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omments1.xml" ContentType="application/vnd.openxmlformats-officedocument.spreadsheetml.comments+xml"/>
  <Override PartName="/xl/tables/table1.xml" ContentType="application/vnd.openxmlformats-officedocument.spreadsheetml.table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drawings/drawing4.xml" ContentType="application/vnd.openxmlformats-officedocument.drawing+xml"/>
  <Override PartName="/xl/comments4.xml" ContentType="application/vnd.openxmlformats-officedocument.spreadsheetml.comments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omments5.xml" ContentType="application/vnd.openxmlformats-officedocument.spreadsheetml.comments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drawings/drawing7.xml" ContentType="application/vnd.openxmlformats-officedocument.drawing+xml"/>
  <Override PartName="/xl/comments6.xml" ContentType="application/vnd.openxmlformats-officedocument.spreadsheetml.comments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drawings/drawing8.xml" ContentType="application/vnd.openxmlformats-officedocument.drawing+xml"/>
  <Override PartName="/xl/comments7.xml" ContentType="application/vnd.openxmlformats-officedocument.spreadsheetml.comments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drawings/drawing9.xml" ContentType="application/vnd.openxmlformats-officedocument.drawing+xml"/>
  <Override PartName="/xl/comments8.xml" ContentType="application/vnd.openxmlformats-officedocument.spreadsheetml.comments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drawings/drawing10.xml" ContentType="application/vnd.openxmlformats-officedocument.drawing+xml"/>
  <Override PartName="/xl/comments9.xml" ContentType="application/vnd.openxmlformats-officedocument.spreadsheetml.comments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drawings/drawing11.xml" ContentType="application/vnd.openxmlformats-officedocument.drawing+xml"/>
  <Override PartName="/xl/comments10.xml" ContentType="application/vnd.openxmlformats-officedocument.spreadsheetml.comments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drawings/drawing12.xml" ContentType="application/vnd.openxmlformats-officedocument.drawing+xml"/>
  <Override PartName="/xl/comments11.xml" ContentType="application/vnd.openxmlformats-officedocument.spreadsheetml.comments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drawings/drawing13.xml" ContentType="application/vnd.openxmlformats-officedocument.drawing+xml"/>
  <Override PartName="/xl/comments12.xml" ContentType="application/vnd.openxmlformats-officedocument.spreadsheetml.comments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harts/chart99.xml" ContentType="application/vnd.openxmlformats-officedocument.drawingml.chart+xml"/>
  <Override PartName="/xl/charts/chart100.xml" ContentType="application/vnd.openxmlformats-officedocument.drawingml.chart+xml"/>
  <Override PartName="/xl/drawings/drawing14.xml" ContentType="application/vnd.openxmlformats-officedocument.drawing+xml"/>
  <Override PartName="/xl/comments13.xml" ContentType="application/vnd.openxmlformats-officedocument.spreadsheetml.comments+xml"/>
  <Override PartName="/xl/charts/chart101.xml" ContentType="application/vnd.openxmlformats-officedocument.drawingml.chart+xml"/>
  <Override PartName="/xl/charts/chart102.xml" ContentType="application/vnd.openxmlformats-officedocument.drawingml.chart+xml"/>
  <Override PartName="/xl/charts/chart103.xml" ContentType="application/vnd.openxmlformats-officedocument.drawingml.chart+xml"/>
  <Override PartName="/xl/charts/chart104.xml" ContentType="application/vnd.openxmlformats-officedocument.drawingml.chart+xml"/>
  <Override PartName="/xl/charts/chart105.xml" ContentType="application/vnd.openxmlformats-officedocument.drawingml.chart+xml"/>
  <Override PartName="/xl/charts/chart106.xml" ContentType="application/vnd.openxmlformats-officedocument.drawingml.chart+xml"/>
  <Override PartName="/xl/charts/chart107.xml" ContentType="application/vnd.openxmlformats-officedocument.drawingml.chart+xml"/>
  <Override PartName="/xl/charts/chart108.xml" ContentType="application/vnd.openxmlformats-officedocument.drawingml.chart+xml"/>
  <Override PartName="/xl/charts/chart109.xml" ContentType="application/vnd.openxmlformats-officedocument.drawingml.chart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charts/chart110.xml" ContentType="application/vnd.openxmlformats-officedocument.drawingml.chart+xml"/>
  <Override PartName="/xl/drawings/drawing25.xml" ContentType="application/vnd.openxmlformats-officedocument.drawingml.chartshapes+xml"/>
  <Override PartName="/xl/drawings/drawing2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929"/>
  <workbookPr defaultThemeVersion="124226"/>
  <mc:AlternateContent xmlns:mc="http://schemas.openxmlformats.org/markup-compatibility/2006">
    <mc:Choice Requires="x15">
      <x15ac:absPath xmlns:x15ac="http://schemas.microsoft.com/office/spreadsheetml/2010/11/ac" url="E:\2026 JPMC\"/>
    </mc:Choice>
  </mc:AlternateContent>
  <xr:revisionPtr revIDLastSave="0" documentId="13_ncr:1_{3F4D0B51-2857-4ECB-984D-3D85A52124A0}" xr6:coauthVersionLast="47" xr6:coauthVersionMax="47" xr10:uidLastSave="{00000000-0000-0000-0000-000000000000}"/>
  <bookViews>
    <workbookView xWindow="-98" yWindow="-98" windowWidth="19396" windowHeight="11475" tabRatio="894" xr2:uid="{00000000-000D-0000-FFFF-FFFF00000000}"/>
  </bookViews>
  <sheets>
    <sheet name="Cuota Mes" sheetId="7" r:id="rId1"/>
    <sheet name="Pago Cuota MC 2026" sheetId="11" r:id="rId2"/>
    <sheet name="Cuota-Pago=Saldo" sheetId="4" r:id="rId3"/>
    <sheet name="Ene 26" sheetId="38" r:id="rId4"/>
    <sheet name="Feb 26" sheetId="40" r:id="rId5"/>
    <sheet name="Mar 26" sheetId="41" r:id="rId6"/>
    <sheet name="Recibo CM-JP" sheetId="53" state="hidden" r:id="rId7"/>
    <sheet name="Abr 26" sheetId="42" r:id="rId8"/>
    <sheet name="May 26" sheetId="43" r:id="rId9"/>
    <sheet name="Jun 26" sheetId="44" state="hidden" r:id="rId10"/>
    <sheet name="Jul 26" sheetId="45" state="hidden" r:id="rId11"/>
    <sheet name="Ago 26" sheetId="47" state="hidden" r:id="rId12"/>
    <sheet name="Sep 26" sheetId="48" state="hidden" r:id="rId13"/>
    <sheet name="Oct 26" sheetId="49" state="hidden" r:id="rId14"/>
    <sheet name="Nov 26" sheetId="50" state="hidden" r:id="rId15"/>
    <sheet name="Dic 26" sheetId="51" state="hidden" r:id="rId16"/>
    <sheet name="A" sheetId="13" r:id="rId17"/>
    <sheet name="B" sheetId="20" r:id="rId18"/>
    <sheet name="C" sheetId="21" r:id="rId19"/>
    <sheet name="D" sheetId="19" r:id="rId20"/>
    <sheet name="E" sheetId="18" r:id="rId21"/>
    <sheet name="F" sheetId="14" r:id="rId22"/>
    <sheet name="G" sheetId="17" r:id="rId23"/>
    <sheet name="H" sheetId="15" r:id="rId24"/>
    <sheet name="I" sheetId="16" r:id="rId25"/>
    <sheet name="M3 Dpto" sheetId="29" r:id="rId26"/>
    <sheet name="Pago Cuota MC 2025" sheetId="39" r:id="rId27"/>
    <sheet name="% Dpto." sheetId="55" r:id="rId28"/>
  </sheets>
  <externalReferences>
    <externalReference r:id="rId29"/>
  </externalReferences>
  <definedNames>
    <definedName name="_xlnm.Print_Area" localSheetId="7">'Abr 26'!$B$204:$K$220</definedName>
    <definedName name="_xlnm.Print_Area" localSheetId="0">'Cuota Mes'!$A$1:$AJ$37</definedName>
    <definedName name="_xlnm.Print_Area" localSheetId="3">'Ene 26'!$B$204:$K$222</definedName>
    <definedName name="_xlnm.Print_Area" localSheetId="4">'Feb 26'!$B$204:$K$222</definedName>
    <definedName name="_xlnm.Print_Area" localSheetId="5">'Mar 26'!$B$204:$K$222</definedName>
    <definedName name="_xlnm.Print_Area" localSheetId="8">'May 26'!$B$204:$K$222</definedName>
    <definedName name="_xlnm.Print_Area" localSheetId="26">'Pago Cuota MC 2025'!$C$3:$F$182</definedName>
    <definedName name="_xlnm.Print_Area" localSheetId="1">'Pago Cuota MC 2026'!$C$4:$R$183</definedName>
    <definedName name="_xlnm.Print_Area" localSheetId="6">'Recibo CM-JP'!$B$3:$K$20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165" i="11" l="1"/>
  <c r="I92" i="11"/>
  <c r="J217" i="43" l="1" a="1"/>
  <c r="J217" i="43" s="1"/>
  <c r="J207" i="43"/>
  <c r="F37" i="43"/>
  <c r="F182" i="43"/>
  <c r="F181" i="43"/>
  <c r="F180" i="43"/>
  <c r="F179" i="43"/>
  <c r="F178" i="43"/>
  <c r="F177" i="43"/>
  <c r="F176" i="43"/>
  <c r="F175" i="43"/>
  <c r="F174" i="43"/>
  <c r="F173" i="43"/>
  <c r="F172" i="43"/>
  <c r="F171" i="43"/>
  <c r="F170" i="43"/>
  <c r="F169" i="43"/>
  <c r="F168" i="43"/>
  <c r="F167" i="43"/>
  <c r="F166" i="43"/>
  <c r="F165" i="43"/>
  <c r="F164" i="43"/>
  <c r="F163" i="43"/>
  <c r="F162" i="43"/>
  <c r="F161" i="43"/>
  <c r="F160" i="43"/>
  <c r="F159" i="43"/>
  <c r="F158" i="43"/>
  <c r="F157" i="43"/>
  <c r="F156" i="43"/>
  <c r="F155" i="43"/>
  <c r="F154" i="43"/>
  <c r="F153" i="43"/>
  <c r="F152" i="43"/>
  <c r="F151" i="43"/>
  <c r="F150" i="43"/>
  <c r="F149" i="43"/>
  <c r="F148" i="43"/>
  <c r="F147" i="43"/>
  <c r="F146" i="43"/>
  <c r="F145" i="43"/>
  <c r="F144" i="43"/>
  <c r="F143" i="43"/>
  <c r="F142" i="43"/>
  <c r="F141" i="43"/>
  <c r="F140" i="43"/>
  <c r="F139" i="43"/>
  <c r="F138" i="43"/>
  <c r="F137" i="43"/>
  <c r="F136" i="43"/>
  <c r="F135" i="43"/>
  <c r="F134" i="43"/>
  <c r="F133" i="43"/>
  <c r="F132" i="43"/>
  <c r="F131" i="43"/>
  <c r="F130" i="43"/>
  <c r="F129" i="43"/>
  <c r="F128" i="43"/>
  <c r="F127" i="43"/>
  <c r="F126" i="43"/>
  <c r="F125" i="43"/>
  <c r="F124" i="43"/>
  <c r="F123" i="43"/>
  <c r="F122" i="43"/>
  <c r="F121" i="43"/>
  <c r="F120" i="43"/>
  <c r="F119" i="43"/>
  <c r="F118" i="43"/>
  <c r="F117" i="43"/>
  <c r="F116" i="43"/>
  <c r="F115" i="43"/>
  <c r="F114" i="43"/>
  <c r="F113" i="43"/>
  <c r="F112" i="43"/>
  <c r="F111" i="43"/>
  <c r="F110" i="43"/>
  <c r="F109" i="43"/>
  <c r="F108" i="43"/>
  <c r="F107" i="43"/>
  <c r="F106" i="43"/>
  <c r="F105" i="43"/>
  <c r="F104" i="43"/>
  <c r="F103" i="43"/>
  <c r="F102" i="43"/>
  <c r="F101" i="43"/>
  <c r="F100" i="43"/>
  <c r="F99" i="43"/>
  <c r="F98" i="43"/>
  <c r="F97" i="43"/>
  <c r="F96" i="43"/>
  <c r="F95" i="43"/>
  <c r="F94" i="43"/>
  <c r="F93" i="43"/>
  <c r="F92" i="43"/>
  <c r="F91" i="43"/>
  <c r="F90" i="43"/>
  <c r="F89" i="43"/>
  <c r="F88" i="43"/>
  <c r="F87" i="43"/>
  <c r="F86" i="43"/>
  <c r="F85" i="43"/>
  <c r="F84" i="43"/>
  <c r="F83" i="43"/>
  <c r="F82" i="43"/>
  <c r="F81" i="43"/>
  <c r="F80" i="43"/>
  <c r="F79" i="43"/>
  <c r="F78" i="43"/>
  <c r="F77" i="43"/>
  <c r="F76" i="43"/>
  <c r="F75" i="43"/>
  <c r="F74" i="43"/>
  <c r="F73" i="43"/>
  <c r="F72" i="43"/>
  <c r="F71" i="43"/>
  <c r="F70" i="43"/>
  <c r="F69" i="43"/>
  <c r="F68" i="43"/>
  <c r="F67" i="43"/>
  <c r="F66" i="43"/>
  <c r="F65" i="43"/>
  <c r="F64" i="43"/>
  <c r="F63" i="43"/>
  <c r="F62" i="43"/>
  <c r="F61" i="43"/>
  <c r="F60" i="43"/>
  <c r="F59" i="43"/>
  <c r="F58" i="43"/>
  <c r="F57" i="43"/>
  <c r="F56" i="43"/>
  <c r="F55" i="43"/>
  <c r="F54" i="43"/>
  <c r="F53" i="43"/>
  <c r="F52" i="43"/>
  <c r="F51" i="43"/>
  <c r="F50" i="43"/>
  <c r="F49" i="43"/>
  <c r="F48" i="43"/>
  <c r="F47" i="43"/>
  <c r="F46" i="43"/>
  <c r="F45" i="43"/>
  <c r="F44" i="43"/>
  <c r="F43" i="43"/>
  <c r="F42" i="43"/>
  <c r="F41" i="43"/>
  <c r="F40" i="43"/>
  <c r="F39" i="43"/>
  <c r="F38" i="43"/>
  <c r="F36" i="43"/>
  <c r="F35" i="43"/>
  <c r="F34" i="43"/>
  <c r="F33" i="43"/>
  <c r="F32" i="43"/>
  <c r="F31" i="43"/>
  <c r="F30" i="43"/>
  <c r="F29" i="43"/>
  <c r="F28" i="43"/>
  <c r="F27" i="43"/>
  <c r="F26" i="43"/>
  <c r="F25" i="43"/>
  <c r="F24" i="43"/>
  <c r="F23" i="43"/>
  <c r="F22" i="43"/>
  <c r="F21" i="43"/>
  <c r="F20" i="43"/>
  <c r="F19" i="43"/>
  <c r="F18" i="43"/>
  <c r="F17" i="43"/>
  <c r="F16" i="43"/>
  <c r="F15" i="43"/>
  <c r="F14" i="43"/>
  <c r="F13" i="43"/>
  <c r="F12" i="43"/>
  <c r="F11" i="43"/>
  <c r="F10" i="43"/>
  <c r="F9" i="43"/>
  <c r="F8" i="43"/>
  <c r="F7" i="43"/>
  <c r="F6" i="43"/>
  <c r="F5" i="43"/>
  <c r="F4" i="43"/>
  <c r="F3" i="43"/>
  <c r="I170" i="11"/>
  <c r="I62" i="11" l="1"/>
  <c r="H165" i="11"/>
  <c r="I161" i="11"/>
  <c r="I42" i="11"/>
  <c r="G198" i="42"/>
  <c r="F198" i="42"/>
  <c r="F177" i="42"/>
  <c r="F4" i="42" l="1"/>
  <c r="F182" i="42"/>
  <c r="F181" i="42"/>
  <c r="F180" i="42"/>
  <c r="F179" i="42"/>
  <c r="F178" i="42"/>
  <c r="F176" i="42"/>
  <c r="F175" i="42"/>
  <c r="F174" i="42"/>
  <c r="F173" i="42"/>
  <c r="F172" i="42"/>
  <c r="F171" i="42"/>
  <c r="F170" i="42"/>
  <c r="F169" i="42"/>
  <c r="F168" i="42"/>
  <c r="F167" i="42"/>
  <c r="F166" i="42"/>
  <c r="F165" i="42"/>
  <c r="F164" i="42"/>
  <c r="F163" i="42"/>
  <c r="F162" i="42"/>
  <c r="F161" i="42"/>
  <c r="F160" i="42"/>
  <c r="F159" i="42"/>
  <c r="F158" i="42"/>
  <c r="F157" i="42"/>
  <c r="F156" i="42"/>
  <c r="F155" i="42"/>
  <c r="F154" i="42"/>
  <c r="F153" i="42"/>
  <c r="F152" i="42"/>
  <c r="F151" i="42"/>
  <c r="F150" i="42"/>
  <c r="F149" i="42"/>
  <c r="F148" i="42"/>
  <c r="F147" i="42"/>
  <c r="F146" i="42"/>
  <c r="F145" i="42"/>
  <c r="F144" i="42"/>
  <c r="F143" i="42"/>
  <c r="F142" i="42"/>
  <c r="F141" i="42"/>
  <c r="F140" i="42"/>
  <c r="F139" i="42"/>
  <c r="F138" i="42"/>
  <c r="F137" i="42"/>
  <c r="F136" i="42"/>
  <c r="F135" i="42"/>
  <c r="F134" i="42"/>
  <c r="F133" i="42"/>
  <c r="F132" i="42"/>
  <c r="F131" i="42"/>
  <c r="F130" i="42"/>
  <c r="F129" i="42"/>
  <c r="F128" i="42"/>
  <c r="F127" i="42"/>
  <c r="F126" i="42"/>
  <c r="F125" i="42"/>
  <c r="F124" i="42"/>
  <c r="F123" i="42"/>
  <c r="F122" i="42"/>
  <c r="F121" i="42"/>
  <c r="F120" i="42"/>
  <c r="F119" i="42"/>
  <c r="F118" i="42"/>
  <c r="F117" i="42"/>
  <c r="F116" i="42"/>
  <c r="F115" i="42"/>
  <c r="F114" i="42"/>
  <c r="F113" i="42"/>
  <c r="F112" i="42"/>
  <c r="F111" i="42"/>
  <c r="F110" i="42"/>
  <c r="F109" i="42"/>
  <c r="F108" i="42"/>
  <c r="F107" i="42"/>
  <c r="F106" i="42"/>
  <c r="F105" i="42"/>
  <c r="F104" i="42"/>
  <c r="F103" i="42"/>
  <c r="F102" i="42"/>
  <c r="F101" i="42"/>
  <c r="F100" i="42"/>
  <c r="F99" i="42"/>
  <c r="F98" i="42"/>
  <c r="F97" i="42"/>
  <c r="F96" i="42"/>
  <c r="F95" i="42"/>
  <c r="F94" i="42"/>
  <c r="F93" i="42"/>
  <c r="F92" i="42"/>
  <c r="F91" i="42"/>
  <c r="F90" i="42"/>
  <c r="F89" i="42"/>
  <c r="F88" i="42"/>
  <c r="F87" i="42"/>
  <c r="F86" i="42"/>
  <c r="F85" i="42"/>
  <c r="F84" i="42"/>
  <c r="F83" i="42"/>
  <c r="F82" i="42"/>
  <c r="F81" i="42"/>
  <c r="F80" i="42"/>
  <c r="F79" i="42"/>
  <c r="F78" i="42"/>
  <c r="F77" i="42"/>
  <c r="F76" i="42"/>
  <c r="F75" i="42"/>
  <c r="F74" i="42"/>
  <c r="F73" i="42"/>
  <c r="F72" i="42"/>
  <c r="F71" i="42"/>
  <c r="F70" i="42"/>
  <c r="F69" i="42"/>
  <c r="F68" i="42"/>
  <c r="F67" i="42"/>
  <c r="F66" i="42"/>
  <c r="F65" i="42"/>
  <c r="F64" i="42"/>
  <c r="F63" i="42"/>
  <c r="F62" i="42"/>
  <c r="F61" i="42"/>
  <c r="F60" i="42"/>
  <c r="F59" i="42"/>
  <c r="F58" i="42"/>
  <c r="F57" i="42"/>
  <c r="F56" i="42"/>
  <c r="F55" i="42"/>
  <c r="F54" i="42"/>
  <c r="F53" i="42"/>
  <c r="F52" i="42"/>
  <c r="F51" i="42"/>
  <c r="F50" i="42"/>
  <c r="F49" i="42"/>
  <c r="F48" i="42"/>
  <c r="F47" i="42"/>
  <c r="F46" i="42"/>
  <c r="F45" i="42"/>
  <c r="F44" i="42"/>
  <c r="F43" i="42"/>
  <c r="F42" i="42"/>
  <c r="F41" i="42"/>
  <c r="F40" i="42"/>
  <c r="F39" i="42"/>
  <c r="F38" i="42"/>
  <c r="F36" i="42"/>
  <c r="F35" i="42"/>
  <c r="F34" i="42"/>
  <c r="F33" i="42"/>
  <c r="F32" i="42"/>
  <c r="F31" i="42"/>
  <c r="F30" i="42"/>
  <c r="F29" i="42"/>
  <c r="F28" i="42"/>
  <c r="F27" i="42"/>
  <c r="F26" i="42"/>
  <c r="F25" i="42"/>
  <c r="F24" i="42"/>
  <c r="F23" i="42"/>
  <c r="F22" i="42"/>
  <c r="F21" i="42"/>
  <c r="F20" i="42"/>
  <c r="F19" i="42"/>
  <c r="F18" i="42"/>
  <c r="F17" i="42"/>
  <c r="F16" i="42"/>
  <c r="F15" i="42"/>
  <c r="F14" i="42"/>
  <c r="F13" i="42"/>
  <c r="F12" i="42"/>
  <c r="F11" i="42"/>
  <c r="F10" i="42"/>
  <c r="F9" i="42"/>
  <c r="F8" i="42"/>
  <c r="F7" i="42"/>
  <c r="F6" i="42"/>
  <c r="F5" i="42"/>
  <c r="F3" i="42"/>
  <c r="J217" i="42" l="1" a="1"/>
  <c r="J217" i="42" s="1"/>
  <c r="J207" i="42"/>
  <c r="E5" i="7"/>
  <c r="H79" i="11"/>
  <c r="G171" i="11" l="1"/>
  <c r="F45" i="41" l="1"/>
  <c r="H161" i="11" l="1"/>
  <c r="H8" i="11"/>
  <c r="H121" i="11"/>
  <c r="F12" i="11"/>
  <c r="F107" i="41" l="1"/>
  <c r="F45" i="40"/>
  <c r="F124" i="41"/>
  <c r="F123" i="41"/>
  <c r="F92" i="41"/>
  <c r="F57" i="41"/>
  <c r="F43" i="41"/>
  <c r="F33" i="41"/>
  <c r="F46" i="41"/>
  <c r="I14" i="53" a="1"/>
  <c r="I14" i="53" s="1"/>
  <c r="F38" i="41"/>
  <c r="F182" i="41"/>
  <c r="F181" i="41"/>
  <c r="F180" i="41"/>
  <c r="F179" i="41"/>
  <c r="F178" i="41"/>
  <c r="F177" i="41"/>
  <c r="F176" i="41"/>
  <c r="F175" i="41"/>
  <c r="F174" i="41"/>
  <c r="F173" i="41"/>
  <c r="F172" i="41"/>
  <c r="F171" i="41"/>
  <c r="F170" i="41"/>
  <c r="F169" i="41"/>
  <c r="F168" i="41"/>
  <c r="F167" i="41"/>
  <c r="F166" i="41"/>
  <c r="F165" i="41"/>
  <c r="F164" i="41"/>
  <c r="F163" i="41"/>
  <c r="F162" i="41"/>
  <c r="F161" i="41"/>
  <c r="F160" i="41"/>
  <c r="F159" i="41"/>
  <c r="F158" i="41"/>
  <c r="F157" i="41"/>
  <c r="F156" i="41"/>
  <c r="F155" i="41"/>
  <c r="F154" i="41"/>
  <c r="F153" i="41"/>
  <c r="F152" i="41"/>
  <c r="F151" i="41"/>
  <c r="F150" i="41"/>
  <c r="F149" i="41"/>
  <c r="F148" i="41"/>
  <c r="F147" i="41"/>
  <c r="F146" i="41"/>
  <c r="F145" i="41"/>
  <c r="F144" i="41"/>
  <c r="F143" i="41"/>
  <c r="F142" i="41"/>
  <c r="F141" i="41"/>
  <c r="F140" i="41"/>
  <c r="F139" i="41"/>
  <c r="F138" i="41"/>
  <c r="F137" i="41"/>
  <c r="F136" i="41"/>
  <c r="F135" i="41"/>
  <c r="F134" i="41"/>
  <c r="F133" i="41"/>
  <c r="F132" i="41"/>
  <c r="F131" i="41"/>
  <c r="F130" i="41"/>
  <c r="F129" i="41"/>
  <c r="F128" i="41"/>
  <c r="F127" i="41"/>
  <c r="F126" i="41"/>
  <c r="F125" i="41"/>
  <c r="F122" i="41"/>
  <c r="F121" i="41"/>
  <c r="F120" i="41"/>
  <c r="F119" i="41"/>
  <c r="F118" i="41"/>
  <c r="F117" i="41"/>
  <c r="F116" i="41"/>
  <c r="F115" i="41"/>
  <c r="F114" i="41"/>
  <c r="F113" i="41"/>
  <c r="F112" i="41"/>
  <c r="F111" i="41"/>
  <c r="F110" i="41"/>
  <c r="F109" i="41"/>
  <c r="F108" i="41"/>
  <c r="F106" i="41"/>
  <c r="F105" i="41"/>
  <c r="F104" i="41"/>
  <c r="F103" i="41"/>
  <c r="F102" i="41"/>
  <c r="F101" i="41"/>
  <c r="F100" i="41"/>
  <c r="F99" i="41"/>
  <c r="F98" i="41"/>
  <c r="F97" i="41"/>
  <c r="F96" i="41"/>
  <c r="F95" i="41"/>
  <c r="F94" i="41"/>
  <c r="F93" i="41"/>
  <c r="F91" i="41"/>
  <c r="F90" i="41"/>
  <c r="F89" i="41"/>
  <c r="F88" i="41"/>
  <c r="F87" i="41"/>
  <c r="F86" i="41"/>
  <c r="F85" i="41"/>
  <c r="F84" i="41"/>
  <c r="F83" i="41"/>
  <c r="F82" i="41"/>
  <c r="F81" i="41"/>
  <c r="F80" i="41"/>
  <c r="F79" i="41"/>
  <c r="F78" i="41"/>
  <c r="F77" i="41"/>
  <c r="F76" i="41"/>
  <c r="F75" i="41"/>
  <c r="F74" i="41"/>
  <c r="F73" i="41"/>
  <c r="F72" i="41"/>
  <c r="F71" i="41"/>
  <c r="F70" i="41"/>
  <c r="F69" i="41"/>
  <c r="F68" i="41"/>
  <c r="F67" i="41"/>
  <c r="F66" i="41"/>
  <c r="F65" i="41"/>
  <c r="F64" i="41"/>
  <c r="F63" i="41"/>
  <c r="F62" i="41"/>
  <c r="F61" i="41"/>
  <c r="F60" i="41"/>
  <c r="F59" i="41"/>
  <c r="F58" i="41"/>
  <c r="F56" i="41"/>
  <c r="F55" i="41"/>
  <c r="F54" i="41"/>
  <c r="F53" i="41"/>
  <c r="F52" i="41"/>
  <c r="F51" i="41"/>
  <c r="F50" i="41"/>
  <c r="F49" i="41"/>
  <c r="F48" i="41"/>
  <c r="F47" i="41"/>
  <c r="F44" i="41"/>
  <c r="F42" i="41"/>
  <c r="F41" i="41"/>
  <c r="F40" i="41"/>
  <c r="F39" i="41"/>
  <c r="F36" i="41"/>
  <c r="F35" i="41"/>
  <c r="F34" i="41"/>
  <c r="F32" i="41"/>
  <c r="F31" i="41"/>
  <c r="F30" i="41"/>
  <c r="F29" i="41"/>
  <c r="F28" i="41"/>
  <c r="F27" i="41"/>
  <c r="F26" i="41"/>
  <c r="F25" i="41"/>
  <c r="F24" i="41"/>
  <c r="F23" i="41"/>
  <c r="F22" i="41"/>
  <c r="F21" i="41"/>
  <c r="F20" i="41"/>
  <c r="F19" i="41"/>
  <c r="F18" i="41"/>
  <c r="F17" i="41"/>
  <c r="F16" i="41"/>
  <c r="F15" i="41"/>
  <c r="F14" i="41"/>
  <c r="F13" i="41"/>
  <c r="F12" i="41"/>
  <c r="F11" i="41"/>
  <c r="F10" i="41"/>
  <c r="F9" i="41"/>
  <c r="F8" i="41"/>
  <c r="F7" i="41"/>
  <c r="F6" i="41"/>
  <c r="F5" i="41"/>
  <c r="F4" i="41"/>
  <c r="F3" i="41"/>
  <c r="J217" i="41" a="1"/>
  <c r="J217" i="41" s="1"/>
  <c r="J207" i="41"/>
  <c r="J217" i="40" a="1"/>
  <c r="J217" i="40" s="1"/>
  <c r="J207" i="40"/>
  <c r="J217" i="38" a="1"/>
  <c r="J217" i="38" s="1"/>
  <c r="J215" i="38" a="1"/>
  <c r="J215" i="38" s="1"/>
  <c r="J207" i="38"/>
  <c r="E183" i="55"/>
  <c r="B20" i="21"/>
  <c r="G62" i="11"/>
  <c r="G19" i="11"/>
  <c r="G120" i="11"/>
  <c r="K179" i="40"/>
  <c r="K172" i="40"/>
  <c r="K169" i="40"/>
  <c r="K168" i="40"/>
  <c r="K101" i="40"/>
  <c r="K93" i="40"/>
  <c r="K76" i="40"/>
  <c r="K52" i="40"/>
  <c r="K41" i="40"/>
  <c r="K31" i="40"/>
  <c r="H49" i="4"/>
  <c r="H50" i="4"/>
  <c r="G161" i="11" l="1"/>
  <c r="F23" i="40"/>
  <c r="F25" i="40"/>
  <c r="I192" i="40" a="1"/>
  <c r="I192" i="40" s="1"/>
  <c r="J5" i="40" l="1"/>
  <c r="J6" i="40"/>
  <c r="F107" i="40" l="1"/>
  <c r="F182" i="40" l="1"/>
  <c r="F181" i="40"/>
  <c r="F180" i="40"/>
  <c r="F179" i="40"/>
  <c r="F178" i="40"/>
  <c r="F177" i="40"/>
  <c r="F176" i="40"/>
  <c r="F175" i="40"/>
  <c r="F174" i="40"/>
  <c r="F173" i="40"/>
  <c r="F172" i="40"/>
  <c r="F171" i="40"/>
  <c r="F170" i="40"/>
  <c r="F169" i="40"/>
  <c r="F168" i="40"/>
  <c r="F167" i="40"/>
  <c r="F166" i="40"/>
  <c r="F165" i="40"/>
  <c r="F164" i="40"/>
  <c r="F163" i="40"/>
  <c r="F162" i="40"/>
  <c r="F161" i="40"/>
  <c r="F160" i="40"/>
  <c r="F159" i="40"/>
  <c r="F158" i="40"/>
  <c r="F157" i="40"/>
  <c r="F156" i="40"/>
  <c r="F155" i="40"/>
  <c r="F154" i="40"/>
  <c r="F153" i="40"/>
  <c r="F152" i="40"/>
  <c r="F151" i="40"/>
  <c r="F150" i="40"/>
  <c r="F149" i="40"/>
  <c r="F148" i="40"/>
  <c r="F147" i="40"/>
  <c r="F146" i="40"/>
  <c r="F145" i="40"/>
  <c r="F144" i="40"/>
  <c r="F143" i="40"/>
  <c r="F142" i="40"/>
  <c r="F141" i="40"/>
  <c r="F140" i="40"/>
  <c r="F139" i="40"/>
  <c r="F138" i="40"/>
  <c r="F137" i="40"/>
  <c r="F136" i="40"/>
  <c r="F135" i="40"/>
  <c r="F134" i="40"/>
  <c r="F133" i="40"/>
  <c r="F132" i="40"/>
  <c r="F131" i="40"/>
  <c r="F130" i="40"/>
  <c r="F129" i="40"/>
  <c r="F128" i="40"/>
  <c r="F127" i="40"/>
  <c r="F126" i="40"/>
  <c r="F125" i="40"/>
  <c r="F124" i="40"/>
  <c r="F123" i="40"/>
  <c r="F122" i="40"/>
  <c r="F121" i="40"/>
  <c r="F120" i="40"/>
  <c r="F119" i="40"/>
  <c r="F118" i="40"/>
  <c r="F117" i="40"/>
  <c r="F116" i="40"/>
  <c r="F115" i="40"/>
  <c r="F114" i="40"/>
  <c r="F113" i="40"/>
  <c r="F112" i="40"/>
  <c r="F111" i="40"/>
  <c r="F110" i="40"/>
  <c r="F109" i="40"/>
  <c r="F108" i="40"/>
  <c r="F106" i="40"/>
  <c r="F105" i="40"/>
  <c r="F104" i="40"/>
  <c r="F103" i="40"/>
  <c r="F102" i="40"/>
  <c r="F101" i="40"/>
  <c r="F100" i="40"/>
  <c r="F99" i="40"/>
  <c r="F98" i="40"/>
  <c r="F97" i="40"/>
  <c r="F96" i="40"/>
  <c r="F95" i="40"/>
  <c r="F94" i="40"/>
  <c r="F93" i="40"/>
  <c r="F92" i="40"/>
  <c r="F91" i="40"/>
  <c r="F90" i="40"/>
  <c r="F89" i="40"/>
  <c r="F88" i="40"/>
  <c r="F87" i="40"/>
  <c r="F86" i="40"/>
  <c r="F85" i="40"/>
  <c r="F84" i="40"/>
  <c r="F83" i="40"/>
  <c r="F82" i="40"/>
  <c r="F81" i="40"/>
  <c r="F80" i="40"/>
  <c r="F79" i="40"/>
  <c r="F78" i="40"/>
  <c r="F77" i="40"/>
  <c r="F76" i="40"/>
  <c r="F75" i="40"/>
  <c r="F74" i="40"/>
  <c r="F73" i="40"/>
  <c r="F72" i="40"/>
  <c r="F71" i="40"/>
  <c r="F70" i="40"/>
  <c r="F69" i="40"/>
  <c r="F68" i="40"/>
  <c r="F67" i="40"/>
  <c r="F66" i="40"/>
  <c r="F65" i="40"/>
  <c r="F64" i="40"/>
  <c r="F63" i="40"/>
  <c r="F62" i="40"/>
  <c r="F61" i="40"/>
  <c r="F60" i="40"/>
  <c r="F59" i="40"/>
  <c r="F58" i="40"/>
  <c r="F57" i="40"/>
  <c r="F56" i="40"/>
  <c r="F55" i="40"/>
  <c r="F54" i="40"/>
  <c r="F53" i="40"/>
  <c r="F52" i="40"/>
  <c r="F51" i="40"/>
  <c r="F50" i="40"/>
  <c r="F49" i="40"/>
  <c r="F48" i="40"/>
  <c r="F47" i="40"/>
  <c r="F46" i="40"/>
  <c r="F44" i="40"/>
  <c r="F43" i="40"/>
  <c r="F42" i="40"/>
  <c r="F41" i="40"/>
  <c r="F40" i="40"/>
  <c r="F39" i="40"/>
  <c r="F38" i="40"/>
  <c r="F36" i="40"/>
  <c r="F35" i="40"/>
  <c r="F34" i="40"/>
  <c r="F33" i="40"/>
  <c r="F32" i="40"/>
  <c r="F31" i="40"/>
  <c r="F30" i="40"/>
  <c r="F29" i="40"/>
  <c r="F28" i="40"/>
  <c r="F27" i="40"/>
  <c r="F26" i="40"/>
  <c r="F24" i="40"/>
  <c r="F22" i="40"/>
  <c r="F21" i="40"/>
  <c r="F20" i="40"/>
  <c r="F19" i="40"/>
  <c r="F18" i="40"/>
  <c r="F17" i="40"/>
  <c r="F16" i="40"/>
  <c r="F15" i="40"/>
  <c r="F14" i="40"/>
  <c r="F13" i="40"/>
  <c r="F12" i="40"/>
  <c r="F11" i="40"/>
  <c r="F10" i="40"/>
  <c r="F9" i="40"/>
  <c r="F8" i="40"/>
  <c r="F7" i="40"/>
  <c r="F6" i="40"/>
  <c r="F5" i="40"/>
  <c r="F4" i="40"/>
  <c r="F3" i="40"/>
  <c r="K148" i="38"/>
  <c r="F161" i="11"/>
  <c r="F121" i="11"/>
  <c r="F11" i="38"/>
  <c r="F117" i="38"/>
  <c r="F116" i="38"/>
  <c r="F106" i="38"/>
  <c r="F104" i="38"/>
  <c r="F45" i="38" l="1"/>
  <c r="F124" i="38" l="1"/>
  <c r="F159" i="38"/>
  <c r="F144" i="38"/>
  <c r="F113" i="38"/>
  <c r="F108" i="38"/>
  <c r="F90" i="38"/>
  <c r="F57" i="38"/>
  <c r="F43" i="38"/>
  <c r="F33" i="38" l="1"/>
  <c r="F182" i="38"/>
  <c r="F181" i="38"/>
  <c r="F180" i="38"/>
  <c r="F179" i="38"/>
  <c r="F178" i="38"/>
  <c r="F177" i="38"/>
  <c r="F176" i="38"/>
  <c r="F175" i="38"/>
  <c r="F174" i="38"/>
  <c r="F173" i="38"/>
  <c r="F172" i="38"/>
  <c r="F171" i="38"/>
  <c r="F170" i="38"/>
  <c r="F169" i="38"/>
  <c r="F168" i="38"/>
  <c r="F167" i="38"/>
  <c r="F166" i="38"/>
  <c r="F165" i="38"/>
  <c r="F164" i="38"/>
  <c r="F163" i="38"/>
  <c r="F162" i="38"/>
  <c r="F161" i="38"/>
  <c r="F160" i="38"/>
  <c r="F158" i="38"/>
  <c r="F157" i="38"/>
  <c r="F156" i="38"/>
  <c r="F155" i="38"/>
  <c r="F154" i="38"/>
  <c r="F153" i="38"/>
  <c r="F152" i="38"/>
  <c r="F151" i="38"/>
  <c r="F150" i="38"/>
  <c r="F149" i="38"/>
  <c r="F148" i="38"/>
  <c r="F147" i="38"/>
  <c r="F146" i="38"/>
  <c r="F145" i="38"/>
  <c r="F143" i="38"/>
  <c r="F142" i="38"/>
  <c r="F141" i="38"/>
  <c r="F140" i="38"/>
  <c r="F139" i="38"/>
  <c r="F138" i="38"/>
  <c r="F137" i="38"/>
  <c r="F136" i="38"/>
  <c r="F135" i="38"/>
  <c r="F134" i="38"/>
  <c r="F133" i="38"/>
  <c r="F132" i="38"/>
  <c r="F131" i="38"/>
  <c r="F130" i="38"/>
  <c r="F129" i="38"/>
  <c r="F128" i="38"/>
  <c r="F127" i="38"/>
  <c r="F126" i="38"/>
  <c r="F125" i="38"/>
  <c r="F123" i="38"/>
  <c r="F122" i="38"/>
  <c r="F121" i="38"/>
  <c r="F120" i="38"/>
  <c r="F119" i="38"/>
  <c r="F118" i="38"/>
  <c r="F115" i="38"/>
  <c r="F114" i="38"/>
  <c r="F112" i="38"/>
  <c r="F111" i="38"/>
  <c r="F110" i="38"/>
  <c r="F109" i="38"/>
  <c r="F105" i="38"/>
  <c r="F103" i="38"/>
  <c r="F102" i="38"/>
  <c r="F101" i="38"/>
  <c r="F100" i="38"/>
  <c r="F99" i="38"/>
  <c r="F98" i="38"/>
  <c r="F97" i="38"/>
  <c r="F96" i="38"/>
  <c r="F95" i="38"/>
  <c r="F94" i="38"/>
  <c r="F93" i="38"/>
  <c r="F92" i="38"/>
  <c r="F91" i="38"/>
  <c r="F89" i="38"/>
  <c r="F88" i="38"/>
  <c r="F87" i="38"/>
  <c r="F86" i="38"/>
  <c r="F85" i="38"/>
  <c r="F84" i="38"/>
  <c r="F83" i="38"/>
  <c r="F82" i="38"/>
  <c r="F81" i="38"/>
  <c r="F80" i="38"/>
  <c r="F79" i="38"/>
  <c r="F78" i="38"/>
  <c r="F77" i="38"/>
  <c r="F76" i="38"/>
  <c r="F75" i="38"/>
  <c r="F74" i="38"/>
  <c r="F73" i="38"/>
  <c r="F72" i="38"/>
  <c r="F71" i="38"/>
  <c r="F70" i="38"/>
  <c r="F69" i="38"/>
  <c r="F68" i="38"/>
  <c r="F67" i="38"/>
  <c r="F66" i="38"/>
  <c r="F65" i="38"/>
  <c r="F64" i="38"/>
  <c r="F63" i="38"/>
  <c r="F62" i="38"/>
  <c r="F61" i="38"/>
  <c r="F60" i="38"/>
  <c r="F59" i="38"/>
  <c r="F58" i="38"/>
  <c r="F56" i="38"/>
  <c r="F55" i="38"/>
  <c r="F54" i="38"/>
  <c r="F53" i="38"/>
  <c r="F52" i="38"/>
  <c r="F51" i="38"/>
  <c r="F50" i="38"/>
  <c r="F49" i="38"/>
  <c r="F48" i="38"/>
  <c r="F47" i="38"/>
  <c r="F46" i="38"/>
  <c r="F44" i="38"/>
  <c r="F42" i="38"/>
  <c r="F41" i="38"/>
  <c r="F40" i="38"/>
  <c r="F39" i="38"/>
  <c r="F38" i="38"/>
  <c r="F36" i="38"/>
  <c r="F35" i="38"/>
  <c r="F34" i="38"/>
  <c r="F32" i="38"/>
  <c r="F31" i="38"/>
  <c r="F30" i="38"/>
  <c r="F29" i="38"/>
  <c r="F28" i="38"/>
  <c r="F27" i="38"/>
  <c r="F26" i="38"/>
  <c r="F25" i="38"/>
  <c r="F24" i="38"/>
  <c r="F23" i="38"/>
  <c r="F22" i="38"/>
  <c r="F21" i="38"/>
  <c r="F20" i="38"/>
  <c r="F19" i="38"/>
  <c r="F18" i="38"/>
  <c r="F17" i="38"/>
  <c r="F16" i="38"/>
  <c r="F15" i="38"/>
  <c r="F14" i="38"/>
  <c r="F13" i="38"/>
  <c r="F12" i="38"/>
  <c r="F10" i="38"/>
  <c r="F9" i="38"/>
  <c r="F8" i="38"/>
  <c r="F7" i="38"/>
  <c r="F6" i="38"/>
  <c r="F5" i="38"/>
  <c r="F4" i="38"/>
  <c r="F3" i="38"/>
  <c r="F183" i="38" l="1"/>
  <c r="J182" i="39"/>
  <c r="M182" i="39" s="1"/>
  <c r="J181" i="39"/>
  <c r="M181" i="39" s="1"/>
  <c r="J180" i="39"/>
  <c r="M180" i="39" s="1"/>
  <c r="J179" i="39"/>
  <c r="M179" i="39" s="1"/>
  <c r="J178" i="39"/>
  <c r="M178" i="39" s="1"/>
  <c r="J177" i="39"/>
  <c r="M177" i="39" s="1"/>
  <c r="J176" i="39"/>
  <c r="M176" i="39" s="1"/>
  <c r="J175" i="39"/>
  <c r="M175" i="39" s="1"/>
  <c r="J174" i="39"/>
  <c r="M174" i="39" s="1"/>
  <c r="J173" i="39"/>
  <c r="M173" i="39" s="1"/>
  <c r="J172" i="39"/>
  <c r="M172" i="39" s="1"/>
  <c r="J171" i="39"/>
  <c r="M171" i="39" s="1"/>
  <c r="J167" i="39"/>
  <c r="M167" i="39" s="1"/>
  <c r="J166" i="39"/>
  <c r="M166" i="39" s="1"/>
  <c r="J165" i="39"/>
  <c r="M165" i="39" s="1"/>
  <c r="J163" i="39"/>
  <c r="M163" i="39" s="1"/>
  <c r="J162" i="39"/>
  <c r="M162" i="39" s="1"/>
  <c r="J161" i="39"/>
  <c r="M161" i="39" s="1"/>
  <c r="J160" i="39"/>
  <c r="M160" i="39" s="1"/>
  <c r="J159" i="39"/>
  <c r="M159" i="39" s="1"/>
  <c r="J156" i="39"/>
  <c r="M156" i="39" s="1"/>
  <c r="J155" i="39"/>
  <c r="M155" i="39" s="1"/>
  <c r="J154" i="39"/>
  <c r="M154" i="39" s="1"/>
  <c r="J151" i="39"/>
  <c r="M151" i="39" s="1"/>
  <c r="J150" i="39"/>
  <c r="M150" i="39" s="1"/>
  <c r="J149" i="39"/>
  <c r="M149" i="39" s="1"/>
  <c r="J147" i="39"/>
  <c r="M147" i="39" s="1"/>
  <c r="J146" i="39"/>
  <c r="M146" i="39" s="1"/>
  <c r="J145" i="39"/>
  <c r="M145" i="39" s="1"/>
  <c r="J144" i="39"/>
  <c r="M144" i="39" s="1"/>
  <c r="J143" i="39"/>
  <c r="M143" i="39" s="1"/>
  <c r="J142" i="39"/>
  <c r="M142" i="39" s="1"/>
  <c r="J141" i="39"/>
  <c r="M141" i="39" s="1"/>
  <c r="J140" i="39"/>
  <c r="M140" i="39" s="1"/>
  <c r="J139" i="39"/>
  <c r="M139" i="39" s="1"/>
  <c r="J138" i="39"/>
  <c r="M138" i="39" s="1"/>
  <c r="J136" i="39"/>
  <c r="M136" i="39" s="1"/>
  <c r="J135" i="39"/>
  <c r="M135" i="39" s="1"/>
  <c r="J134" i="39"/>
  <c r="M134" i="39" s="1"/>
  <c r="J133" i="39"/>
  <c r="M133" i="39" s="1"/>
  <c r="J132" i="39"/>
  <c r="M132" i="39" s="1"/>
  <c r="J131" i="39"/>
  <c r="M131" i="39" s="1"/>
  <c r="J130" i="39"/>
  <c r="M130" i="39" s="1"/>
  <c r="J129" i="39"/>
  <c r="M129" i="39" s="1"/>
  <c r="J128" i="39"/>
  <c r="M128" i="39" s="1"/>
  <c r="J127" i="39"/>
  <c r="M127" i="39" s="1"/>
  <c r="J126" i="39"/>
  <c r="M126" i="39" s="1"/>
  <c r="J125" i="39"/>
  <c r="M125" i="39" s="1"/>
  <c r="J123" i="39"/>
  <c r="M123" i="39" s="1"/>
  <c r="J122" i="39"/>
  <c r="M122" i="39" s="1"/>
  <c r="J121" i="39"/>
  <c r="M121" i="39" s="1"/>
  <c r="J120" i="39"/>
  <c r="M120" i="39" s="1"/>
  <c r="J119" i="39"/>
  <c r="M119" i="39" s="1"/>
  <c r="J118" i="39"/>
  <c r="M118" i="39" s="1"/>
  <c r="J117" i="39"/>
  <c r="M117" i="39" s="1"/>
  <c r="J116" i="39"/>
  <c r="M116" i="39" s="1"/>
  <c r="J115" i="39"/>
  <c r="M115" i="39" s="1"/>
  <c r="J114" i="39"/>
  <c r="M114" i="39" s="1"/>
  <c r="J113" i="39"/>
  <c r="M113" i="39" s="1"/>
  <c r="J112" i="39"/>
  <c r="M112" i="39" s="1"/>
  <c r="J111" i="39"/>
  <c r="M111" i="39" s="1"/>
  <c r="J110" i="39"/>
  <c r="M110" i="39" s="1"/>
  <c r="J109" i="39"/>
  <c r="M109" i="39" s="1"/>
  <c r="J108" i="39"/>
  <c r="M108" i="39" s="1"/>
  <c r="J107" i="39"/>
  <c r="M107" i="39" s="1"/>
  <c r="J106" i="39"/>
  <c r="M106" i="39" s="1"/>
  <c r="J104" i="39"/>
  <c r="M104" i="39" s="1"/>
  <c r="J103" i="39"/>
  <c r="M103" i="39" s="1"/>
  <c r="J102" i="39"/>
  <c r="M102" i="39" s="1"/>
  <c r="J101" i="39"/>
  <c r="M101" i="39" s="1"/>
  <c r="J100" i="39"/>
  <c r="M100" i="39" s="1"/>
  <c r="J99" i="39"/>
  <c r="M99" i="39" s="1"/>
  <c r="J98" i="39"/>
  <c r="M98" i="39" s="1"/>
  <c r="J97" i="39"/>
  <c r="M97" i="39" s="1"/>
  <c r="J96" i="39"/>
  <c r="M96" i="39" s="1"/>
  <c r="J95" i="39"/>
  <c r="M95" i="39" s="1"/>
  <c r="J94" i="39"/>
  <c r="M94" i="39" s="1"/>
  <c r="J92" i="39"/>
  <c r="M92" i="39" s="1"/>
  <c r="J91" i="39"/>
  <c r="M91" i="39" s="1"/>
  <c r="J90" i="39"/>
  <c r="M90" i="39" s="1"/>
  <c r="J89" i="39"/>
  <c r="M89" i="39" s="1"/>
  <c r="J88" i="39"/>
  <c r="M88" i="39" s="1"/>
  <c r="J87" i="39"/>
  <c r="M87" i="39" s="1"/>
  <c r="J86" i="39"/>
  <c r="M86" i="39" s="1"/>
  <c r="J85" i="39"/>
  <c r="M85" i="39" s="1"/>
  <c r="J84" i="39"/>
  <c r="M84" i="39" s="1"/>
  <c r="J83" i="39"/>
  <c r="M83" i="39" s="1"/>
  <c r="J82" i="39"/>
  <c r="M82" i="39" s="1"/>
  <c r="J81" i="39"/>
  <c r="M81" i="39" s="1"/>
  <c r="J80" i="39"/>
  <c r="M80" i="39" s="1"/>
  <c r="J79" i="39"/>
  <c r="M79" i="39" s="1"/>
  <c r="J78" i="39"/>
  <c r="M78" i="39" s="1"/>
  <c r="J77" i="39"/>
  <c r="M77" i="39" s="1"/>
  <c r="J76" i="39"/>
  <c r="M76" i="39" s="1"/>
  <c r="J75" i="39"/>
  <c r="M75" i="39" s="1"/>
  <c r="J74" i="39"/>
  <c r="M74" i="39" s="1"/>
  <c r="J73" i="39"/>
  <c r="M73" i="39" s="1"/>
  <c r="J72" i="39"/>
  <c r="M72" i="39" s="1"/>
  <c r="J71" i="39"/>
  <c r="M71" i="39" s="1"/>
  <c r="J70" i="39"/>
  <c r="M70" i="39" s="1"/>
  <c r="J69" i="39"/>
  <c r="M69" i="39" s="1"/>
  <c r="J68" i="39"/>
  <c r="M68" i="39" s="1"/>
  <c r="J67" i="39"/>
  <c r="M67" i="39" s="1"/>
  <c r="J66" i="39"/>
  <c r="M66" i="39" s="1"/>
  <c r="J64" i="39"/>
  <c r="M64" i="39" s="1"/>
  <c r="J63" i="39"/>
  <c r="M63" i="39" s="1"/>
  <c r="J62" i="39"/>
  <c r="M62" i="39" s="1"/>
  <c r="J61" i="39"/>
  <c r="M61" i="39" s="1"/>
  <c r="J59" i="39"/>
  <c r="M59" i="39" s="1"/>
  <c r="J58" i="39"/>
  <c r="M58" i="39" s="1"/>
  <c r="J57" i="39"/>
  <c r="M57" i="39" s="1"/>
  <c r="J56" i="39"/>
  <c r="M56" i="39" s="1"/>
  <c r="J55" i="39"/>
  <c r="M55" i="39" s="1"/>
  <c r="J54" i="39"/>
  <c r="M54" i="39" s="1"/>
  <c r="J51" i="39"/>
  <c r="M51" i="39" s="1"/>
  <c r="J50" i="39"/>
  <c r="M50" i="39" s="1"/>
  <c r="J49" i="39"/>
  <c r="M49" i="39" s="1"/>
  <c r="J47" i="39"/>
  <c r="M47" i="39" s="1"/>
  <c r="J46" i="39"/>
  <c r="M46" i="39" s="1"/>
  <c r="J45" i="39"/>
  <c r="M45" i="39" s="1"/>
  <c r="J44" i="39"/>
  <c r="M44" i="39" s="1"/>
  <c r="J43" i="39"/>
  <c r="M43" i="39" s="1"/>
  <c r="J42" i="39"/>
  <c r="M42" i="39" s="1"/>
  <c r="J41" i="39"/>
  <c r="M41" i="39" s="1"/>
  <c r="J39" i="39"/>
  <c r="M39" i="39" s="1"/>
  <c r="J38" i="39"/>
  <c r="M38" i="39" s="1"/>
  <c r="J37" i="39"/>
  <c r="M37" i="39" s="1"/>
  <c r="J36" i="39"/>
  <c r="M36" i="39" s="1"/>
  <c r="J35" i="39"/>
  <c r="M35" i="39" s="1"/>
  <c r="J34" i="39"/>
  <c r="M34" i="39" s="1"/>
  <c r="J33" i="39"/>
  <c r="M33" i="39" s="1"/>
  <c r="J32" i="39"/>
  <c r="M32" i="39" s="1"/>
  <c r="J31" i="39"/>
  <c r="M31" i="39" s="1"/>
  <c r="J30" i="39"/>
  <c r="M30" i="39" s="1"/>
  <c r="J29" i="39"/>
  <c r="M29" i="39" s="1"/>
  <c r="J28" i="39"/>
  <c r="M28" i="39" s="1"/>
  <c r="J27" i="39"/>
  <c r="M27" i="39" s="1"/>
  <c r="J26" i="39"/>
  <c r="M26" i="39" s="1"/>
  <c r="J25" i="39"/>
  <c r="M25" i="39" s="1"/>
  <c r="J24" i="39"/>
  <c r="M24" i="39" s="1"/>
  <c r="J23" i="39"/>
  <c r="M23" i="39" s="1"/>
  <c r="J22" i="39"/>
  <c r="M22" i="39" s="1"/>
  <c r="J21" i="39"/>
  <c r="M21" i="39" s="1"/>
  <c r="J20" i="39"/>
  <c r="M20" i="39" s="1"/>
  <c r="J19" i="39"/>
  <c r="M19" i="39" s="1"/>
  <c r="J18" i="39"/>
  <c r="M18" i="39" s="1"/>
  <c r="J17" i="39"/>
  <c r="M17" i="39" s="1"/>
  <c r="J16" i="39"/>
  <c r="M16" i="39" s="1"/>
  <c r="J15" i="39"/>
  <c r="M15" i="39" s="1"/>
  <c r="J14" i="39"/>
  <c r="M14" i="39" s="1"/>
  <c r="J13" i="39"/>
  <c r="M13" i="39" s="1"/>
  <c r="J12" i="39"/>
  <c r="M12" i="39" s="1"/>
  <c r="J10" i="39"/>
  <c r="M10" i="39" s="1"/>
  <c r="J9" i="39"/>
  <c r="M9" i="39" s="1"/>
  <c r="J8" i="39"/>
  <c r="M8" i="39" s="1"/>
  <c r="J7" i="39"/>
  <c r="M7" i="39" s="1"/>
  <c r="J6" i="39"/>
  <c r="M6" i="39" s="1"/>
  <c r="J5" i="39"/>
  <c r="M5" i="39" s="1"/>
  <c r="J4" i="39"/>
  <c r="M4" i="39" s="1"/>
  <c r="J3" i="39"/>
  <c r="M3" i="39" s="1"/>
  <c r="J6" i="41"/>
  <c r="J9" i="41" s="1"/>
  <c r="J12" i="41" s="1"/>
  <c r="J15" i="41" s="1"/>
  <c r="J18" i="41" s="1"/>
  <c r="J21" i="41" s="1"/>
  <c r="J24" i="41" s="1"/>
  <c r="J27" i="41" s="1"/>
  <c r="J30" i="41" s="1"/>
  <c r="J33" i="41" s="1"/>
  <c r="J36" i="41" s="1"/>
  <c r="J39" i="41" s="1"/>
  <c r="J42" i="41" s="1"/>
  <c r="J45" i="41" s="1"/>
  <c r="J48" i="41" s="1"/>
  <c r="J51" i="41" s="1"/>
  <c r="J54" i="41" s="1"/>
  <c r="J57" i="41" s="1"/>
  <c r="J60" i="41" s="1"/>
  <c r="J63" i="41" s="1"/>
  <c r="J66" i="41" s="1"/>
  <c r="J69" i="41" s="1"/>
  <c r="J72" i="41" s="1"/>
  <c r="J75" i="41" s="1"/>
  <c r="J78" i="41" s="1"/>
  <c r="J81" i="41" s="1"/>
  <c r="J84" i="41" s="1"/>
  <c r="J87" i="41" s="1"/>
  <c r="J90" i="41" s="1"/>
  <c r="J93" i="41" s="1"/>
  <c r="J96" i="41" s="1"/>
  <c r="J99" i="41" s="1"/>
  <c r="J102" i="41" s="1"/>
  <c r="J105" i="41" s="1"/>
  <c r="J108" i="41" s="1"/>
  <c r="J111" i="41" s="1"/>
  <c r="J114" i="41" s="1"/>
  <c r="J117" i="41" s="1"/>
  <c r="J120" i="41" s="1"/>
  <c r="J123" i="41" s="1"/>
  <c r="J126" i="41" s="1"/>
  <c r="J129" i="41" s="1"/>
  <c r="J132" i="41" s="1"/>
  <c r="J135" i="41" s="1"/>
  <c r="J138" i="41" s="1"/>
  <c r="J141" i="41" s="1"/>
  <c r="J144" i="41" s="1"/>
  <c r="J147" i="41" s="1"/>
  <c r="J150" i="41" s="1"/>
  <c r="J153" i="41" s="1"/>
  <c r="J156" i="41" s="1"/>
  <c r="J159" i="41" s="1"/>
  <c r="J162" i="41" s="1"/>
  <c r="J165" i="41" s="1"/>
  <c r="J168" i="41" s="1"/>
  <c r="J171" i="41" s="1"/>
  <c r="J174" i="41" s="1"/>
  <c r="J177" i="41" s="1"/>
  <c r="J180" i="41" s="1"/>
  <c r="J18" i="38"/>
  <c r="J13" i="40"/>
  <c r="J14" i="40"/>
  <c r="J15" i="40"/>
  <c r="J16" i="40"/>
  <c r="J17" i="40"/>
  <c r="J18" i="40"/>
  <c r="J19" i="40"/>
  <c r="F182" i="44"/>
  <c r="F181" i="44"/>
  <c r="F180" i="44"/>
  <c r="F179" i="44"/>
  <c r="F178" i="44"/>
  <c r="F177" i="44"/>
  <c r="F176" i="44"/>
  <c r="F175" i="44"/>
  <c r="F174" i="44"/>
  <c r="F173" i="44"/>
  <c r="F172" i="44"/>
  <c r="F171" i="44"/>
  <c r="F170" i="44"/>
  <c r="F169" i="44"/>
  <c r="F168" i="44"/>
  <c r="F167" i="44"/>
  <c r="F166" i="44"/>
  <c r="F165" i="44"/>
  <c r="F164" i="44"/>
  <c r="F163" i="44"/>
  <c r="F162" i="44"/>
  <c r="F161" i="44"/>
  <c r="F160" i="44"/>
  <c r="F159" i="44"/>
  <c r="F158" i="44"/>
  <c r="F157" i="44"/>
  <c r="F156" i="44"/>
  <c r="F155" i="44"/>
  <c r="F154" i="44"/>
  <c r="F153" i="44"/>
  <c r="F152" i="44"/>
  <c r="F151" i="44"/>
  <c r="F150" i="44"/>
  <c r="F149" i="44"/>
  <c r="F148" i="44"/>
  <c r="F147" i="44"/>
  <c r="F146" i="44"/>
  <c r="F145" i="44"/>
  <c r="F144" i="44"/>
  <c r="F143" i="44"/>
  <c r="F142" i="44"/>
  <c r="F141" i="44"/>
  <c r="F140" i="44"/>
  <c r="F139" i="44"/>
  <c r="F138" i="44"/>
  <c r="F137" i="44"/>
  <c r="F136" i="44"/>
  <c r="F135" i="44"/>
  <c r="F134" i="44"/>
  <c r="F133" i="44"/>
  <c r="F132" i="44"/>
  <c r="F131" i="44"/>
  <c r="F130" i="44"/>
  <c r="F129" i="44"/>
  <c r="F128" i="44"/>
  <c r="F127" i="44"/>
  <c r="F126" i="44"/>
  <c r="F125" i="44"/>
  <c r="F124" i="44"/>
  <c r="F123" i="44"/>
  <c r="F122" i="44"/>
  <c r="F121" i="44"/>
  <c r="F120" i="44"/>
  <c r="F119" i="44"/>
  <c r="F118" i="44"/>
  <c r="F117" i="44"/>
  <c r="F116" i="44"/>
  <c r="F115" i="44"/>
  <c r="F114" i="44"/>
  <c r="F113" i="44"/>
  <c r="F112" i="44"/>
  <c r="F111" i="44"/>
  <c r="F110" i="44"/>
  <c r="F109" i="44"/>
  <c r="F108" i="44"/>
  <c r="F107" i="44"/>
  <c r="F106" i="44"/>
  <c r="F105" i="44"/>
  <c r="F104" i="44"/>
  <c r="F103" i="44"/>
  <c r="F102" i="44"/>
  <c r="F101" i="44"/>
  <c r="F100" i="44"/>
  <c r="F99" i="44"/>
  <c r="F98" i="44"/>
  <c r="F97" i="44"/>
  <c r="F96" i="44"/>
  <c r="F95" i="44"/>
  <c r="F94" i="44"/>
  <c r="F93" i="44"/>
  <c r="F92" i="44"/>
  <c r="F91" i="44"/>
  <c r="F90" i="44"/>
  <c r="F89" i="44"/>
  <c r="F88" i="44"/>
  <c r="F87" i="44"/>
  <c r="F86" i="44"/>
  <c r="F85" i="44"/>
  <c r="F84" i="44"/>
  <c r="F83" i="44"/>
  <c r="F82" i="44"/>
  <c r="F81" i="44"/>
  <c r="F80" i="44"/>
  <c r="F79" i="44"/>
  <c r="F78" i="44"/>
  <c r="F77" i="44"/>
  <c r="F76" i="44"/>
  <c r="F75" i="44"/>
  <c r="F74" i="44"/>
  <c r="F73" i="44"/>
  <c r="F72" i="44"/>
  <c r="F71" i="44"/>
  <c r="F70" i="44"/>
  <c r="F69" i="44"/>
  <c r="F68" i="44"/>
  <c r="F67" i="44"/>
  <c r="F66" i="44"/>
  <c r="F65" i="44"/>
  <c r="F64" i="44"/>
  <c r="F63" i="44"/>
  <c r="F62" i="44"/>
  <c r="F61" i="44"/>
  <c r="F60" i="44"/>
  <c r="F59" i="44"/>
  <c r="F58" i="44"/>
  <c r="F57" i="44"/>
  <c r="F56" i="44"/>
  <c r="F55" i="44"/>
  <c r="F54" i="44"/>
  <c r="F53" i="44"/>
  <c r="F52" i="44"/>
  <c r="F51" i="44"/>
  <c r="F50" i="44"/>
  <c r="F49" i="44"/>
  <c r="F48" i="44"/>
  <c r="F47" i="44"/>
  <c r="F46" i="44"/>
  <c r="F45" i="44"/>
  <c r="F44" i="44"/>
  <c r="F43" i="44"/>
  <c r="F42" i="44"/>
  <c r="F41" i="44"/>
  <c r="F40" i="44"/>
  <c r="F39" i="44"/>
  <c r="F38" i="44"/>
  <c r="F37" i="44"/>
  <c r="F36" i="44"/>
  <c r="F35" i="44"/>
  <c r="F34" i="44"/>
  <c r="F33" i="44"/>
  <c r="F32" i="44"/>
  <c r="F31" i="44"/>
  <c r="F30" i="44"/>
  <c r="F29" i="44"/>
  <c r="F28" i="44"/>
  <c r="F27" i="44"/>
  <c r="F26" i="44"/>
  <c r="F25" i="44"/>
  <c r="F24" i="44"/>
  <c r="F23" i="44"/>
  <c r="F22" i="44"/>
  <c r="F21" i="44"/>
  <c r="F20" i="44"/>
  <c r="F19" i="44"/>
  <c r="F18" i="44"/>
  <c r="F17" i="44"/>
  <c r="F16" i="44"/>
  <c r="F15" i="44"/>
  <c r="F14" i="44"/>
  <c r="F13" i="44"/>
  <c r="F12" i="44"/>
  <c r="F11" i="44"/>
  <c r="F10" i="44"/>
  <c r="F9" i="44"/>
  <c r="F8" i="44"/>
  <c r="F7" i="44"/>
  <c r="F6" i="44"/>
  <c r="F5" i="44"/>
  <c r="F4" i="44"/>
  <c r="F3" i="44"/>
  <c r="F182" i="45"/>
  <c r="F181" i="45"/>
  <c r="F180" i="45"/>
  <c r="F179" i="45"/>
  <c r="F178" i="45"/>
  <c r="F177" i="45"/>
  <c r="F176" i="45"/>
  <c r="F175" i="45"/>
  <c r="F174" i="45"/>
  <c r="F173" i="45"/>
  <c r="F172" i="45"/>
  <c r="F171" i="45"/>
  <c r="F170" i="45"/>
  <c r="F169" i="45"/>
  <c r="F168" i="45"/>
  <c r="F167" i="45"/>
  <c r="F166" i="45"/>
  <c r="F165" i="45"/>
  <c r="F164" i="45"/>
  <c r="F163" i="45"/>
  <c r="F162" i="45"/>
  <c r="F161" i="45"/>
  <c r="F160" i="45"/>
  <c r="F159" i="45"/>
  <c r="F158" i="45"/>
  <c r="F157" i="45"/>
  <c r="F156" i="45"/>
  <c r="F155" i="45"/>
  <c r="F154" i="45"/>
  <c r="F153" i="45"/>
  <c r="F152" i="45"/>
  <c r="F151" i="45"/>
  <c r="F150" i="45"/>
  <c r="F149" i="45"/>
  <c r="F148" i="45"/>
  <c r="F147" i="45"/>
  <c r="F146" i="45"/>
  <c r="F145" i="45"/>
  <c r="F144" i="45"/>
  <c r="F143" i="45"/>
  <c r="F142" i="45"/>
  <c r="F141" i="45"/>
  <c r="F140" i="45"/>
  <c r="F139" i="45"/>
  <c r="F138" i="45"/>
  <c r="F137" i="45"/>
  <c r="F136" i="45"/>
  <c r="F135" i="45"/>
  <c r="F134" i="45"/>
  <c r="F133" i="45"/>
  <c r="F132" i="45"/>
  <c r="F131" i="45"/>
  <c r="F130" i="45"/>
  <c r="F129" i="45"/>
  <c r="F128" i="45"/>
  <c r="F127" i="45"/>
  <c r="F126" i="45"/>
  <c r="F125" i="45"/>
  <c r="F124" i="45"/>
  <c r="F123" i="45"/>
  <c r="F122" i="45"/>
  <c r="F121" i="45"/>
  <c r="F120" i="45"/>
  <c r="F119" i="45"/>
  <c r="F118" i="45"/>
  <c r="F117" i="45"/>
  <c r="F116" i="45"/>
  <c r="F115" i="45"/>
  <c r="F114" i="45"/>
  <c r="F113" i="45"/>
  <c r="F112" i="45"/>
  <c r="F111" i="45"/>
  <c r="F110" i="45"/>
  <c r="F109" i="45"/>
  <c r="F108" i="45"/>
  <c r="F107" i="45"/>
  <c r="F106" i="45"/>
  <c r="F105" i="45"/>
  <c r="F104" i="45"/>
  <c r="F103" i="45"/>
  <c r="F102" i="45"/>
  <c r="F101" i="45"/>
  <c r="F100" i="45"/>
  <c r="F99" i="45"/>
  <c r="F98" i="45"/>
  <c r="F97" i="45"/>
  <c r="F96" i="45"/>
  <c r="F95" i="45"/>
  <c r="F94" i="45"/>
  <c r="F93" i="45"/>
  <c r="F92" i="45"/>
  <c r="F91" i="45"/>
  <c r="F90" i="45"/>
  <c r="F89" i="45"/>
  <c r="F88" i="45"/>
  <c r="F87" i="45"/>
  <c r="F86" i="45"/>
  <c r="F85" i="45"/>
  <c r="F84" i="45"/>
  <c r="F83" i="45"/>
  <c r="F82" i="45"/>
  <c r="F81" i="45"/>
  <c r="F80" i="45"/>
  <c r="F79" i="45"/>
  <c r="F78" i="45"/>
  <c r="F77" i="45"/>
  <c r="F76" i="45"/>
  <c r="F75" i="45"/>
  <c r="F74" i="45"/>
  <c r="F73" i="45"/>
  <c r="F72" i="45"/>
  <c r="F71" i="45"/>
  <c r="F70" i="45"/>
  <c r="F69" i="45"/>
  <c r="F68" i="45"/>
  <c r="F67" i="45"/>
  <c r="F66" i="45"/>
  <c r="F65" i="45"/>
  <c r="F64" i="45"/>
  <c r="F63" i="45"/>
  <c r="F62" i="45"/>
  <c r="F61" i="45"/>
  <c r="F60" i="45"/>
  <c r="F59" i="45"/>
  <c r="F58" i="45"/>
  <c r="F57" i="45"/>
  <c r="F56" i="45"/>
  <c r="F55" i="45"/>
  <c r="F54" i="45"/>
  <c r="F53" i="45"/>
  <c r="F52" i="45"/>
  <c r="F51" i="45"/>
  <c r="F50" i="45"/>
  <c r="F49" i="45"/>
  <c r="F48" i="45"/>
  <c r="F47" i="45"/>
  <c r="F46" i="45"/>
  <c r="F45" i="45"/>
  <c r="F44" i="45"/>
  <c r="F43" i="45"/>
  <c r="F42" i="45"/>
  <c r="F41" i="45"/>
  <c r="F40" i="45"/>
  <c r="F39" i="45"/>
  <c r="F38" i="45"/>
  <c r="F37" i="45"/>
  <c r="F36" i="45"/>
  <c r="F35" i="45"/>
  <c r="F34" i="45"/>
  <c r="F33" i="45"/>
  <c r="F32" i="45"/>
  <c r="F31" i="45"/>
  <c r="F30" i="45"/>
  <c r="F29" i="45"/>
  <c r="F28" i="45"/>
  <c r="F27" i="45"/>
  <c r="F26" i="45"/>
  <c r="F25" i="45"/>
  <c r="F24" i="45"/>
  <c r="F23" i="45"/>
  <c r="F22" i="45"/>
  <c r="F21" i="45"/>
  <c r="F20" i="45"/>
  <c r="F19" i="45"/>
  <c r="F18" i="45"/>
  <c r="F17" i="45"/>
  <c r="F16" i="45"/>
  <c r="F15" i="45"/>
  <c r="F14" i="45"/>
  <c r="F13" i="45"/>
  <c r="F12" i="45"/>
  <c r="F11" i="45"/>
  <c r="F10" i="45"/>
  <c r="F9" i="45"/>
  <c r="F8" i="45"/>
  <c r="F7" i="45"/>
  <c r="F6" i="45"/>
  <c r="F5" i="45"/>
  <c r="F4" i="45"/>
  <c r="F3" i="45"/>
  <c r="F182" i="47"/>
  <c r="F181" i="47"/>
  <c r="F180" i="47"/>
  <c r="F179" i="47"/>
  <c r="F178" i="47"/>
  <c r="F177" i="47"/>
  <c r="F176" i="47"/>
  <c r="F175" i="47"/>
  <c r="F174" i="47"/>
  <c r="F173" i="47"/>
  <c r="F172" i="47"/>
  <c r="F171" i="47"/>
  <c r="F170" i="47"/>
  <c r="F169" i="47"/>
  <c r="F168" i="47"/>
  <c r="F167" i="47"/>
  <c r="F166" i="47"/>
  <c r="F165" i="47"/>
  <c r="F164" i="47"/>
  <c r="F163" i="47"/>
  <c r="F162" i="47"/>
  <c r="F161" i="47"/>
  <c r="F160" i="47"/>
  <c r="F159" i="47"/>
  <c r="F158" i="47"/>
  <c r="F157" i="47"/>
  <c r="F156" i="47"/>
  <c r="F155" i="47"/>
  <c r="F154" i="47"/>
  <c r="F153" i="47"/>
  <c r="F152" i="47"/>
  <c r="F151" i="47"/>
  <c r="F150" i="47"/>
  <c r="F149" i="47"/>
  <c r="F148" i="47"/>
  <c r="F147" i="47"/>
  <c r="F146" i="47"/>
  <c r="F145" i="47"/>
  <c r="F144" i="47"/>
  <c r="F143" i="47"/>
  <c r="F142" i="47"/>
  <c r="F141" i="47"/>
  <c r="F140" i="47"/>
  <c r="F139" i="47"/>
  <c r="F138" i="47"/>
  <c r="F137" i="47"/>
  <c r="F136" i="47"/>
  <c r="F135" i="47"/>
  <c r="F134" i="47"/>
  <c r="F133" i="47"/>
  <c r="F132" i="47"/>
  <c r="F131" i="47"/>
  <c r="F130" i="47"/>
  <c r="F129" i="47"/>
  <c r="F128" i="47"/>
  <c r="F127" i="47"/>
  <c r="F126" i="47"/>
  <c r="F125" i="47"/>
  <c r="F124" i="47"/>
  <c r="F123" i="47"/>
  <c r="F122" i="47"/>
  <c r="F121" i="47"/>
  <c r="F120" i="47"/>
  <c r="F119" i="47"/>
  <c r="F118" i="47"/>
  <c r="F117" i="47"/>
  <c r="F116" i="47"/>
  <c r="F115" i="47"/>
  <c r="F114" i="47"/>
  <c r="F113" i="47"/>
  <c r="F112" i="47"/>
  <c r="F111" i="47"/>
  <c r="F110" i="47"/>
  <c r="F109" i="47"/>
  <c r="F108" i="47"/>
  <c r="F107" i="47"/>
  <c r="F106" i="47"/>
  <c r="F105" i="47"/>
  <c r="F104" i="47"/>
  <c r="F103" i="47"/>
  <c r="F102" i="47"/>
  <c r="F101" i="47"/>
  <c r="F100" i="47"/>
  <c r="F99" i="47"/>
  <c r="F98" i="47"/>
  <c r="F97" i="47"/>
  <c r="F96" i="47"/>
  <c r="F95" i="47"/>
  <c r="F94" i="47"/>
  <c r="F93" i="47"/>
  <c r="F92" i="47"/>
  <c r="F91" i="47"/>
  <c r="F90" i="47"/>
  <c r="F89" i="47"/>
  <c r="F88" i="47"/>
  <c r="F87" i="47"/>
  <c r="F86" i="47"/>
  <c r="F85" i="47"/>
  <c r="F84" i="47"/>
  <c r="F83" i="47"/>
  <c r="F82" i="47"/>
  <c r="F81" i="47"/>
  <c r="F80" i="47"/>
  <c r="F79" i="47"/>
  <c r="F78" i="47"/>
  <c r="F77" i="47"/>
  <c r="F76" i="47"/>
  <c r="F75" i="47"/>
  <c r="F74" i="47"/>
  <c r="F73" i="47"/>
  <c r="F72" i="47"/>
  <c r="F71" i="47"/>
  <c r="F70" i="47"/>
  <c r="F69" i="47"/>
  <c r="F68" i="47"/>
  <c r="F67" i="47"/>
  <c r="F66" i="47"/>
  <c r="F65" i="47"/>
  <c r="F64" i="47"/>
  <c r="F63" i="47"/>
  <c r="F62" i="47"/>
  <c r="F61" i="47"/>
  <c r="F60" i="47"/>
  <c r="F59" i="47"/>
  <c r="F58" i="47"/>
  <c r="F57" i="47"/>
  <c r="F56" i="47"/>
  <c r="F55" i="47"/>
  <c r="F54" i="47"/>
  <c r="F53" i="47"/>
  <c r="F52" i="47"/>
  <c r="F51" i="47"/>
  <c r="F50" i="47"/>
  <c r="F49" i="47"/>
  <c r="F48" i="47"/>
  <c r="F47" i="47"/>
  <c r="F46" i="47"/>
  <c r="F45" i="47"/>
  <c r="F44" i="47"/>
  <c r="F43" i="47"/>
  <c r="F42" i="47"/>
  <c r="F41" i="47"/>
  <c r="F40" i="47"/>
  <c r="F39" i="47"/>
  <c r="F38" i="47"/>
  <c r="F37" i="47"/>
  <c r="F36" i="47"/>
  <c r="F35" i="47"/>
  <c r="F34" i="47"/>
  <c r="F33" i="47"/>
  <c r="F32" i="47"/>
  <c r="F31" i="47"/>
  <c r="F30" i="47"/>
  <c r="F29" i="47"/>
  <c r="F28" i="47"/>
  <c r="F27" i="47"/>
  <c r="F26" i="47"/>
  <c r="F25" i="47"/>
  <c r="F24" i="47"/>
  <c r="F23" i="47"/>
  <c r="F22" i="47"/>
  <c r="F21" i="47"/>
  <c r="F20" i="47"/>
  <c r="F19" i="47"/>
  <c r="F18" i="47"/>
  <c r="F17" i="47"/>
  <c r="F16" i="47"/>
  <c r="F15" i="47"/>
  <c r="F14" i="47"/>
  <c r="F13" i="47"/>
  <c r="F12" i="47"/>
  <c r="F11" i="47"/>
  <c r="F10" i="47"/>
  <c r="F9" i="47"/>
  <c r="F8" i="47"/>
  <c r="F7" i="47"/>
  <c r="F6" i="47"/>
  <c r="F5" i="47"/>
  <c r="F4" i="47"/>
  <c r="F3" i="47"/>
  <c r="F182" i="48"/>
  <c r="F181" i="48"/>
  <c r="F180" i="48"/>
  <c r="F179" i="48"/>
  <c r="F178" i="48"/>
  <c r="F177" i="48"/>
  <c r="F176" i="48"/>
  <c r="F175" i="48"/>
  <c r="F174" i="48"/>
  <c r="F173" i="48"/>
  <c r="F172" i="48"/>
  <c r="F171" i="48"/>
  <c r="F170" i="48"/>
  <c r="F169" i="48"/>
  <c r="F168" i="48"/>
  <c r="F167" i="48"/>
  <c r="F166" i="48"/>
  <c r="F165" i="48"/>
  <c r="F164" i="48"/>
  <c r="F163" i="48"/>
  <c r="F162" i="48"/>
  <c r="F161" i="48"/>
  <c r="F160" i="48"/>
  <c r="F159" i="48"/>
  <c r="F158" i="48"/>
  <c r="F157" i="48"/>
  <c r="F156" i="48"/>
  <c r="F155" i="48"/>
  <c r="F154" i="48"/>
  <c r="F153" i="48"/>
  <c r="F152" i="48"/>
  <c r="F151" i="48"/>
  <c r="F150" i="48"/>
  <c r="F149" i="48"/>
  <c r="F148" i="48"/>
  <c r="F147" i="48"/>
  <c r="F146" i="48"/>
  <c r="F145" i="48"/>
  <c r="F144" i="48"/>
  <c r="F143" i="48"/>
  <c r="F142" i="48"/>
  <c r="F141" i="48"/>
  <c r="F140" i="48"/>
  <c r="F139" i="48"/>
  <c r="F138" i="48"/>
  <c r="F137" i="48"/>
  <c r="F136" i="48"/>
  <c r="F135" i="48"/>
  <c r="F134" i="48"/>
  <c r="F133" i="48"/>
  <c r="F132" i="48"/>
  <c r="F131" i="48"/>
  <c r="F130" i="48"/>
  <c r="F129" i="48"/>
  <c r="F128" i="48"/>
  <c r="F127" i="48"/>
  <c r="F126" i="48"/>
  <c r="F125" i="48"/>
  <c r="F124" i="48"/>
  <c r="F123" i="48"/>
  <c r="F122" i="48"/>
  <c r="F121" i="48"/>
  <c r="F120" i="48"/>
  <c r="F119" i="48"/>
  <c r="F118" i="48"/>
  <c r="F117" i="48"/>
  <c r="F116" i="48"/>
  <c r="F115" i="48"/>
  <c r="F114" i="48"/>
  <c r="F113" i="48"/>
  <c r="F112" i="48"/>
  <c r="F111" i="48"/>
  <c r="F110" i="48"/>
  <c r="F109" i="48"/>
  <c r="F108" i="48"/>
  <c r="F107" i="48"/>
  <c r="F106" i="48"/>
  <c r="F105" i="48"/>
  <c r="F104" i="48"/>
  <c r="F103" i="48"/>
  <c r="F102" i="48"/>
  <c r="F101" i="48"/>
  <c r="F100" i="48"/>
  <c r="F99" i="48"/>
  <c r="F98" i="48"/>
  <c r="F97" i="48"/>
  <c r="F96" i="48"/>
  <c r="F95" i="48"/>
  <c r="F94" i="48"/>
  <c r="F93" i="48"/>
  <c r="F92" i="48"/>
  <c r="F91" i="48"/>
  <c r="F90" i="48"/>
  <c r="F89" i="48"/>
  <c r="F88" i="48"/>
  <c r="F87" i="48"/>
  <c r="F86" i="48"/>
  <c r="F85" i="48"/>
  <c r="F84" i="48"/>
  <c r="F83" i="48"/>
  <c r="F82" i="48"/>
  <c r="F81" i="48"/>
  <c r="F80" i="48"/>
  <c r="F79" i="48"/>
  <c r="F78" i="48"/>
  <c r="F77" i="48"/>
  <c r="F76" i="48"/>
  <c r="F75" i="48"/>
  <c r="F74" i="48"/>
  <c r="F73" i="48"/>
  <c r="F72" i="48"/>
  <c r="F71" i="48"/>
  <c r="F70" i="48"/>
  <c r="F69" i="48"/>
  <c r="F68" i="48"/>
  <c r="F67" i="48"/>
  <c r="F66" i="48"/>
  <c r="F65" i="48"/>
  <c r="F64" i="48"/>
  <c r="F63" i="48"/>
  <c r="F62" i="48"/>
  <c r="F61" i="48"/>
  <c r="F60" i="48"/>
  <c r="F59" i="48"/>
  <c r="F58" i="48"/>
  <c r="F57" i="48"/>
  <c r="F56" i="48"/>
  <c r="F55" i="48"/>
  <c r="F54" i="48"/>
  <c r="F53" i="48"/>
  <c r="F52" i="48"/>
  <c r="F51" i="48"/>
  <c r="F50" i="48"/>
  <c r="F49" i="48"/>
  <c r="F48" i="48"/>
  <c r="F47" i="48"/>
  <c r="F46" i="48"/>
  <c r="F45" i="48"/>
  <c r="F44" i="48"/>
  <c r="F43" i="48"/>
  <c r="F42" i="48"/>
  <c r="F41" i="48"/>
  <c r="F40" i="48"/>
  <c r="F39" i="48"/>
  <c r="F38" i="48"/>
  <c r="F37" i="48"/>
  <c r="F36" i="48"/>
  <c r="F35" i="48"/>
  <c r="F34" i="48"/>
  <c r="F33" i="48"/>
  <c r="F32" i="48"/>
  <c r="F31" i="48"/>
  <c r="F30" i="48"/>
  <c r="F29" i="48"/>
  <c r="F28" i="48"/>
  <c r="F27" i="48"/>
  <c r="F26" i="48"/>
  <c r="F25" i="48"/>
  <c r="F24" i="48"/>
  <c r="F23" i="48"/>
  <c r="F22" i="48"/>
  <c r="F21" i="48"/>
  <c r="F20" i="48"/>
  <c r="F19" i="48"/>
  <c r="F18" i="48"/>
  <c r="F17" i="48"/>
  <c r="F16" i="48"/>
  <c r="F15" i="48"/>
  <c r="F14" i="48"/>
  <c r="F13" i="48"/>
  <c r="F12" i="48"/>
  <c r="F11" i="48"/>
  <c r="F10" i="48"/>
  <c r="F9" i="48"/>
  <c r="F8" i="48"/>
  <c r="F7" i="48"/>
  <c r="F6" i="48"/>
  <c r="F5" i="48"/>
  <c r="F4" i="48"/>
  <c r="F3" i="48"/>
  <c r="F182" i="49"/>
  <c r="F181" i="49"/>
  <c r="F180" i="49"/>
  <c r="F179" i="49"/>
  <c r="F178" i="49"/>
  <c r="F177" i="49"/>
  <c r="F176" i="49"/>
  <c r="F175" i="49"/>
  <c r="F174" i="49"/>
  <c r="F173" i="49"/>
  <c r="F172" i="49"/>
  <c r="F171" i="49"/>
  <c r="F170" i="49"/>
  <c r="F169" i="49"/>
  <c r="F168" i="49"/>
  <c r="F167" i="49"/>
  <c r="F166" i="49"/>
  <c r="F165" i="49"/>
  <c r="F164" i="49"/>
  <c r="F163" i="49"/>
  <c r="F162" i="49"/>
  <c r="F161" i="49"/>
  <c r="F160" i="49"/>
  <c r="F159" i="49"/>
  <c r="F158" i="49"/>
  <c r="F157" i="49"/>
  <c r="F156" i="49"/>
  <c r="F155" i="49"/>
  <c r="F154" i="49"/>
  <c r="F153" i="49"/>
  <c r="F152" i="49"/>
  <c r="F151" i="49"/>
  <c r="F150" i="49"/>
  <c r="F149" i="49"/>
  <c r="F148" i="49"/>
  <c r="F147" i="49"/>
  <c r="F146" i="49"/>
  <c r="F145" i="49"/>
  <c r="F144" i="49"/>
  <c r="F143" i="49"/>
  <c r="F142" i="49"/>
  <c r="F141" i="49"/>
  <c r="F140" i="49"/>
  <c r="F139" i="49"/>
  <c r="F138" i="49"/>
  <c r="F137" i="49"/>
  <c r="F136" i="49"/>
  <c r="F135" i="49"/>
  <c r="F134" i="49"/>
  <c r="F133" i="49"/>
  <c r="F132" i="49"/>
  <c r="F131" i="49"/>
  <c r="F130" i="49"/>
  <c r="F129" i="49"/>
  <c r="F128" i="49"/>
  <c r="F127" i="49"/>
  <c r="F126" i="49"/>
  <c r="F125" i="49"/>
  <c r="F124" i="49"/>
  <c r="F123" i="49"/>
  <c r="F122" i="49"/>
  <c r="F121" i="49"/>
  <c r="F120" i="49"/>
  <c r="F119" i="49"/>
  <c r="F118" i="49"/>
  <c r="F117" i="49"/>
  <c r="F116" i="49"/>
  <c r="F115" i="49"/>
  <c r="F114" i="49"/>
  <c r="F113" i="49"/>
  <c r="F112" i="49"/>
  <c r="F111" i="49"/>
  <c r="F110" i="49"/>
  <c r="F109" i="49"/>
  <c r="F108" i="49"/>
  <c r="F107" i="49"/>
  <c r="F106" i="49"/>
  <c r="F105" i="49"/>
  <c r="F104" i="49"/>
  <c r="F103" i="49"/>
  <c r="F102" i="49"/>
  <c r="F101" i="49"/>
  <c r="F100" i="49"/>
  <c r="F99" i="49"/>
  <c r="F98" i="49"/>
  <c r="F97" i="49"/>
  <c r="F96" i="49"/>
  <c r="F95" i="49"/>
  <c r="F94" i="49"/>
  <c r="F93" i="49"/>
  <c r="F92" i="49"/>
  <c r="F91" i="49"/>
  <c r="F90" i="49"/>
  <c r="F89" i="49"/>
  <c r="F88" i="49"/>
  <c r="F87" i="49"/>
  <c r="F86" i="49"/>
  <c r="F85" i="49"/>
  <c r="F84" i="49"/>
  <c r="F83" i="49"/>
  <c r="F82" i="49"/>
  <c r="F81" i="49"/>
  <c r="F80" i="49"/>
  <c r="F79" i="49"/>
  <c r="F78" i="49"/>
  <c r="F77" i="49"/>
  <c r="F76" i="49"/>
  <c r="F75" i="49"/>
  <c r="F74" i="49"/>
  <c r="F73" i="49"/>
  <c r="F72" i="49"/>
  <c r="F71" i="49"/>
  <c r="F70" i="49"/>
  <c r="F69" i="49"/>
  <c r="F68" i="49"/>
  <c r="F67" i="49"/>
  <c r="F66" i="49"/>
  <c r="F65" i="49"/>
  <c r="F64" i="49"/>
  <c r="F63" i="49"/>
  <c r="F62" i="49"/>
  <c r="F61" i="49"/>
  <c r="F60" i="49"/>
  <c r="F59" i="49"/>
  <c r="F58" i="49"/>
  <c r="F57" i="49"/>
  <c r="F56" i="49"/>
  <c r="F55" i="49"/>
  <c r="F54" i="49"/>
  <c r="F53" i="49"/>
  <c r="F52" i="49"/>
  <c r="F51" i="49"/>
  <c r="F50" i="49"/>
  <c r="F49" i="49"/>
  <c r="F48" i="49"/>
  <c r="F47" i="49"/>
  <c r="F46" i="49"/>
  <c r="F45" i="49"/>
  <c r="F44" i="49"/>
  <c r="F43" i="49"/>
  <c r="F42" i="49"/>
  <c r="F41" i="49"/>
  <c r="F40" i="49"/>
  <c r="F39" i="49"/>
  <c r="F38" i="49"/>
  <c r="F37" i="49"/>
  <c r="F36" i="49"/>
  <c r="F35" i="49"/>
  <c r="F34" i="49"/>
  <c r="F33" i="49"/>
  <c r="F32" i="49"/>
  <c r="F31" i="49"/>
  <c r="F30" i="49"/>
  <c r="F29" i="49"/>
  <c r="F28" i="49"/>
  <c r="F27" i="49"/>
  <c r="F26" i="49"/>
  <c r="F25" i="49"/>
  <c r="F24" i="49"/>
  <c r="F23" i="49"/>
  <c r="F22" i="49"/>
  <c r="F21" i="49"/>
  <c r="F20" i="49"/>
  <c r="F19" i="49"/>
  <c r="F18" i="49"/>
  <c r="F17" i="49"/>
  <c r="F16" i="49"/>
  <c r="F15" i="49"/>
  <c r="F14" i="49"/>
  <c r="F13" i="49"/>
  <c r="F12" i="49"/>
  <c r="F11" i="49"/>
  <c r="F10" i="49"/>
  <c r="F9" i="49"/>
  <c r="F8" i="49"/>
  <c r="F7" i="49"/>
  <c r="F6" i="49"/>
  <c r="F5" i="49"/>
  <c r="F4" i="49"/>
  <c r="F3" i="49"/>
  <c r="F182" i="50"/>
  <c r="F181" i="50"/>
  <c r="F180" i="50"/>
  <c r="F179" i="50"/>
  <c r="F178" i="50"/>
  <c r="F177" i="50"/>
  <c r="F176" i="50"/>
  <c r="F175" i="50"/>
  <c r="F174" i="50"/>
  <c r="F173" i="50"/>
  <c r="F172" i="50"/>
  <c r="F171" i="50"/>
  <c r="F170" i="50"/>
  <c r="F169" i="50"/>
  <c r="F168" i="50"/>
  <c r="F167" i="50"/>
  <c r="F166" i="50"/>
  <c r="F165" i="50"/>
  <c r="F164" i="50"/>
  <c r="F163" i="50"/>
  <c r="F162" i="50"/>
  <c r="F161" i="50"/>
  <c r="F160" i="50"/>
  <c r="F159" i="50"/>
  <c r="F158" i="50"/>
  <c r="F157" i="50"/>
  <c r="F156" i="50"/>
  <c r="F155" i="50"/>
  <c r="F154" i="50"/>
  <c r="F153" i="50"/>
  <c r="F152" i="50"/>
  <c r="F151" i="50"/>
  <c r="F150" i="50"/>
  <c r="F149" i="50"/>
  <c r="F148" i="50"/>
  <c r="F147" i="50"/>
  <c r="F146" i="50"/>
  <c r="F145" i="50"/>
  <c r="F144" i="50"/>
  <c r="F143" i="50"/>
  <c r="F142" i="50"/>
  <c r="F141" i="50"/>
  <c r="F140" i="50"/>
  <c r="F139" i="50"/>
  <c r="F138" i="50"/>
  <c r="F137" i="50"/>
  <c r="F136" i="50"/>
  <c r="F135" i="50"/>
  <c r="F134" i="50"/>
  <c r="F133" i="50"/>
  <c r="F132" i="50"/>
  <c r="F131" i="50"/>
  <c r="F130" i="50"/>
  <c r="F129" i="50"/>
  <c r="F128" i="50"/>
  <c r="F127" i="50"/>
  <c r="F126" i="50"/>
  <c r="F125" i="50"/>
  <c r="F124" i="50"/>
  <c r="F123" i="50"/>
  <c r="F122" i="50"/>
  <c r="F121" i="50"/>
  <c r="F120" i="50"/>
  <c r="F119" i="50"/>
  <c r="F118" i="50"/>
  <c r="F117" i="50"/>
  <c r="F116" i="50"/>
  <c r="F115" i="50"/>
  <c r="F114" i="50"/>
  <c r="F113" i="50"/>
  <c r="F112" i="50"/>
  <c r="F111" i="50"/>
  <c r="F110" i="50"/>
  <c r="F109" i="50"/>
  <c r="F108" i="50"/>
  <c r="F107" i="50"/>
  <c r="F106" i="50"/>
  <c r="F105" i="50"/>
  <c r="F104" i="50"/>
  <c r="F103" i="50"/>
  <c r="F102" i="50"/>
  <c r="F101" i="50"/>
  <c r="F100" i="50"/>
  <c r="F99" i="50"/>
  <c r="F98" i="50"/>
  <c r="F97" i="50"/>
  <c r="F96" i="50"/>
  <c r="F95" i="50"/>
  <c r="F94" i="50"/>
  <c r="F93" i="50"/>
  <c r="F92" i="50"/>
  <c r="F91" i="50"/>
  <c r="F90" i="50"/>
  <c r="F89" i="50"/>
  <c r="F88" i="50"/>
  <c r="F87" i="50"/>
  <c r="F86" i="50"/>
  <c r="F85" i="50"/>
  <c r="F84" i="50"/>
  <c r="F83" i="50"/>
  <c r="F82" i="50"/>
  <c r="F81" i="50"/>
  <c r="F80" i="50"/>
  <c r="F79" i="50"/>
  <c r="F78" i="50"/>
  <c r="F77" i="50"/>
  <c r="F76" i="50"/>
  <c r="F75" i="50"/>
  <c r="F74" i="50"/>
  <c r="F73" i="50"/>
  <c r="F72" i="50"/>
  <c r="F71" i="50"/>
  <c r="F70" i="50"/>
  <c r="F69" i="50"/>
  <c r="F68" i="50"/>
  <c r="F67" i="50"/>
  <c r="F66" i="50"/>
  <c r="F65" i="50"/>
  <c r="F64" i="50"/>
  <c r="F63" i="50"/>
  <c r="F62" i="50"/>
  <c r="F61" i="50"/>
  <c r="F60" i="50"/>
  <c r="F59" i="50"/>
  <c r="F58" i="50"/>
  <c r="F57" i="50"/>
  <c r="F56" i="50"/>
  <c r="F55" i="50"/>
  <c r="F54" i="50"/>
  <c r="F53" i="50"/>
  <c r="F52" i="50"/>
  <c r="F51" i="50"/>
  <c r="F50" i="50"/>
  <c r="F49" i="50"/>
  <c r="F48" i="50"/>
  <c r="F47" i="50"/>
  <c r="F46" i="50"/>
  <c r="F45" i="50"/>
  <c r="F44" i="50"/>
  <c r="F43" i="50"/>
  <c r="F42" i="50"/>
  <c r="F41" i="50"/>
  <c r="F40" i="50"/>
  <c r="F39" i="50"/>
  <c r="F38" i="50"/>
  <c r="F37" i="50"/>
  <c r="F36" i="50"/>
  <c r="F35" i="50"/>
  <c r="F34" i="50"/>
  <c r="F33" i="50"/>
  <c r="F32" i="50"/>
  <c r="F31" i="50"/>
  <c r="F30" i="50"/>
  <c r="F29" i="50"/>
  <c r="F28" i="50"/>
  <c r="F27" i="50"/>
  <c r="F26" i="50"/>
  <c r="F25" i="50"/>
  <c r="F24" i="50"/>
  <c r="F23" i="50"/>
  <c r="F22" i="50"/>
  <c r="F21" i="50"/>
  <c r="F20" i="50"/>
  <c r="F19" i="50"/>
  <c r="F18" i="50"/>
  <c r="F17" i="50"/>
  <c r="F16" i="50"/>
  <c r="F15" i="50"/>
  <c r="F14" i="50"/>
  <c r="F13" i="50"/>
  <c r="F12" i="50"/>
  <c r="F11" i="50"/>
  <c r="F10" i="50"/>
  <c r="F9" i="50"/>
  <c r="F8" i="50"/>
  <c r="F7" i="50"/>
  <c r="F6" i="50"/>
  <c r="F5" i="50"/>
  <c r="F4" i="50"/>
  <c r="F3" i="50"/>
  <c r="F182" i="51"/>
  <c r="F181" i="51"/>
  <c r="F180" i="51"/>
  <c r="F179" i="51"/>
  <c r="F178" i="51"/>
  <c r="F177" i="51"/>
  <c r="F176" i="51"/>
  <c r="F175" i="51"/>
  <c r="F174" i="51"/>
  <c r="F173" i="51"/>
  <c r="F172" i="51"/>
  <c r="F171" i="51"/>
  <c r="F170" i="51"/>
  <c r="F169" i="51"/>
  <c r="F168" i="51"/>
  <c r="F167" i="51"/>
  <c r="F166" i="51"/>
  <c r="F165" i="51"/>
  <c r="F164" i="51"/>
  <c r="F163" i="51"/>
  <c r="F162" i="51"/>
  <c r="F161" i="51"/>
  <c r="F160" i="51"/>
  <c r="F159" i="51"/>
  <c r="F158" i="51"/>
  <c r="F157" i="51"/>
  <c r="F156" i="51"/>
  <c r="F155" i="51"/>
  <c r="F154" i="51"/>
  <c r="F153" i="51"/>
  <c r="F152" i="51"/>
  <c r="F151" i="51"/>
  <c r="F150" i="51"/>
  <c r="F149" i="51"/>
  <c r="F148" i="51"/>
  <c r="F147" i="51"/>
  <c r="F146" i="51"/>
  <c r="F145" i="51"/>
  <c r="F144" i="51"/>
  <c r="F143" i="51"/>
  <c r="F142" i="51"/>
  <c r="F141" i="51"/>
  <c r="F140" i="51"/>
  <c r="F139" i="51"/>
  <c r="F138" i="51"/>
  <c r="F137" i="51"/>
  <c r="F136" i="51"/>
  <c r="F135" i="51"/>
  <c r="F134" i="51"/>
  <c r="F133" i="51"/>
  <c r="F132" i="51"/>
  <c r="F131" i="51"/>
  <c r="F130" i="51"/>
  <c r="F129" i="51"/>
  <c r="F128" i="51"/>
  <c r="F127" i="51"/>
  <c r="F126" i="51"/>
  <c r="F125" i="51"/>
  <c r="F124" i="51"/>
  <c r="F123" i="51"/>
  <c r="F122" i="51"/>
  <c r="F121" i="51"/>
  <c r="F120" i="51"/>
  <c r="F119" i="51"/>
  <c r="F118" i="51"/>
  <c r="F117" i="51"/>
  <c r="F116" i="51"/>
  <c r="F115" i="51"/>
  <c r="F114" i="51"/>
  <c r="F113" i="51"/>
  <c r="F112" i="51"/>
  <c r="F111" i="51"/>
  <c r="F110" i="51"/>
  <c r="F109" i="51"/>
  <c r="F108" i="51"/>
  <c r="F107" i="51"/>
  <c r="F106" i="51"/>
  <c r="F105" i="51"/>
  <c r="F104" i="51"/>
  <c r="F103" i="51"/>
  <c r="F102" i="51"/>
  <c r="F101" i="51"/>
  <c r="F100" i="51"/>
  <c r="F99" i="51"/>
  <c r="F98" i="51"/>
  <c r="F97" i="51"/>
  <c r="F96" i="51"/>
  <c r="F95" i="51"/>
  <c r="F94" i="51"/>
  <c r="F93" i="51"/>
  <c r="F92" i="51"/>
  <c r="F91" i="51"/>
  <c r="F90" i="51"/>
  <c r="F89" i="51"/>
  <c r="F88" i="51"/>
  <c r="F87" i="51"/>
  <c r="F86" i="51"/>
  <c r="F85" i="51"/>
  <c r="F84" i="51"/>
  <c r="F83" i="51"/>
  <c r="F82" i="51"/>
  <c r="F81" i="51"/>
  <c r="F80" i="51"/>
  <c r="F79" i="51"/>
  <c r="F78" i="51"/>
  <c r="F77" i="51"/>
  <c r="F76" i="51"/>
  <c r="F75" i="51"/>
  <c r="F74" i="51"/>
  <c r="F73" i="51"/>
  <c r="F72" i="51"/>
  <c r="F71" i="51"/>
  <c r="F70" i="51"/>
  <c r="F69" i="51"/>
  <c r="F68" i="51"/>
  <c r="F67" i="51"/>
  <c r="F66" i="51"/>
  <c r="F65" i="51"/>
  <c r="F64" i="51"/>
  <c r="F63" i="51"/>
  <c r="F62" i="51"/>
  <c r="F61" i="51"/>
  <c r="F60" i="51"/>
  <c r="F59" i="51"/>
  <c r="F58" i="51"/>
  <c r="F57" i="51"/>
  <c r="F56" i="51"/>
  <c r="F55" i="51"/>
  <c r="F54" i="51"/>
  <c r="F53" i="51"/>
  <c r="F52" i="51"/>
  <c r="F51" i="51"/>
  <c r="F50" i="51"/>
  <c r="F49" i="51"/>
  <c r="F48" i="51"/>
  <c r="F47" i="51"/>
  <c r="F46" i="51"/>
  <c r="F45" i="51"/>
  <c r="F44" i="51"/>
  <c r="F43" i="51"/>
  <c r="F42" i="51"/>
  <c r="F41" i="51"/>
  <c r="F40" i="51"/>
  <c r="F39" i="51"/>
  <c r="F38" i="51"/>
  <c r="F37" i="51"/>
  <c r="F36" i="51"/>
  <c r="F35" i="51"/>
  <c r="F34" i="51"/>
  <c r="F33" i="51"/>
  <c r="F32" i="51"/>
  <c r="F31" i="51"/>
  <c r="F30" i="51"/>
  <c r="F29" i="51"/>
  <c r="F28" i="51"/>
  <c r="F27" i="51"/>
  <c r="F26" i="51"/>
  <c r="F25" i="51"/>
  <c r="F24" i="51"/>
  <c r="F23" i="51"/>
  <c r="F22" i="51"/>
  <c r="F21" i="51"/>
  <c r="F20" i="51"/>
  <c r="F19" i="51"/>
  <c r="F18" i="51"/>
  <c r="F17" i="51"/>
  <c r="F16" i="51"/>
  <c r="F15" i="51"/>
  <c r="F14" i="51"/>
  <c r="F13" i="51"/>
  <c r="F12" i="51"/>
  <c r="F11" i="51"/>
  <c r="F10" i="51"/>
  <c r="F9" i="51"/>
  <c r="F8" i="51"/>
  <c r="F7" i="51"/>
  <c r="F6" i="51"/>
  <c r="F5" i="51"/>
  <c r="F4" i="51"/>
  <c r="F3" i="51"/>
  <c r="B20" i="16" l="1"/>
  <c r="E4" i="7"/>
  <c r="B20" i="14"/>
  <c r="F183" i="50" l="1"/>
  <c r="G188" i="49" l="1"/>
  <c r="E190" i="49" l="1"/>
  <c r="F183" i="49"/>
  <c r="B20" i="13" l="1"/>
  <c r="I18" i="53"/>
  <c r="B20" i="17"/>
  <c r="B20" i="18"/>
  <c r="E1" i="55"/>
  <c r="E3" i="55" s="1" a="1"/>
  <c r="E3" i="55" s="1"/>
  <c r="F186" i="55"/>
  <c r="F185" i="55"/>
  <c r="F183" i="55"/>
  <c r="J151" i="48"/>
  <c r="J150" i="48"/>
  <c r="B21" i="17"/>
  <c r="E150" i="55" l="1" a="1"/>
  <c r="E150" i="55" s="1"/>
  <c r="E86" i="55" a="1"/>
  <c r="E86" i="55" s="1"/>
  <c r="E19" i="55" a="1"/>
  <c r="E19" i="55" s="1"/>
  <c r="E11" i="55" a="1"/>
  <c r="E11" i="55" s="1"/>
  <c r="E4" i="55" a="1"/>
  <c r="E4" i="55" s="1"/>
  <c r="E137" i="55" a="1"/>
  <c r="E137" i="55" s="1"/>
  <c r="E73" i="55" a="1"/>
  <c r="E73" i="55" s="1"/>
  <c r="E18" i="55" a="1"/>
  <c r="E18" i="55" s="1"/>
  <c r="E10" i="55" a="1"/>
  <c r="E10" i="55" s="1"/>
  <c r="E131" i="55" a="1"/>
  <c r="E131" i="55" s="1"/>
  <c r="E9" i="55" a="1"/>
  <c r="E9" i="55" s="1"/>
  <c r="E124" i="55" a="1"/>
  <c r="E124" i="55" s="1"/>
  <c r="E8" i="55" a="1"/>
  <c r="E8" i="55" s="1"/>
  <c r="E182" i="55" a="1"/>
  <c r="E182" i="55" s="1"/>
  <c r="E118" i="55" a="1"/>
  <c r="E118" i="55" s="1"/>
  <c r="E28" i="55" a="1"/>
  <c r="E28" i="55" s="1"/>
  <c r="E15" i="55" a="1"/>
  <c r="E15" i="55" s="1"/>
  <c r="E7" i="55" a="1"/>
  <c r="E7" i="55" s="1"/>
  <c r="E67" i="55" a="1"/>
  <c r="E67" i="55" s="1"/>
  <c r="E17" i="55" a="1"/>
  <c r="E17" i="55" s="1"/>
  <c r="E35" i="55" a="1"/>
  <c r="E35" i="55" s="1"/>
  <c r="E16" i="55" a="1"/>
  <c r="E16" i="55" s="1"/>
  <c r="E169" i="55" a="1"/>
  <c r="E169" i="55" s="1"/>
  <c r="E105" i="55" a="1"/>
  <c r="E105" i="55" s="1"/>
  <c r="E22" i="55" a="1"/>
  <c r="E22" i="55" s="1"/>
  <c r="E14" i="55" a="1"/>
  <c r="E14" i="55" s="1"/>
  <c r="E6" i="55" a="1"/>
  <c r="E6" i="55" s="1"/>
  <c r="E5" i="55" a="1"/>
  <c r="E5" i="55" s="1"/>
  <c r="E163" i="55" a="1"/>
  <c r="E163" i="55" s="1"/>
  <c r="E99" i="55" a="1"/>
  <c r="E99" i="55" s="1"/>
  <c r="E21" i="55" a="1"/>
  <c r="E21" i="55" s="1"/>
  <c r="E13" i="55" a="1"/>
  <c r="E13" i="55" s="1"/>
  <c r="E156" i="55" a="1"/>
  <c r="E156" i="55" s="1"/>
  <c r="E92" i="55" a="1"/>
  <c r="E92" i="55" s="1"/>
  <c r="E20" i="55" a="1"/>
  <c r="E20" i="55" s="1"/>
  <c r="E12" i="55" a="1"/>
  <c r="E12" i="55" s="1"/>
  <c r="E175" i="55" a="1"/>
  <c r="E175" i="55" s="1"/>
  <c r="E162" i="55" a="1"/>
  <c r="E162" i="55" s="1"/>
  <c r="E149" i="55" a="1"/>
  <c r="E149" i="55" s="1"/>
  <c r="E136" i="55" a="1"/>
  <c r="E136" i="55" s="1"/>
  <c r="E117" i="55" a="1"/>
  <c r="E117" i="55" s="1"/>
  <c r="E104" i="55" a="1"/>
  <c r="E104" i="55" s="1"/>
  <c r="E98" i="55" a="1"/>
  <c r="E98" i="55" s="1"/>
  <c r="E85" i="55" a="1"/>
  <c r="E85" i="55" s="1"/>
  <c r="E79" i="55" a="1"/>
  <c r="E79" i="55" s="1"/>
  <c r="E72" i="55" a="1"/>
  <c r="E72" i="55" s="1"/>
  <c r="E66" i="55" a="1"/>
  <c r="E66" i="55" s="1"/>
  <c r="E53" i="55" a="1"/>
  <c r="E53" i="55" s="1"/>
  <c r="E47" i="55" a="1"/>
  <c r="E47" i="55" s="1"/>
  <c r="E40" i="55" a="1"/>
  <c r="E40" i="55" s="1"/>
  <c r="E34" i="55" a="1"/>
  <c r="E34" i="55" s="1"/>
  <c r="E60" i="55" a="1"/>
  <c r="E60" i="55" s="1"/>
  <c r="E41" i="55" a="1"/>
  <c r="E41" i="55" s="1"/>
  <c r="E181" i="55" a="1"/>
  <c r="E181" i="55" s="1"/>
  <c r="E168" i="55" a="1"/>
  <c r="E168" i="55" s="1"/>
  <c r="E143" i="55" a="1"/>
  <c r="E143" i="55" s="1"/>
  <c r="E130" i="55" a="1"/>
  <c r="E130" i="55" s="1"/>
  <c r="E111" i="55" a="1"/>
  <c r="E111" i="55" s="1"/>
  <c r="E180" i="55" a="1"/>
  <c r="E180" i="55" s="1"/>
  <c r="E174" i="55" a="1"/>
  <c r="E174" i="55" s="1"/>
  <c r="E161" i="55" a="1"/>
  <c r="E161" i="55" s="1"/>
  <c r="E155" i="55" a="1"/>
  <c r="E155" i="55" s="1"/>
  <c r="E148" i="55" a="1"/>
  <c r="E148" i="55" s="1"/>
  <c r="E142" i="55" a="1"/>
  <c r="E142" i="55" s="1"/>
  <c r="E129" i="55" a="1"/>
  <c r="E129" i="55" s="1"/>
  <c r="E123" i="55" a="1"/>
  <c r="E123" i="55" s="1"/>
  <c r="E116" i="55" a="1"/>
  <c r="E116" i="55" s="1"/>
  <c r="E110" i="55" a="1"/>
  <c r="E110" i="55" s="1"/>
  <c r="E97" i="55" a="1"/>
  <c r="E97" i="55" s="1"/>
  <c r="E91" i="55" a="1"/>
  <c r="E91" i="55" s="1"/>
  <c r="E84" i="55" a="1"/>
  <c r="E84" i="55" s="1"/>
  <c r="E78" i="55" a="1"/>
  <c r="E78" i="55" s="1"/>
  <c r="E65" i="55" a="1"/>
  <c r="E65" i="55" s="1"/>
  <c r="E59" i="55" a="1"/>
  <c r="E59" i="55" s="1"/>
  <c r="E52" i="55" a="1"/>
  <c r="E52" i="55" s="1"/>
  <c r="E46" i="55" a="1"/>
  <c r="E46" i="55" s="1"/>
  <c r="E33" i="55" a="1"/>
  <c r="E33" i="55" s="1"/>
  <c r="E27" i="55" a="1"/>
  <c r="E27" i="55" s="1"/>
  <c r="E54" i="55" a="1"/>
  <c r="E54" i="55" s="1"/>
  <c r="E173" i="55" a="1"/>
  <c r="E173" i="55" s="1"/>
  <c r="E167" i="55" a="1"/>
  <c r="E167" i="55" s="1"/>
  <c r="E160" i="55" a="1"/>
  <c r="E160" i="55" s="1"/>
  <c r="E154" i="55" a="1"/>
  <c r="E154" i="55" s="1"/>
  <c r="E141" i="55" a="1"/>
  <c r="E141" i="55" s="1"/>
  <c r="E135" i="55" a="1"/>
  <c r="E135" i="55" s="1"/>
  <c r="E128" i="55" a="1"/>
  <c r="E128" i="55" s="1"/>
  <c r="E122" i="55" a="1"/>
  <c r="E122" i="55" s="1"/>
  <c r="E109" i="55" a="1"/>
  <c r="E109" i="55" s="1"/>
  <c r="E103" i="55" a="1"/>
  <c r="E103" i="55" s="1"/>
  <c r="E96" i="55" a="1"/>
  <c r="E96" i="55" s="1"/>
  <c r="E90" i="55" a="1"/>
  <c r="E90" i="55" s="1"/>
  <c r="E77" i="55" a="1"/>
  <c r="E77" i="55" s="1"/>
  <c r="E71" i="55" a="1"/>
  <c r="E71" i="55" s="1"/>
  <c r="E64" i="55" a="1"/>
  <c r="E64" i="55" s="1"/>
  <c r="E58" i="55" a="1"/>
  <c r="E58" i="55" s="1"/>
  <c r="E45" i="55" a="1"/>
  <c r="E45" i="55" s="1"/>
  <c r="E39" i="55" a="1"/>
  <c r="E39" i="55" s="1"/>
  <c r="E32" i="55" a="1"/>
  <c r="E32" i="55" s="1"/>
  <c r="E26" i="55" a="1"/>
  <c r="E26" i="55" s="1"/>
  <c r="E179" i="55" a="1"/>
  <c r="E179" i="55" s="1"/>
  <c r="E172" i="55" a="1"/>
  <c r="E172" i="55" s="1"/>
  <c r="E166" i="55" a="1"/>
  <c r="E166" i="55" s="1"/>
  <c r="E153" i="55" a="1"/>
  <c r="E153" i="55" s="1"/>
  <c r="E147" i="55" a="1"/>
  <c r="E147" i="55" s="1"/>
  <c r="E140" i="55" a="1"/>
  <c r="E140" i="55" s="1"/>
  <c r="E134" i="55" a="1"/>
  <c r="E134" i="55" s="1"/>
  <c r="E121" i="55" a="1"/>
  <c r="E121" i="55" s="1"/>
  <c r="E115" i="55" a="1"/>
  <c r="E115" i="55" s="1"/>
  <c r="E108" i="55" a="1"/>
  <c r="E108" i="55" s="1"/>
  <c r="E102" i="55" a="1"/>
  <c r="E102" i="55" s="1"/>
  <c r="E89" i="55" a="1"/>
  <c r="E89" i="55" s="1"/>
  <c r="E83" i="55" a="1"/>
  <c r="E83" i="55" s="1"/>
  <c r="E76" i="55" a="1"/>
  <c r="E76" i="55" s="1"/>
  <c r="E70" i="55" a="1"/>
  <c r="E70" i="55" s="1"/>
  <c r="E57" i="55" a="1"/>
  <c r="E57" i="55" s="1"/>
  <c r="E51" i="55" a="1"/>
  <c r="E51" i="55" s="1"/>
  <c r="E44" i="55" a="1"/>
  <c r="E44" i="55" s="1"/>
  <c r="E38" i="55" a="1"/>
  <c r="E38" i="55" s="1"/>
  <c r="E25" i="55" a="1"/>
  <c r="E25" i="55" s="1"/>
  <c r="E178" i="55" a="1"/>
  <c r="E178" i="55" s="1"/>
  <c r="E165" i="55" a="1"/>
  <c r="E165" i="55" s="1"/>
  <c r="E159" i="55" a="1"/>
  <c r="E159" i="55" s="1"/>
  <c r="E152" i="55" a="1"/>
  <c r="E152" i="55" s="1"/>
  <c r="E146" i="55" a="1"/>
  <c r="E146" i="55" s="1"/>
  <c r="E133" i="55" a="1"/>
  <c r="E133" i="55" s="1"/>
  <c r="E127" i="55" a="1"/>
  <c r="E127" i="55" s="1"/>
  <c r="E120" i="55" a="1"/>
  <c r="E120" i="55" s="1"/>
  <c r="E114" i="55" a="1"/>
  <c r="E114" i="55" s="1"/>
  <c r="E101" i="55" a="1"/>
  <c r="E101" i="55" s="1"/>
  <c r="E95" i="55" a="1"/>
  <c r="E95" i="55" s="1"/>
  <c r="E88" i="55" a="1"/>
  <c r="E88" i="55" s="1"/>
  <c r="E82" i="55" a="1"/>
  <c r="E82" i="55" s="1"/>
  <c r="E69" i="55" a="1"/>
  <c r="E69" i="55" s="1"/>
  <c r="E63" i="55" a="1"/>
  <c r="E63" i="55" s="1"/>
  <c r="E56" i="55" a="1"/>
  <c r="E56" i="55" s="1"/>
  <c r="E50" i="55" a="1"/>
  <c r="E50" i="55" s="1"/>
  <c r="E37" i="55" a="1"/>
  <c r="E37" i="55" s="1"/>
  <c r="E31" i="55" a="1"/>
  <c r="E31" i="55" s="1"/>
  <c r="E24" i="55" a="1"/>
  <c r="E24" i="55" s="1"/>
  <c r="E177" i="55" a="1"/>
  <c r="E177" i="55" s="1"/>
  <c r="E171" i="55" a="1"/>
  <c r="E171" i="55" s="1"/>
  <c r="E164" i="55" a="1"/>
  <c r="E164" i="55" s="1"/>
  <c r="E158" i="55" a="1"/>
  <c r="E158" i="55" s="1"/>
  <c r="E145" i="55" a="1"/>
  <c r="E145" i="55" s="1"/>
  <c r="E139" i="55" a="1"/>
  <c r="E139" i="55" s="1"/>
  <c r="E132" i="55" a="1"/>
  <c r="E132" i="55" s="1"/>
  <c r="E126" i="55" a="1"/>
  <c r="E126" i="55" s="1"/>
  <c r="E113" i="55" a="1"/>
  <c r="E113" i="55" s="1"/>
  <c r="E107" i="55" a="1"/>
  <c r="E107" i="55" s="1"/>
  <c r="E100" i="55" a="1"/>
  <c r="E100" i="55" s="1"/>
  <c r="E94" i="55" a="1"/>
  <c r="E94" i="55" s="1"/>
  <c r="E81" i="55" a="1"/>
  <c r="E81" i="55" s="1"/>
  <c r="E75" i="55" a="1"/>
  <c r="E75" i="55" s="1"/>
  <c r="E68" i="55" a="1"/>
  <c r="E68" i="55" s="1"/>
  <c r="E62" i="55" a="1"/>
  <c r="E62" i="55" s="1"/>
  <c r="E49" i="55" a="1"/>
  <c r="E49" i="55" s="1"/>
  <c r="E43" i="55" a="1"/>
  <c r="E43" i="55" s="1"/>
  <c r="E36" i="55" a="1"/>
  <c r="E36" i="55" s="1"/>
  <c r="E30" i="55" a="1"/>
  <c r="E30" i="55" s="1"/>
  <c r="E176" i="55" a="1"/>
  <c r="E176" i="55" s="1"/>
  <c r="E170" i="55" a="1"/>
  <c r="E170" i="55" s="1"/>
  <c r="E157" i="55" a="1"/>
  <c r="E157" i="55" s="1"/>
  <c r="E151" i="55" a="1"/>
  <c r="E151" i="55" s="1"/>
  <c r="E144" i="55" a="1"/>
  <c r="E144" i="55" s="1"/>
  <c r="E138" i="55" a="1"/>
  <c r="E138" i="55" s="1"/>
  <c r="E125" i="55" a="1"/>
  <c r="E125" i="55" s="1"/>
  <c r="E119" i="55" a="1"/>
  <c r="E119" i="55" s="1"/>
  <c r="E112" i="55" a="1"/>
  <c r="E112" i="55" s="1"/>
  <c r="E106" i="55" a="1"/>
  <c r="E106" i="55" s="1"/>
  <c r="E93" i="55" a="1"/>
  <c r="E93" i="55" s="1"/>
  <c r="E87" i="55" a="1"/>
  <c r="E87" i="55" s="1"/>
  <c r="E80" i="55" a="1"/>
  <c r="E80" i="55" s="1"/>
  <c r="E74" i="55" a="1"/>
  <c r="E74" i="55" s="1"/>
  <c r="E61" i="55" a="1"/>
  <c r="E61" i="55" s="1"/>
  <c r="E55" i="55" a="1"/>
  <c r="E55" i="55" s="1"/>
  <c r="E48" i="55" a="1"/>
  <c r="E48" i="55" s="1"/>
  <c r="E42" i="55" a="1"/>
  <c r="E42" i="55" s="1"/>
  <c r="E29" i="55" a="1"/>
  <c r="E29" i="55" s="1"/>
  <c r="E23" i="55" a="1"/>
  <c r="E23" i="55" s="1"/>
  <c r="E186" i="55" l="1"/>
  <c r="E188" i="55" s="1"/>
  <c r="E185" i="55"/>
  <c r="G189" i="45" l="1"/>
  <c r="G188" i="44" l="1"/>
  <c r="G189" i="44"/>
  <c r="E190" i="38" l="1"/>
  <c r="K183" i="38"/>
  <c r="J6" i="38" l="1"/>
  <c r="J4" i="50" l="1"/>
  <c r="J5" i="50"/>
  <c r="J6" i="50"/>
  <c r="J7" i="50"/>
  <c r="J8" i="50"/>
  <c r="J9" i="50"/>
  <c r="J10" i="50"/>
  <c r="J11" i="50"/>
  <c r="J12" i="50"/>
  <c r="J13" i="50"/>
  <c r="J14" i="50"/>
  <c r="J15" i="50"/>
  <c r="J16" i="50"/>
  <c r="J17" i="50"/>
  <c r="J18" i="50"/>
  <c r="J19" i="50"/>
  <c r="J20" i="50"/>
  <c r="J21" i="50"/>
  <c r="J22" i="50"/>
  <c r="J23" i="50"/>
  <c r="J24" i="50"/>
  <c r="J25" i="50"/>
  <c r="J26" i="50"/>
  <c r="J27" i="50"/>
  <c r="J28" i="50"/>
  <c r="J29" i="50"/>
  <c r="J30" i="50"/>
  <c r="J31" i="50"/>
  <c r="J32" i="50"/>
  <c r="J33" i="50"/>
  <c r="J34" i="50"/>
  <c r="J35" i="50"/>
  <c r="J36" i="50"/>
  <c r="J37" i="50"/>
  <c r="J38" i="50"/>
  <c r="J39" i="50"/>
  <c r="J40" i="50"/>
  <c r="J41" i="50"/>
  <c r="J42" i="50"/>
  <c r="J43" i="50"/>
  <c r="J44" i="50"/>
  <c r="J45" i="50"/>
  <c r="J46" i="50"/>
  <c r="J47" i="50"/>
  <c r="J48" i="50"/>
  <c r="J49" i="50"/>
  <c r="J50" i="50"/>
  <c r="J51" i="50"/>
  <c r="J52" i="50"/>
  <c r="J53" i="50"/>
  <c r="J54" i="50"/>
  <c r="J55" i="50"/>
  <c r="J56" i="50"/>
  <c r="J57" i="50"/>
  <c r="J58" i="50"/>
  <c r="J59" i="50"/>
  <c r="J60" i="50"/>
  <c r="J61" i="50"/>
  <c r="J62" i="50"/>
  <c r="J63" i="50"/>
  <c r="J64" i="50"/>
  <c r="J65" i="50"/>
  <c r="J66" i="50"/>
  <c r="J67" i="50"/>
  <c r="J68" i="50"/>
  <c r="J69" i="50"/>
  <c r="J70" i="50"/>
  <c r="J71" i="50"/>
  <c r="J72" i="50"/>
  <c r="J73" i="50"/>
  <c r="J74" i="50"/>
  <c r="J75" i="50"/>
  <c r="J76" i="50"/>
  <c r="J77" i="50"/>
  <c r="J78" i="50"/>
  <c r="J79" i="50"/>
  <c r="J80" i="50"/>
  <c r="J81" i="50"/>
  <c r="J82" i="50"/>
  <c r="J83" i="50"/>
  <c r="J84" i="50"/>
  <c r="J85" i="50"/>
  <c r="J86" i="50"/>
  <c r="J87" i="50"/>
  <c r="J88" i="50"/>
  <c r="J89" i="50"/>
  <c r="J90" i="50"/>
  <c r="J91" i="50"/>
  <c r="J92" i="50"/>
  <c r="J93" i="50"/>
  <c r="J94" i="50"/>
  <c r="J95" i="50"/>
  <c r="J96" i="50"/>
  <c r="J97" i="50"/>
  <c r="J98" i="50"/>
  <c r="J99" i="50"/>
  <c r="J100" i="50"/>
  <c r="J101" i="50"/>
  <c r="J102" i="50"/>
  <c r="J103" i="50"/>
  <c r="J104" i="50"/>
  <c r="J105" i="50"/>
  <c r="J106" i="50"/>
  <c r="J107" i="50"/>
  <c r="J108" i="50"/>
  <c r="J109" i="50"/>
  <c r="J110" i="50"/>
  <c r="J111" i="50"/>
  <c r="J112" i="50"/>
  <c r="J113" i="50"/>
  <c r="J114" i="50"/>
  <c r="J115" i="50"/>
  <c r="J116" i="50"/>
  <c r="J117" i="50"/>
  <c r="J118" i="50"/>
  <c r="J119" i="50"/>
  <c r="J120" i="50"/>
  <c r="J121" i="50"/>
  <c r="J122" i="50"/>
  <c r="J123" i="50"/>
  <c r="J124" i="50"/>
  <c r="J125" i="50"/>
  <c r="J126" i="50"/>
  <c r="J127" i="50"/>
  <c r="J128" i="50"/>
  <c r="J129" i="50"/>
  <c r="J130" i="50"/>
  <c r="J131" i="50"/>
  <c r="J132" i="50"/>
  <c r="J133" i="50"/>
  <c r="J134" i="50"/>
  <c r="J135" i="50"/>
  <c r="J136" i="50"/>
  <c r="J137" i="50"/>
  <c r="J138" i="50"/>
  <c r="J139" i="50"/>
  <c r="J140" i="50"/>
  <c r="J141" i="50"/>
  <c r="J142" i="50"/>
  <c r="J143" i="50"/>
  <c r="J144" i="50"/>
  <c r="J145" i="50"/>
  <c r="J146" i="50"/>
  <c r="J147" i="50"/>
  <c r="J148" i="50"/>
  <c r="J149" i="50"/>
  <c r="J150" i="50"/>
  <c r="J151" i="50"/>
  <c r="J152" i="50"/>
  <c r="J153" i="50"/>
  <c r="J154" i="50"/>
  <c r="J155" i="50"/>
  <c r="J156" i="50"/>
  <c r="J157" i="50"/>
  <c r="J158" i="50"/>
  <c r="J159" i="50"/>
  <c r="J160" i="50"/>
  <c r="J161" i="50"/>
  <c r="J162" i="50"/>
  <c r="J163" i="50"/>
  <c r="J164" i="50"/>
  <c r="J165" i="50"/>
  <c r="J166" i="50"/>
  <c r="J167" i="50"/>
  <c r="J168" i="50"/>
  <c r="J169" i="50"/>
  <c r="J170" i="50"/>
  <c r="J171" i="50"/>
  <c r="J172" i="50"/>
  <c r="J173" i="50"/>
  <c r="J174" i="50"/>
  <c r="J175" i="50"/>
  <c r="J176" i="50"/>
  <c r="J177" i="50"/>
  <c r="J178" i="50"/>
  <c r="J179" i="50"/>
  <c r="J180" i="50"/>
  <c r="J181" i="50"/>
  <c r="J182" i="50"/>
  <c r="E190" i="51"/>
  <c r="B21" i="19" l="1"/>
  <c r="G189" i="49" l="1"/>
  <c r="G188" i="48" l="1"/>
  <c r="G189" i="48"/>
  <c r="B20" i="19" l="1"/>
  <c r="K183" i="42" l="1"/>
  <c r="F183" i="41" l="1"/>
  <c r="D67" i="7" l="1"/>
  <c r="AJ67" i="7"/>
  <c r="AF67" i="7"/>
  <c r="AB67" i="7"/>
  <c r="X67" i="7"/>
  <c r="P67" i="7"/>
  <c r="L67" i="7"/>
  <c r="H67" i="7"/>
  <c r="U46" i="7"/>
  <c r="F198" i="40" l="1"/>
  <c r="H181" i="29"/>
  <c r="E181" i="29"/>
  <c r="H180" i="29"/>
  <c r="H179" i="29"/>
  <c r="H178" i="29"/>
  <c r="H177" i="29"/>
  <c r="H176" i="29"/>
  <c r="H175" i="29"/>
  <c r="H174" i="29"/>
  <c r="H173" i="29"/>
  <c r="H172" i="29"/>
  <c r="H171" i="29"/>
  <c r="N170" i="29"/>
  <c r="H170" i="29"/>
  <c r="H169" i="29"/>
  <c r="H168" i="29"/>
  <c r="H167" i="29"/>
  <c r="H166" i="29"/>
  <c r="H165" i="29"/>
  <c r="F165" i="29"/>
  <c r="H164" i="29"/>
  <c r="H163" i="29"/>
  <c r="H162" i="29"/>
  <c r="H161" i="29"/>
  <c r="H160" i="29"/>
  <c r="H159" i="29"/>
  <c r="H158" i="29"/>
  <c r="H157" i="29"/>
  <c r="H156" i="29"/>
  <c r="H155" i="29"/>
  <c r="H154" i="29"/>
  <c r="H153" i="29"/>
  <c r="H152" i="29"/>
  <c r="H151" i="29"/>
  <c r="H150" i="29"/>
  <c r="H149" i="29"/>
  <c r="H148" i="29"/>
  <c r="H147" i="29"/>
  <c r="H146" i="29"/>
  <c r="H145" i="29"/>
  <c r="H144" i="29"/>
  <c r="H143" i="29"/>
  <c r="H142" i="29"/>
  <c r="H141" i="29"/>
  <c r="H140" i="29"/>
  <c r="H139" i="29"/>
  <c r="H138" i="29"/>
  <c r="H137" i="29"/>
  <c r="H136" i="29"/>
  <c r="F136" i="29"/>
  <c r="H135" i="29"/>
  <c r="H134" i="29"/>
  <c r="H133" i="29"/>
  <c r="H132" i="29"/>
  <c r="H131" i="29"/>
  <c r="J130" i="29"/>
  <c r="H130" i="29"/>
  <c r="K129" i="29"/>
  <c r="J129" i="29"/>
  <c r="H129" i="29"/>
  <c r="K128" i="29"/>
  <c r="J128" i="29"/>
  <c r="H128" i="29"/>
  <c r="K127" i="29"/>
  <c r="H127" i="29"/>
  <c r="H126" i="29"/>
  <c r="H125" i="29"/>
  <c r="H124" i="29"/>
  <c r="H123" i="29"/>
  <c r="H122" i="29"/>
  <c r="H121" i="29"/>
  <c r="H120" i="29"/>
  <c r="H119" i="29"/>
  <c r="H118" i="29"/>
  <c r="H117" i="29"/>
  <c r="H116" i="29"/>
  <c r="F116" i="29"/>
  <c r="H115" i="29"/>
  <c r="G115" i="29"/>
  <c r="H114" i="29"/>
  <c r="H113" i="29"/>
  <c r="H112" i="29"/>
  <c r="H111" i="29"/>
  <c r="H110" i="29"/>
  <c r="H109" i="29"/>
  <c r="H108" i="29"/>
  <c r="H107" i="29"/>
  <c r="N106" i="29"/>
  <c r="H106" i="29"/>
  <c r="H105" i="29"/>
  <c r="H104" i="29"/>
  <c r="H103" i="29"/>
  <c r="H102" i="29"/>
  <c r="H101" i="29"/>
  <c r="H100" i="29"/>
  <c r="H99" i="29"/>
  <c r="H98" i="29"/>
  <c r="H97" i="29"/>
  <c r="H96" i="29"/>
  <c r="H95" i="29"/>
  <c r="H94" i="29"/>
  <c r="H93" i="29"/>
  <c r="H92" i="29"/>
  <c r="H91" i="29"/>
  <c r="H90" i="29"/>
  <c r="H89" i="29"/>
  <c r="H88" i="29"/>
  <c r="H87" i="29"/>
  <c r="H86" i="29"/>
  <c r="E86" i="29"/>
  <c r="H85" i="29"/>
  <c r="H84" i="29"/>
  <c r="H83" i="29"/>
  <c r="H82" i="29"/>
  <c r="H81" i="29"/>
  <c r="F81" i="29"/>
  <c r="H80" i="29"/>
  <c r="H79" i="29"/>
  <c r="H78" i="29"/>
  <c r="H77" i="29"/>
  <c r="H76" i="29"/>
  <c r="H75" i="29"/>
  <c r="H74" i="29"/>
  <c r="H73" i="29"/>
  <c r="H72" i="29"/>
  <c r="H71" i="29"/>
  <c r="H70" i="29"/>
  <c r="H69" i="29"/>
  <c r="H68" i="29"/>
  <c r="H67" i="29"/>
  <c r="E67" i="29"/>
  <c r="H66" i="29"/>
  <c r="H65" i="29"/>
  <c r="H64" i="29"/>
  <c r="H63" i="29"/>
  <c r="H62" i="29"/>
  <c r="H61" i="29"/>
  <c r="H60" i="29"/>
  <c r="H59" i="29"/>
  <c r="H58" i="29"/>
  <c r="H57" i="29"/>
  <c r="H56" i="29"/>
  <c r="H55" i="29"/>
  <c r="H54" i="29"/>
  <c r="H53" i="29"/>
  <c r="H52" i="29"/>
  <c r="H51" i="29"/>
  <c r="H50" i="29"/>
  <c r="H49" i="29"/>
  <c r="H48" i="29"/>
  <c r="H47" i="29"/>
  <c r="H46" i="29"/>
  <c r="H45" i="29"/>
  <c r="H44" i="29"/>
  <c r="H43" i="29"/>
  <c r="H42" i="29"/>
  <c r="H41" i="29"/>
  <c r="H40" i="29"/>
  <c r="H39" i="29"/>
  <c r="H38" i="29"/>
  <c r="H37" i="29"/>
  <c r="H36" i="29"/>
  <c r="H35" i="29"/>
  <c r="H34" i="29"/>
  <c r="H33" i="29"/>
  <c r="H32" i="29"/>
  <c r="H31" i="29"/>
  <c r="H30" i="29"/>
  <c r="H29" i="29"/>
  <c r="H28" i="29"/>
  <c r="H27" i="29"/>
  <c r="H26" i="29"/>
  <c r="H25" i="29"/>
  <c r="H24" i="29"/>
  <c r="H23" i="29"/>
  <c r="H22" i="29"/>
  <c r="E22" i="29"/>
  <c r="H21" i="29"/>
  <c r="H20" i="29"/>
  <c r="H19" i="29"/>
  <c r="H18" i="29"/>
  <c r="H17" i="29"/>
  <c r="H16" i="29"/>
  <c r="H15" i="29"/>
  <c r="H14" i="29"/>
  <c r="H13" i="29"/>
  <c r="H12" i="29"/>
  <c r="H11" i="29"/>
  <c r="H10" i="29"/>
  <c r="H9" i="29"/>
  <c r="H8" i="29"/>
  <c r="H7" i="29"/>
  <c r="H6" i="29"/>
  <c r="H5" i="29"/>
  <c r="H4" i="29"/>
  <c r="H3" i="29"/>
  <c r="E3" i="29"/>
  <c r="H2" i="29"/>
  <c r="B21" i="16"/>
  <c r="B21" i="15"/>
  <c r="B20" i="15"/>
  <c r="B21" i="14"/>
  <c r="B21" i="18"/>
  <c r="B21" i="20"/>
  <c r="B20" i="20"/>
  <c r="I7" i="20"/>
  <c r="B1" i="20"/>
  <c r="B1" i="15" s="1"/>
  <c r="B21" i="13"/>
  <c r="F190" i="51"/>
  <c r="F192" i="51" s="1"/>
  <c r="G189" i="51"/>
  <c r="G188" i="51"/>
  <c r="J182" i="51"/>
  <c r="O181" i="29"/>
  <c r="J181" i="51"/>
  <c r="O180" i="29"/>
  <c r="J180" i="51"/>
  <c r="O179" i="29"/>
  <c r="J179" i="51"/>
  <c r="O178" i="29"/>
  <c r="J178" i="51"/>
  <c r="O177" i="29"/>
  <c r="J177" i="51"/>
  <c r="O176" i="29"/>
  <c r="J176" i="51"/>
  <c r="O175" i="29"/>
  <c r="J175" i="51"/>
  <c r="O174" i="29"/>
  <c r="J174" i="51"/>
  <c r="O173" i="29"/>
  <c r="J173" i="51"/>
  <c r="O172" i="29"/>
  <c r="J172" i="51"/>
  <c r="O171" i="29"/>
  <c r="J171" i="51"/>
  <c r="O170" i="29"/>
  <c r="J170" i="51"/>
  <c r="O169" i="29"/>
  <c r="J169" i="51"/>
  <c r="O168" i="29"/>
  <c r="J168" i="51"/>
  <c r="O167" i="29"/>
  <c r="J167" i="51"/>
  <c r="O166" i="29"/>
  <c r="J166" i="51"/>
  <c r="O165" i="29"/>
  <c r="J165" i="51"/>
  <c r="O164" i="29"/>
  <c r="J164" i="51"/>
  <c r="O163" i="29"/>
  <c r="J163" i="51"/>
  <c r="O162" i="29"/>
  <c r="J162" i="51"/>
  <c r="O161" i="29"/>
  <c r="J161" i="51"/>
  <c r="O160" i="29"/>
  <c r="J160" i="51"/>
  <c r="O159" i="29"/>
  <c r="J159" i="51"/>
  <c r="O158" i="29"/>
  <c r="J158" i="51"/>
  <c r="O157" i="29"/>
  <c r="J157" i="51"/>
  <c r="O156" i="29"/>
  <c r="J156" i="51"/>
  <c r="O155" i="29"/>
  <c r="J155" i="51"/>
  <c r="O154" i="29"/>
  <c r="J154" i="51"/>
  <c r="O153" i="29"/>
  <c r="J153" i="51"/>
  <c r="O152" i="29"/>
  <c r="J152" i="51"/>
  <c r="O151" i="29"/>
  <c r="J151" i="51"/>
  <c r="O150" i="29"/>
  <c r="J150" i="51"/>
  <c r="O149" i="29"/>
  <c r="J149" i="51"/>
  <c r="O148" i="29"/>
  <c r="J148" i="51"/>
  <c r="O147" i="29"/>
  <c r="J147" i="51"/>
  <c r="O146" i="29"/>
  <c r="J146" i="51"/>
  <c r="O145" i="29"/>
  <c r="J145" i="51"/>
  <c r="O144" i="29"/>
  <c r="J144" i="51"/>
  <c r="O143" i="29"/>
  <c r="J143" i="51"/>
  <c r="O142" i="29"/>
  <c r="J142" i="51"/>
  <c r="O141" i="29"/>
  <c r="J141" i="51"/>
  <c r="O140" i="29"/>
  <c r="J140" i="51"/>
  <c r="O139" i="29"/>
  <c r="J139" i="51"/>
  <c r="O138" i="29"/>
  <c r="J138" i="51"/>
  <c r="O137" i="29"/>
  <c r="J137" i="51"/>
  <c r="O136" i="29"/>
  <c r="J136" i="51"/>
  <c r="O135" i="29"/>
  <c r="J135" i="51"/>
  <c r="O134" i="29"/>
  <c r="J134" i="51"/>
  <c r="O133" i="29"/>
  <c r="J133" i="51"/>
  <c r="O132" i="29"/>
  <c r="J132" i="51"/>
  <c r="O131" i="29"/>
  <c r="J131" i="51"/>
  <c r="O130" i="29"/>
  <c r="J130" i="51"/>
  <c r="O129" i="29"/>
  <c r="J129" i="51"/>
  <c r="O128" i="29"/>
  <c r="J128" i="51"/>
  <c r="O127" i="29"/>
  <c r="J127" i="51"/>
  <c r="O126" i="29"/>
  <c r="J126" i="51"/>
  <c r="O125" i="29"/>
  <c r="J125" i="51"/>
  <c r="O124" i="29"/>
  <c r="J124" i="51"/>
  <c r="O123" i="29"/>
  <c r="J123" i="51"/>
  <c r="O122" i="29"/>
  <c r="J122" i="51"/>
  <c r="O121" i="29"/>
  <c r="J121" i="51"/>
  <c r="O120" i="29"/>
  <c r="J120" i="51"/>
  <c r="O119" i="29"/>
  <c r="J119" i="51"/>
  <c r="O118" i="29"/>
  <c r="J118" i="51"/>
  <c r="O117" i="29"/>
  <c r="J117" i="51"/>
  <c r="O116" i="29"/>
  <c r="J116" i="51"/>
  <c r="O115" i="29"/>
  <c r="J115" i="51"/>
  <c r="O114" i="29"/>
  <c r="J114" i="51"/>
  <c r="O113" i="29"/>
  <c r="J113" i="51"/>
  <c r="O112" i="29"/>
  <c r="J112" i="51"/>
  <c r="O111" i="29"/>
  <c r="J111" i="51"/>
  <c r="O110" i="29"/>
  <c r="J110" i="51"/>
  <c r="O109" i="29"/>
  <c r="J109" i="51"/>
  <c r="O108" i="29"/>
  <c r="J108" i="51"/>
  <c r="O107" i="29"/>
  <c r="J107" i="51"/>
  <c r="O106" i="29"/>
  <c r="J106" i="51"/>
  <c r="O105" i="29"/>
  <c r="J105" i="51"/>
  <c r="O104" i="29"/>
  <c r="J104" i="51"/>
  <c r="O103" i="29"/>
  <c r="J103" i="51"/>
  <c r="O102" i="29"/>
  <c r="J102" i="51"/>
  <c r="O101" i="29"/>
  <c r="J101" i="51"/>
  <c r="O100" i="29"/>
  <c r="J100" i="51"/>
  <c r="O99" i="29"/>
  <c r="J99" i="51"/>
  <c r="O98" i="29"/>
  <c r="J98" i="51"/>
  <c r="O97" i="29"/>
  <c r="J97" i="51"/>
  <c r="O96" i="29"/>
  <c r="J96" i="51"/>
  <c r="O95" i="29"/>
  <c r="J95" i="51"/>
  <c r="O94" i="29"/>
  <c r="J94" i="51"/>
  <c r="O93" i="29"/>
  <c r="J93" i="51"/>
  <c r="O92" i="29"/>
  <c r="J92" i="51"/>
  <c r="O91" i="29"/>
  <c r="J91" i="51"/>
  <c r="O90" i="29"/>
  <c r="J90" i="51"/>
  <c r="O89" i="29"/>
  <c r="J89" i="51"/>
  <c r="O88" i="29"/>
  <c r="J88" i="51"/>
  <c r="O87" i="29"/>
  <c r="J87" i="51"/>
  <c r="O86" i="29"/>
  <c r="J86" i="51"/>
  <c r="O85" i="29"/>
  <c r="J85" i="51"/>
  <c r="O84" i="29"/>
  <c r="J84" i="51"/>
  <c r="O83" i="29"/>
  <c r="J83" i="51"/>
  <c r="O82" i="29"/>
  <c r="J82" i="51"/>
  <c r="O81" i="29"/>
  <c r="J81" i="51"/>
  <c r="O80" i="29"/>
  <c r="J80" i="51"/>
  <c r="O79" i="29"/>
  <c r="J79" i="51"/>
  <c r="O78" i="29"/>
  <c r="J78" i="51"/>
  <c r="O77" i="29"/>
  <c r="J77" i="51"/>
  <c r="O76" i="29"/>
  <c r="J76" i="51"/>
  <c r="O75" i="29"/>
  <c r="J75" i="51"/>
  <c r="O74" i="29"/>
  <c r="J74" i="51"/>
  <c r="O73" i="29"/>
  <c r="J73" i="51"/>
  <c r="O72" i="29"/>
  <c r="J72" i="51"/>
  <c r="O71" i="29"/>
  <c r="J71" i="51"/>
  <c r="O70" i="29"/>
  <c r="J70" i="51"/>
  <c r="O69" i="29"/>
  <c r="J69" i="51"/>
  <c r="O68" i="29"/>
  <c r="J68" i="51"/>
  <c r="O67" i="29"/>
  <c r="J67" i="51"/>
  <c r="O66" i="29"/>
  <c r="J66" i="51"/>
  <c r="O65" i="29"/>
  <c r="J65" i="51"/>
  <c r="O64" i="29"/>
  <c r="J64" i="51"/>
  <c r="O63" i="29"/>
  <c r="J63" i="51"/>
  <c r="O62" i="29"/>
  <c r="J62" i="51"/>
  <c r="O61" i="29"/>
  <c r="J61" i="51"/>
  <c r="O60" i="29"/>
  <c r="J60" i="51"/>
  <c r="O59" i="29"/>
  <c r="J59" i="51"/>
  <c r="O58" i="29"/>
  <c r="J58" i="51"/>
  <c r="O57" i="29"/>
  <c r="J57" i="51"/>
  <c r="O56" i="29"/>
  <c r="J56" i="51"/>
  <c r="O55" i="29"/>
  <c r="J55" i="51"/>
  <c r="O54" i="29"/>
  <c r="J54" i="51"/>
  <c r="O53" i="29"/>
  <c r="J53" i="51"/>
  <c r="O52" i="29"/>
  <c r="J52" i="51"/>
  <c r="O51" i="29"/>
  <c r="J51" i="51"/>
  <c r="O50" i="29"/>
  <c r="J50" i="51"/>
  <c r="O49" i="29"/>
  <c r="J49" i="51"/>
  <c r="O48" i="29"/>
  <c r="J48" i="51"/>
  <c r="O47" i="29"/>
  <c r="J47" i="51"/>
  <c r="O46" i="29"/>
  <c r="J46" i="51"/>
  <c r="O45" i="29"/>
  <c r="J45" i="51"/>
  <c r="O44" i="29"/>
  <c r="J44" i="51"/>
  <c r="O43" i="29"/>
  <c r="J43" i="51"/>
  <c r="O42" i="29"/>
  <c r="J42" i="51"/>
  <c r="O41" i="29"/>
  <c r="J41" i="51"/>
  <c r="O40" i="29"/>
  <c r="J40" i="51"/>
  <c r="O39" i="29"/>
  <c r="J39" i="51"/>
  <c r="O38" i="29"/>
  <c r="J38" i="51"/>
  <c r="O37" i="29"/>
  <c r="J37" i="51"/>
  <c r="O36" i="29"/>
  <c r="J36" i="51"/>
  <c r="O35" i="29"/>
  <c r="J35" i="51"/>
  <c r="O34" i="29"/>
  <c r="J34" i="51"/>
  <c r="O33" i="29"/>
  <c r="J33" i="51"/>
  <c r="O32" i="29"/>
  <c r="J32" i="51"/>
  <c r="O31" i="29"/>
  <c r="J31" i="51"/>
  <c r="O30" i="29"/>
  <c r="J30" i="51"/>
  <c r="O29" i="29"/>
  <c r="J29" i="51"/>
  <c r="O28" i="29"/>
  <c r="J28" i="51"/>
  <c r="O27" i="29"/>
  <c r="J27" i="51"/>
  <c r="O26" i="29"/>
  <c r="J26" i="51"/>
  <c r="O25" i="29"/>
  <c r="J25" i="51"/>
  <c r="O24" i="29"/>
  <c r="J24" i="51"/>
  <c r="O23" i="29"/>
  <c r="J23" i="51"/>
  <c r="O22" i="29"/>
  <c r="J22" i="51"/>
  <c r="O21" i="29"/>
  <c r="J21" i="51"/>
  <c r="O20" i="29"/>
  <c r="J20" i="51"/>
  <c r="O19" i="29"/>
  <c r="J19" i="51"/>
  <c r="O18" i="29"/>
  <c r="J18" i="51"/>
  <c r="O17" i="29"/>
  <c r="J17" i="51"/>
  <c r="O16" i="29"/>
  <c r="J16" i="51"/>
  <c r="O15" i="29"/>
  <c r="J15" i="51"/>
  <c r="O14" i="29"/>
  <c r="J14" i="51"/>
  <c r="O13" i="29"/>
  <c r="J13" i="51"/>
  <c r="O12" i="29"/>
  <c r="J12" i="51"/>
  <c r="O11" i="29"/>
  <c r="J11" i="51"/>
  <c r="O10" i="29"/>
  <c r="J10" i="51"/>
  <c r="O9" i="29"/>
  <c r="J9" i="51"/>
  <c r="O8" i="29"/>
  <c r="J8" i="51"/>
  <c r="O7" i="29"/>
  <c r="J7" i="51"/>
  <c r="O6" i="29"/>
  <c r="J6" i="51"/>
  <c r="O5" i="29"/>
  <c r="J5" i="51"/>
  <c r="O4" i="29"/>
  <c r="J4" i="51"/>
  <c r="O3" i="29"/>
  <c r="F190" i="50"/>
  <c r="E190" i="50"/>
  <c r="G189" i="50"/>
  <c r="G188" i="50"/>
  <c r="N181" i="29"/>
  <c r="N180" i="29"/>
  <c r="N179" i="29"/>
  <c r="N178" i="29"/>
  <c r="N177" i="29"/>
  <c r="N176" i="29"/>
  <c r="N175" i="29"/>
  <c r="N174" i="29"/>
  <c r="N173" i="29"/>
  <c r="N172" i="29"/>
  <c r="N171" i="29"/>
  <c r="N169" i="29"/>
  <c r="N168" i="29"/>
  <c r="N167" i="29"/>
  <c r="N166" i="29"/>
  <c r="N165" i="29"/>
  <c r="N164" i="29"/>
  <c r="N163" i="29"/>
  <c r="N162" i="29"/>
  <c r="N161" i="29"/>
  <c r="N160" i="29"/>
  <c r="N159" i="29"/>
  <c r="N158" i="29"/>
  <c r="N157" i="29"/>
  <c r="N156" i="29"/>
  <c r="N155" i="29"/>
  <c r="N154" i="29"/>
  <c r="N153" i="29"/>
  <c r="N152" i="29"/>
  <c r="N151" i="29"/>
  <c r="N150" i="29"/>
  <c r="N149" i="29"/>
  <c r="N148" i="29"/>
  <c r="N147" i="29"/>
  <c r="N146" i="29"/>
  <c r="N145" i="29"/>
  <c r="N144" i="29"/>
  <c r="N143" i="29"/>
  <c r="N142" i="29"/>
  <c r="N141" i="29"/>
  <c r="N140" i="29"/>
  <c r="N139" i="29"/>
  <c r="N138" i="29"/>
  <c r="N137" i="29"/>
  <c r="N136" i="29"/>
  <c r="N135" i="29"/>
  <c r="N134" i="29"/>
  <c r="N133" i="29"/>
  <c r="N132" i="29"/>
  <c r="N131" i="29"/>
  <c r="N130" i="29"/>
  <c r="N129" i="29"/>
  <c r="N128" i="29"/>
  <c r="N127" i="29"/>
  <c r="N126" i="29"/>
  <c r="N125" i="29"/>
  <c r="N124" i="29"/>
  <c r="N123" i="29"/>
  <c r="N122" i="29"/>
  <c r="N121" i="29"/>
  <c r="N120" i="29"/>
  <c r="N119" i="29"/>
  <c r="N118" i="29"/>
  <c r="N117" i="29"/>
  <c r="N116" i="29"/>
  <c r="N115" i="29"/>
  <c r="N114" i="29"/>
  <c r="N113" i="29"/>
  <c r="N112" i="29"/>
  <c r="N111" i="29"/>
  <c r="N110" i="29"/>
  <c r="N109" i="29"/>
  <c r="N108" i="29"/>
  <c r="N107" i="29"/>
  <c r="N105" i="29"/>
  <c r="N104" i="29"/>
  <c r="N103" i="29"/>
  <c r="N102" i="29"/>
  <c r="N101" i="29"/>
  <c r="N100" i="29"/>
  <c r="N99" i="29"/>
  <c r="N98" i="29"/>
  <c r="N97" i="29"/>
  <c r="N96" i="29"/>
  <c r="N95" i="29"/>
  <c r="N94" i="29"/>
  <c r="N93" i="29"/>
  <c r="N92" i="29"/>
  <c r="N91" i="29"/>
  <c r="N90" i="29"/>
  <c r="N89" i="29"/>
  <c r="N88" i="29"/>
  <c r="N87" i="29"/>
  <c r="N86" i="29"/>
  <c r="N85" i="29"/>
  <c r="N84" i="29"/>
  <c r="N83" i="29"/>
  <c r="N82" i="29"/>
  <c r="N81" i="29"/>
  <c r="N80" i="29"/>
  <c r="N79" i="29"/>
  <c r="N78" i="29"/>
  <c r="N77" i="29"/>
  <c r="N76" i="29"/>
  <c r="N75" i="29"/>
  <c r="N74" i="29"/>
  <c r="N73" i="29"/>
  <c r="N72" i="29"/>
  <c r="N71" i="29"/>
  <c r="N70" i="29"/>
  <c r="N69" i="29"/>
  <c r="N68" i="29"/>
  <c r="N67" i="29"/>
  <c r="N66" i="29"/>
  <c r="N65" i="29"/>
  <c r="N64" i="29"/>
  <c r="N63" i="29"/>
  <c r="N62" i="29"/>
  <c r="N61" i="29"/>
  <c r="N60" i="29"/>
  <c r="N59" i="29"/>
  <c r="N58" i="29"/>
  <c r="N57" i="29"/>
  <c r="N56" i="29"/>
  <c r="N55" i="29"/>
  <c r="N54" i="29"/>
  <c r="N53" i="29"/>
  <c r="N52" i="29"/>
  <c r="N51" i="29"/>
  <c r="N50" i="29"/>
  <c r="N49" i="29"/>
  <c r="N48" i="29"/>
  <c r="N47" i="29"/>
  <c r="N46" i="29"/>
  <c r="N45" i="29"/>
  <c r="N44" i="29"/>
  <c r="N43" i="29"/>
  <c r="N42" i="29"/>
  <c r="N41" i="29"/>
  <c r="N40" i="29"/>
  <c r="N39" i="29"/>
  <c r="N38" i="29"/>
  <c r="N37" i="29"/>
  <c r="N36" i="29"/>
  <c r="N35" i="29"/>
  <c r="N34" i="29"/>
  <c r="N33" i="29"/>
  <c r="N32" i="29"/>
  <c r="N31" i="29"/>
  <c r="N30" i="29"/>
  <c r="N29" i="29"/>
  <c r="N28" i="29"/>
  <c r="N27" i="29"/>
  <c r="N26" i="29"/>
  <c r="N25" i="29"/>
  <c r="N24" i="29"/>
  <c r="N23" i="29"/>
  <c r="N22" i="29"/>
  <c r="N21" i="29"/>
  <c r="N20" i="29"/>
  <c r="N19" i="29"/>
  <c r="N18" i="29"/>
  <c r="N17" i="29"/>
  <c r="N16" i="29"/>
  <c r="N15" i="29"/>
  <c r="N14" i="29"/>
  <c r="N13" i="29"/>
  <c r="N12" i="29"/>
  <c r="N11" i="29"/>
  <c r="N10" i="29"/>
  <c r="N9" i="29"/>
  <c r="N8" i="29"/>
  <c r="N7" i="29"/>
  <c r="N6" i="29"/>
  <c r="N5" i="29"/>
  <c r="N4" i="29"/>
  <c r="N3" i="29"/>
  <c r="N2" i="29"/>
  <c r="F190" i="49"/>
  <c r="I192" i="49" s="1" a="1"/>
  <c r="I192" i="49" s="1"/>
  <c r="J182" i="49"/>
  <c r="M181" i="29"/>
  <c r="J181" i="49"/>
  <c r="M180" i="29"/>
  <c r="J180" i="49"/>
  <c r="M179" i="29"/>
  <c r="J179" i="49"/>
  <c r="M178" i="29"/>
  <c r="J178" i="49"/>
  <c r="M177" i="29"/>
  <c r="J177" i="49"/>
  <c r="M176" i="29"/>
  <c r="J176" i="49"/>
  <c r="M175" i="29"/>
  <c r="J175" i="49"/>
  <c r="M174" i="29"/>
  <c r="J174" i="49"/>
  <c r="M173" i="29"/>
  <c r="J173" i="49"/>
  <c r="M172" i="29"/>
  <c r="J172" i="49"/>
  <c r="M171" i="29"/>
  <c r="J171" i="49"/>
  <c r="M170" i="29"/>
  <c r="J170" i="49"/>
  <c r="M169" i="29"/>
  <c r="J169" i="49"/>
  <c r="M168" i="29"/>
  <c r="J168" i="49"/>
  <c r="M167" i="29"/>
  <c r="J167" i="49"/>
  <c r="M166" i="29"/>
  <c r="J166" i="49"/>
  <c r="M165" i="29"/>
  <c r="J165" i="49"/>
  <c r="M164" i="29"/>
  <c r="J164" i="49"/>
  <c r="M163" i="29"/>
  <c r="J163" i="49"/>
  <c r="M162" i="29"/>
  <c r="J162" i="49"/>
  <c r="M161" i="29"/>
  <c r="J161" i="49"/>
  <c r="M160" i="29"/>
  <c r="J160" i="49"/>
  <c r="M159" i="29"/>
  <c r="J159" i="49"/>
  <c r="M158" i="29"/>
  <c r="J158" i="49"/>
  <c r="M157" i="29"/>
  <c r="J157" i="49"/>
  <c r="M156" i="29"/>
  <c r="J156" i="49"/>
  <c r="M155" i="29"/>
  <c r="J155" i="49"/>
  <c r="M154" i="29"/>
  <c r="J154" i="49"/>
  <c r="M153" i="29"/>
  <c r="J153" i="49"/>
  <c r="M152" i="29"/>
  <c r="J152" i="49"/>
  <c r="M151" i="29"/>
  <c r="J151" i="49"/>
  <c r="M150" i="29"/>
  <c r="J150" i="49"/>
  <c r="M149" i="29"/>
  <c r="J149" i="49"/>
  <c r="M148" i="29"/>
  <c r="J148" i="49"/>
  <c r="M147" i="29"/>
  <c r="J147" i="49"/>
  <c r="M146" i="29"/>
  <c r="J146" i="49"/>
  <c r="M145" i="29"/>
  <c r="J145" i="49"/>
  <c r="M144" i="29"/>
  <c r="J144" i="49"/>
  <c r="M143" i="29"/>
  <c r="J143" i="49"/>
  <c r="M142" i="29"/>
  <c r="J142" i="49"/>
  <c r="M141" i="29"/>
  <c r="J141" i="49"/>
  <c r="M140" i="29"/>
  <c r="J140" i="49"/>
  <c r="M139" i="29"/>
  <c r="J139" i="49"/>
  <c r="M138" i="29"/>
  <c r="J138" i="49"/>
  <c r="M137" i="29"/>
  <c r="J137" i="49"/>
  <c r="M136" i="29"/>
  <c r="J136" i="49"/>
  <c r="M135" i="29"/>
  <c r="J135" i="49"/>
  <c r="M134" i="29"/>
  <c r="J134" i="49"/>
  <c r="M133" i="29"/>
  <c r="J133" i="49"/>
  <c r="M132" i="29"/>
  <c r="J132" i="49"/>
  <c r="M131" i="29"/>
  <c r="J131" i="49"/>
  <c r="M130" i="29"/>
  <c r="J130" i="49"/>
  <c r="M129" i="29"/>
  <c r="J129" i="49"/>
  <c r="M128" i="29"/>
  <c r="J128" i="49"/>
  <c r="M127" i="29"/>
  <c r="J127" i="49"/>
  <c r="M126" i="29"/>
  <c r="J126" i="49"/>
  <c r="M125" i="29"/>
  <c r="J125" i="49"/>
  <c r="M124" i="29"/>
  <c r="J124" i="49"/>
  <c r="M123" i="29"/>
  <c r="J123" i="49"/>
  <c r="M122" i="29"/>
  <c r="J122" i="49"/>
  <c r="M121" i="29"/>
  <c r="J121" i="49"/>
  <c r="M120" i="29"/>
  <c r="J120" i="49"/>
  <c r="M119" i="29"/>
  <c r="J119" i="49"/>
  <c r="M118" i="29"/>
  <c r="J118" i="49"/>
  <c r="M117" i="29"/>
  <c r="J117" i="49"/>
  <c r="M116" i="29"/>
  <c r="J116" i="49"/>
  <c r="M115" i="29"/>
  <c r="J115" i="49"/>
  <c r="M114" i="29"/>
  <c r="J114" i="49"/>
  <c r="M113" i="29"/>
  <c r="J113" i="49"/>
  <c r="M112" i="29"/>
  <c r="J112" i="49"/>
  <c r="M111" i="29"/>
  <c r="J111" i="49"/>
  <c r="M110" i="29"/>
  <c r="J110" i="49"/>
  <c r="M109" i="29"/>
  <c r="J109" i="49"/>
  <c r="M108" i="29"/>
  <c r="J108" i="49"/>
  <c r="M107" i="29"/>
  <c r="J107" i="49"/>
  <c r="M106" i="29"/>
  <c r="J106" i="49"/>
  <c r="M105" i="29"/>
  <c r="J105" i="49"/>
  <c r="M104" i="29"/>
  <c r="J104" i="49"/>
  <c r="M103" i="29"/>
  <c r="J103" i="49"/>
  <c r="M102" i="29"/>
  <c r="J102" i="49"/>
  <c r="M101" i="29"/>
  <c r="J101" i="49"/>
  <c r="M100" i="29"/>
  <c r="J100" i="49"/>
  <c r="M99" i="29"/>
  <c r="J99" i="49"/>
  <c r="M98" i="29"/>
  <c r="J98" i="49"/>
  <c r="M97" i="29"/>
  <c r="J97" i="49"/>
  <c r="M96" i="29"/>
  <c r="J96" i="49"/>
  <c r="M95" i="29"/>
  <c r="J95" i="49"/>
  <c r="M94" i="29"/>
  <c r="J94" i="49"/>
  <c r="M93" i="29"/>
  <c r="J93" i="49"/>
  <c r="M92" i="29"/>
  <c r="J92" i="49"/>
  <c r="M91" i="29"/>
  <c r="J91" i="49"/>
  <c r="M90" i="29"/>
  <c r="J90" i="49"/>
  <c r="M89" i="29"/>
  <c r="J89" i="49"/>
  <c r="M88" i="29"/>
  <c r="J88" i="49"/>
  <c r="M87" i="29"/>
  <c r="J87" i="49"/>
  <c r="M86" i="29"/>
  <c r="J86" i="49"/>
  <c r="M85" i="29"/>
  <c r="J85" i="49"/>
  <c r="M84" i="29"/>
  <c r="J84" i="49"/>
  <c r="M83" i="29"/>
  <c r="J83" i="49"/>
  <c r="M82" i="29"/>
  <c r="J82" i="49"/>
  <c r="M81" i="29"/>
  <c r="J81" i="49"/>
  <c r="M80" i="29"/>
  <c r="J80" i="49"/>
  <c r="M79" i="29"/>
  <c r="J79" i="49"/>
  <c r="M78" i="29"/>
  <c r="J78" i="49"/>
  <c r="M77" i="29"/>
  <c r="J77" i="49"/>
  <c r="M76" i="29"/>
  <c r="J76" i="49"/>
  <c r="M75" i="29"/>
  <c r="J75" i="49"/>
  <c r="M74" i="29"/>
  <c r="J74" i="49"/>
  <c r="M73" i="29"/>
  <c r="J73" i="49"/>
  <c r="M72" i="29"/>
  <c r="J72" i="49"/>
  <c r="M71" i="29"/>
  <c r="J71" i="49"/>
  <c r="M70" i="29"/>
  <c r="J70" i="49"/>
  <c r="M69" i="29"/>
  <c r="J69" i="49"/>
  <c r="M68" i="29"/>
  <c r="J68" i="49"/>
  <c r="M67" i="29"/>
  <c r="J67" i="49"/>
  <c r="M66" i="29"/>
  <c r="J66" i="49"/>
  <c r="M65" i="29"/>
  <c r="J65" i="49"/>
  <c r="M64" i="29"/>
  <c r="J64" i="49"/>
  <c r="M63" i="29"/>
  <c r="J63" i="49"/>
  <c r="M62" i="29"/>
  <c r="J62" i="49"/>
  <c r="M61" i="29"/>
  <c r="J61" i="49"/>
  <c r="M60" i="29"/>
  <c r="J60" i="49"/>
  <c r="M59" i="29"/>
  <c r="J59" i="49"/>
  <c r="M58" i="29"/>
  <c r="J58" i="49"/>
  <c r="M57" i="29"/>
  <c r="J57" i="49"/>
  <c r="M56" i="29"/>
  <c r="J56" i="49"/>
  <c r="M55" i="29"/>
  <c r="J55" i="49"/>
  <c r="M54" i="29"/>
  <c r="J54" i="49"/>
  <c r="M53" i="29"/>
  <c r="J53" i="49"/>
  <c r="M52" i="29"/>
  <c r="J52" i="49"/>
  <c r="M51" i="29"/>
  <c r="J51" i="49"/>
  <c r="M50" i="29"/>
  <c r="J50" i="49"/>
  <c r="M49" i="29"/>
  <c r="J49" i="49"/>
  <c r="M48" i="29"/>
  <c r="J48" i="49"/>
  <c r="M47" i="29"/>
  <c r="J47" i="49"/>
  <c r="M46" i="29"/>
  <c r="J46" i="49"/>
  <c r="M45" i="29"/>
  <c r="J45" i="49"/>
  <c r="M44" i="29"/>
  <c r="J44" i="49"/>
  <c r="M43" i="29"/>
  <c r="J43" i="49"/>
  <c r="M42" i="29"/>
  <c r="J42" i="49"/>
  <c r="M41" i="29"/>
  <c r="J41" i="49"/>
  <c r="M40" i="29"/>
  <c r="J40" i="49"/>
  <c r="M39" i="29"/>
  <c r="J39" i="49"/>
  <c r="M38" i="29"/>
  <c r="J38" i="49"/>
  <c r="M37" i="29"/>
  <c r="J37" i="49"/>
  <c r="M36" i="29"/>
  <c r="J36" i="49"/>
  <c r="M35" i="29"/>
  <c r="J35" i="49"/>
  <c r="M34" i="29"/>
  <c r="J34" i="49"/>
  <c r="M33" i="29"/>
  <c r="J33" i="49"/>
  <c r="M32" i="29"/>
  <c r="J32" i="49"/>
  <c r="M31" i="29"/>
  <c r="J31" i="49"/>
  <c r="M30" i="29"/>
  <c r="J30" i="49"/>
  <c r="M29" i="29"/>
  <c r="J29" i="49"/>
  <c r="M28" i="29"/>
  <c r="J28" i="49"/>
  <c r="M27" i="29"/>
  <c r="J27" i="49"/>
  <c r="M26" i="29"/>
  <c r="J26" i="49"/>
  <c r="M25" i="29"/>
  <c r="J25" i="49"/>
  <c r="M24" i="29"/>
  <c r="J24" i="49"/>
  <c r="M23" i="29"/>
  <c r="J23" i="49"/>
  <c r="M22" i="29"/>
  <c r="J22" i="49"/>
  <c r="M21" i="29"/>
  <c r="J21" i="49"/>
  <c r="M20" i="29"/>
  <c r="J20" i="49"/>
  <c r="M19" i="29"/>
  <c r="J19" i="49"/>
  <c r="M18" i="29"/>
  <c r="J18" i="49"/>
  <c r="M17" i="29"/>
  <c r="J17" i="49"/>
  <c r="M16" i="29"/>
  <c r="J16" i="49"/>
  <c r="M15" i="29"/>
  <c r="J15" i="49"/>
  <c r="M14" i="29"/>
  <c r="J14" i="49"/>
  <c r="M13" i="29"/>
  <c r="J13" i="49"/>
  <c r="M12" i="29"/>
  <c r="J12" i="49"/>
  <c r="M11" i="29"/>
  <c r="J11" i="49"/>
  <c r="M10" i="29"/>
  <c r="J10" i="49"/>
  <c r="M9" i="29"/>
  <c r="J9" i="49"/>
  <c r="M8" i="29"/>
  <c r="J8" i="49"/>
  <c r="M7" i="29"/>
  <c r="J7" i="49"/>
  <c r="M6" i="29"/>
  <c r="J6" i="49"/>
  <c r="M5" i="29"/>
  <c r="J5" i="49"/>
  <c r="M4" i="29"/>
  <c r="J4" i="49"/>
  <c r="M3" i="29"/>
  <c r="F190" i="48"/>
  <c r="F192" i="48" s="1"/>
  <c r="E190" i="48"/>
  <c r="J182" i="48"/>
  <c r="L181" i="29"/>
  <c r="J181" i="48"/>
  <c r="L180" i="29"/>
  <c r="J180" i="48"/>
  <c r="L179" i="29"/>
  <c r="J179" i="48"/>
  <c r="L178" i="29"/>
  <c r="J178" i="48"/>
  <c r="L177" i="29"/>
  <c r="J177" i="48"/>
  <c r="L176" i="29"/>
  <c r="J176" i="48"/>
  <c r="L175" i="29"/>
  <c r="J175" i="48"/>
  <c r="L174" i="29"/>
  <c r="J174" i="48"/>
  <c r="L173" i="29"/>
  <c r="J173" i="48"/>
  <c r="L172" i="29"/>
  <c r="J172" i="48"/>
  <c r="L171" i="29"/>
  <c r="J171" i="48"/>
  <c r="L170" i="29"/>
  <c r="J170" i="48"/>
  <c r="L169" i="29"/>
  <c r="J169" i="48"/>
  <c r="L168" i="29"/>
  <c r="J168" i="48"/>
  <c r="L167" i="29"/>
  <c r="J167" i="48"/>
  <c r="L166" i="29"/>
  <c r="J166" i="48"/>
  <c r="L165" i="29"/>
  <c r="J165" i="48"/>
  <c r="L164" i="29"/>
  <c r="J164" i="48"/>
  <c r="L163" i="29"/>
  <c r="J163" i="48"/>
  <c r="L162" i="29"/>
  <c r="J162" i="48"/>
  <c r="L161" i="29"/>
  <c r="J161" i="48"/>
  <c r="L160" i="29"/>
  <c r="J160" i="48"/>
  <c r="L159" i="29"/>
  <c r="J159" i="48"/>
  <c r="L158" i="29"/>
  <c r="J158" i="48"/>
  <c r="L157" i="29"/>
  <c r="J157" i="48"/>
  <c r="L156" i="29"/>
  <c r="J156" i="48"/>
  <c r="L155" i="29"/>
  <c r="J155" i="48"/>
  <c r="L154" i="29"/>
  <c r="J154" i="48"/>
  <c r="L153" i="29"/>
  <c r="J153" i="48"/>
  <c r="L152" i="29"/>
  <c r="J152" i="48"/>
  <c r="L151" i="29"/>
  <c r="L150" i="29"/>
  <c r="L149" i="29"/>
  <c r="J149" i="48"/>
  <c r="L148" i="29"/>
  <c r="J148" i="48"/>
  <c r="L147" i="29"/>
  <c r="J147" i="48"/>
  <c r="L146" i="29"/>
  <c r="J146" i="48"/>
  <c r="L145" i="29"/>
  <c r="J145" i="48"/>
  <c r="L144" i="29"/>
  <c r="J144" i="48"/>
  <c r="L143" i="29"/>
  <c r="J143" i="48"/>
  <c r="L142" i="29"/>
  <c r="J142" i="48"/>
  <c r="L141" i="29"/>
  <c r="J141" i="48"/>
  <c r="L140" i="29"/>
  <c r="J140" i="48"/>
  <c r="L139" i="29"/>
  <c r="J139" i="48"/>
  <c r="L138" i="29"/>
  <c r="J138" i="48"/>
  <c r="L137" i="29"/>
  <c r="J137" i="48"/>
  <c r="L136" i="29"/>
  <c r="J136" i="48"/>
  <c r="L135" i="29"/>
  <c r="J135" i="48"/>
  <c r="L134" i="29"/>
  <c r="J134" i="48"/>
  <c r="L133" i="29"/>
  <c r="J133" i="48"/>
  <c r="L132" i="29"/>
  <c r="J132" i="48"/>
  <c r="L131" i="29"/>
  <c r="J131" i="48"/>
  <c r="L130" i="29"/>
  <c r="J130" i="48"/>
  <c r="L129" i="29"/>
  <c r="J129" i="48"/>
  <c r="L128" i="29"/>
  <c r="J128" i="48"/>
  <c r="L127" i="29"/>
  <c r="J127" i="48"/>
  <c r="L126" i="29"/>
  <c r="J126" i="48"/>
  <c r="L125" i="29"/>
  <c r="J125" i="48"/>
  <c r="L124" i="29"/>
  <c r="J124" i="48"/>
  <c r="L123" i="29"/>
  <c r="J123" i="48"/>
  <c r="L122" i="29"/>
  <c r="J122" i="48"/>
  <c r="L121" i="29"/>
  <c r="J121" i="48"/>
  <c r="L120" i="29"/>
  <c r="J120" i="48"/>
  <c r="L119" i="29"/>
  <c r="J119" i="48"/>
  <c r="L118" i="29"/>
  <c r="J118" i="48"/>
  <c r="L117" i="29"/>
  <c r="J117" i="48"/>
  <c r="L116" i="29"/>
  <c r="J116" i="48"/>
  <c r="L115" i="29"/>
  <c r="J115" i="48"/>
  <c r="L114" i="29"/>
  <c r="J114" i="48"/>
  <c r="L113" i="29"/>
  <c r="J113" i="48"/>
  <c r="L112" i="29"/>
  <c r="J112" i="48"/>
  <c r="L111" i="29"/>
  <c r="J111" i="48"/>
  <c r="L110" i="29"/>
  <c r="J110" i="48"/>
  <c r="L109" i="29"/>
  <c r="J109" i="48"/>
  <c r="L108" i="29"/>
  <c r="J108" i="48"/>
  <c r="L107" i="29"/>
  <c r="J107" i="48"/>
  <c r="L106" i="29"/>
  <c r="J106" i="48"/>
  <c r="L105" i="29"/>
  <c r="J105" i="48"/>
  <c r="L104" i="29"/>
  <c r="J104" i="48"/>
  <c r="L103" i="29"/>
  <c r="J103" i="48"/>
  <c r="L102" i="29"/>
  <c r="J102" i="48"/>
  <c r="L101" i="29"/>
  <c r="J101" i="48"/>
  <c r="L100" i="29"/>
  <c r="J100" i="48"/>
  <c r="L99" i="29"/>
  <c r="J99" i="48"/>
  <c r="L98" i="29"/>
  <c r="J98" i="48"/>
  <c r="L97" i="29"/>
  <c r="J97" i="48"/>
  <c r="L96" i="29"/>
  <c r="J96" i="48"/>
  <c r="L95" i="29"/>
  <c r="J95" i="48"/>
  <c r="L94" i="29"/>
  <c r="J94" i="48"/>
  <c r="L93" i="29"/>
  <c r="J93" i="48"/>
  <c r="L92" i="29"/>
  <c r="J92" i="48"/>
  <c r="L91" i="29"/>
  <c r="J91" i="48"/>
  <c r="L90" i="29"/>
  <c r="J90" i="48"/>
  <c r="L89" i="29"/>
  <c r="J89" i="48"/>
  <c r="L88" i="29"/>
  <c r="J88" i="48"/>
  <c r="L87" i="29"/>
  <c r="J87" i="48"/>
  <c r="L86" i="29"/>
  <c r="J86" i="48"/>
  <c r="L85" i="29"/>
  <c r="J85" i="48"/>
  <c r="L84" i="29"/>
  <c r="J84" i="48"/>
  <c r="L83" i="29"/>
  <c r="J83" i="48"/>
  <c r="L82" i="29"/>
  <c r="J82" i="48"/>
  <c r="L81" i="29"/>
  <c r="J81" i="48"/>
  <c r="L80" i="29"/>
  <c r="J80" i="48"/>
  <c r="L79" i="29"/>
  <c r="J79" i="48"/>
  <c r="L78" i="29"/>
  <c r="J78" i="48"/>
  <c r="L77" i="29"/>
  <c r="J77" i="48"/>
  <c r="L76" i="29"/>
  <c r="J76" i="48"/>
  <c r="L75" i="29"/>
  <c r="J75" i="48"/>
  <c r="L74" i="29"/>
  <c r="J74" i="48"/>
  <c r="L73" i="29"/>
  <c r="J73" i="48"/>
  <c r="L72" i="29"/>
  <c r="J72" i="48"/>
  <c r="L71" i="29"/>
  <c r="J71" i="48"/>
  <c r="L70" i="29"/>
  <c r="J70" i="48"/>
  <c r="L69" i="29"/>
  <c r="J69" i="48"/>
  <c r="L68" i="29"/>
  <c r="J68" i="48"/>
  <c r="L67" i="29"/>
  <c r="J67" i="48"/>
  <c r="L66" i="29"/>
  <c r="J66" i="48"/>
  <c r="L65" i="29"/>
  <c r="J65" i="48"/>
  <c r="L64" i="29"/>
  <c r="J64" i="48"/>
  <c r="L63" i="29"/>
  <c r="J63" i="48"/>
  <c r="L62" i="29"/>
  <c r="J62" i="48"/>
  <c r="L61" i="29"/>
  <c r="J61" i="48"/>
  <c r="L60" i="29"/>
  <c r="J60" i="48"/>
  <c r="L59" i="29"/>
  <c r="J59" i="48"/>
  <c r="L58" i="29"/>
  <c r="J58" i="48"/>
  <c r="L57" i="29"/>
  <c r="J57" i="48"/>
  <c r="L56" i="29"/>
  <c r="J56" i="48"/>
  <c r="L55" i="29"/>
  <c r="J55" i="48"/>
  <c r="L54" i="29"/>
  <c r="J54" i="48"/>
  <c r="L53" i="29"/>
  <c r="J53" i="48"/>
  <c r="L52" i="29"/>
  <c r="J52" i="48"/>
  <c r="L51" i="29"/>
  <c r="J51" i="48"/>
  <c r="L50" i="29"/>
  <c r="J50" i="48"/>
  <c r="L49" i="29"/>
  <c r="J49" i="48"/>
  <c r="L48" i="29"/>
  <c r="J48" i="48"/>
  <c r="L47" i="29"/>
  <c r="J47" i="48"/>
  <c r="L46" i="29"/>
  <c r="J46" i="48"/>
  <c r="L45" i="29"/>
  <c r="J45" i="48"/>
  <c r="L44" i="29"/>
  <c r="J44" i="48"/>
  <c r="L43" i="29"/>
  <c r="J43" i="48"/>
  <c r="L42" i="29"/>
  <c r="J42" i="48"/>
  <c r="L41" i="29"/>
  <c r="J41" i="48"/>
  <c r="L40" i="29"/>
  <c r="J40" i="48"/>
  <c r="L39" i="29"/>
  <c r="J39" i="48"/>
  <c r="L38" i="29"/>
  <c r="J38" i="48"/>
  <c r="L37" i="29"/>
  <c r="J37" i="48"/>
  <c r="L36" i="29"/>
  <c r="J36" i="48"/>
  <c r="L35" i="29"/>
  <c r="J35" i="48"/>
  <c r="L34" i="29"/>
  <c r="J34" i="48"/>
  <c r="L33" i="29"/>
  <c r="J33" i="48"/>
  <c r="L32" i="29"/>
  <c r="J32" i="48"/>
  <c r="L31" i="29"/>
  <c r="J31" i="48"/>
  <c r="L30" i="29"/>
  <c r="J30" i="48"/>
  <c r="L29" i="29"/>
  <c r="J29" i="48"/>
  <c r="L28" i="29"/>
  <c r="J28" i="48"/>
  <c r="L27" i="29"/>
  <c r="J27" i="48"/>
  <c r="L26" i="29"/>
  <c r="J26" i="48"/>
  <c r="L25" i="29"/>
  <c r="J25" i="48"/>
  <c r="L24" i="29"/>
  <c r="J24" i="48"/>
  <c r="L23" i="29"/>
  <c r="J23" i="48"/>
  <c r="L22" i="29"/>
  <c r="J22" i="48"/>
  <c r="L21" i="29"/>
  <c r="J21" i="48"/>
  <c r="L20" i="29"/>
  <c r="J20" i="48"/>
  <c r="L19" i="29"/>
  <c r="J19" i="48"/>
  <c r="L18" i="29"/>
  <c r="J18" i="48"/>
  <c r="L17" i="29"/>
  <c r="J17" i="48"/>
  <c r="L16" i="29"/>
  <c r="J16" i="48"/>
  <c r="L15" i="29"/>
  <c r="J15" i="48"/>
  <c r="L14" i="29"/>
  <c r="J14" i="48"/>
  <c r="L13" i="29"/>
  <c r="J13" i="48"/>
  <c r="L12" i="29"/>
  <c r="J12" i="48"/>
  <c r="L11" i="29"/>
  <c r="J11" i="48"/>
  <c r="L10" i="29"/>
  <c r="J10" i="48"/>
  <c r="L9" i="29"/>
  <c r="J9" i="48"/>
  <c r="L8" i="29"/>
  <c r="J8" i="48"/>
  <c r="L7" i="29"/>
  <c r="J7" i="48"/>
  <c r="L6" i="29"/>
  <c r="J6" i="48"/>
  <c r="L5" i="29"/>
  <c r="J5" i="48"/>
  <c r="L4" i="29"/>
  <c r="J4" i="48"/>
  <c r="L3" i="29"/>
  <c r="F190" i="47"/>
  <c r="E190" i="47"/>
  <c r="G189" i="47"/>
  <c r="G188" i="47"/>
  <c r="J182" i="47"/>
  <c r="K181" i="29"/>
  <c r="J181" i="47"/>
  <c r="K180" i="29"/>
  <c r="J180" i="47"/>
  <c r="K179" i="29"/>
  <c r="J179" i="47"/>
  <c r="K178" i="29"/>
  <c r="J178" i="47"/>
  <c r="K177" i="29"/>
  <c r="J177" i="47"/>
  <c r="K176" i="29"/>
  <c r="J176" i="47"/>
  <c r="K175" i="29"/>
  <c r="J175" i="47"/>
  <c r="K174" i="29"/>
  <c r="J174" i="47"/>
  <c r="K173" i="29"/>
  <c r="J173" i="47"/>
  <c r="K172" i="29"/>
  <c r="J172" i="47"/>
  <c r="K171" i="29"/>
  <c r="J171" i="47"/>
  <c r="K170" i="29"/>
  <c r="J170" i="47"/>
  <c r="K169" i="29"/>
  <c r="J169" i="47"/>
  <c r="K168" i="29"/>
  <c r="J168" i="47"/>
  <c r="K167" i="29"/>
  <c r="J167" i="47"/>
  <c r="K166" i="29"/>
  <c r="J166" i="47"/>
  <c r="K165" i="29"/>
  <c r="J165" i="47"/>
  <c r="K164" i="29"/>
  <c r="J164" i="47"/>
  <c r="K163" i="29"/>
  <c r="J163" i="47"/>
  <c r="K162" i="29"/>
  <c r="J162" i="47"/>
  <c r="K161" i="29"/>
  <c r="J161" i="47"/>
  <c r="K160" i="29"/>
  <c r="J160" i="47"/>
  <c r="K159" i="29"/>
  <c r="J159" i="47"/>
  <c r="K158" i="29"/>
  <c r="J158" i="47"/>
  <c r="K157" i="29"/>
  <c r="J157" i="47"/>
  <c r="K156" i="29"/>
  <c r="J156" i="47"/>
  <c r="K155" i="29"/>
  <c r="J155" i="47"/>
  <c r="K154" i="29"/>
  <c r="J154" i="47"/>
  <c r="K153" i="29"/>
  <c r="J153" i="47"/>
  <c r="K152" i="29"/>
  <c r="J152" i="47"/>
  <c r="K151" i="29"/>
  <c r="J151" i="47"/>
  <c r="K150" i="29"/>
  <c r="J150" i="47"/>
  <c r="K149" i="29"/>
  <c r="J149" i="47"/>
  <c r="K148" i="29"/>
  <c r="J148" i="47"/>
  <c r="K147" i="29"/>
  <c r="J147" i="47"/>
  <c r="K146" i="29"/>
  <c r="J146" i="47"/>
  <c r="K145" i="29"/>
  <c r="J145" i="47"/>
  <c r="K144" i="29"/>
  <c r="J144" i="47"/>
  <c r="K143" i="29"/>
  <c r="J143" i="47"/>
  <c r="K142" i="29"/>
  <c r="J142" i="47"/>
  <c r="K141" i="29"/>
  <c r="J141" i="47"/>
  <c r="K140" i="29"/>
  <c r="J140" i="47"/>
  <c r="K139" i="29"/>
  <c r="J139" i="47"/>
  <c r="K138" i="29"/>
  <c r="J138" i="47"/>
  <c r="K137" i="29"/>
  <c r="J137" i="47"/>
  <c r="K136" i="29"/>
  <c r="J136" i="47"/>
  <c r="K135" i="29"/>
  <c r="J135" i="47"/>
  <c r="K134" i="29"/>
  <c r="J134" i="47"/>
  <c r="K133" i="29"/>
  <c r="J133" i="47"/>
  <c r="K132" i="29"/>
  <c r="J132" i="47"/>
  <c r="K131" i="29"/>
  <c r="J131" i="47"/>
  <c r="K130" i="29"/>
  <c r="J130" i="47"/>
  <c r="J129" i="47"/>
  <c r="J128" i="47"/>
  <c r="J127" i="47"/>
  <c r="K126" i="29"/>
  <c r="J126" i="47"/>
  <c r="K125" i="29"/>
  <c r="J125" i="47"/>
  <c r="K124" i="29"/>
  <c r="J124" i="47"/>
  <c r="K123" i="29"/>
  <c r="J123" i="47"/>
  <c r="K122" i="29"/>
  <c r="J122" i="47"/>
  <c r="K121" i="29"/>
  <c r="J121" i="47"/>
  <c r="K120" i="29"/>
  <c r="J120" i="47"/>
  <c r="K119" i="29"/>
  <c r="J119" i="47"/>
  <c r="K118" i="29"/>
  <c r="J118" i="47"/>
  <c r="K117" i="29"/>
  <c r="J117" i="47"/>
  <c r="K116" i="29"/>
  <c r="J116" i="47"/>
  <c r="K115" i="29"/>
  <c r="J115" i="47"/>
  <c r="K114" i="29"/>
  <c r="J114" i="47"/>
  <c r="K113" i="29"/>
  <c r="J113" i="47"/>
  <c r="K112" i="29"/>
  <c r="J112" i="47"/>
  <c r="K111" i="29"/>
  <c r="J111" i="47"/>
  <c r="K110" i="29"/>
  <c r="J110" i="47"/>
  <c r="K109" i="29"/>
  <c r="J109" i="47"/>
  <c r="K108" i="29"/>
  <c r="J108" i="47"/>
  <c r="K107" i="29"/>
  <c r="J107" i="47"/>
  <c r="K106" i="29"/>
  <c r="J106" i="47"/>
  <c r="K105" i="29"/>
  <c r="J105" i="47"/>
  <c r="K104" i="29"/>
  <c r="J104" i="47"/>
  <c r="K103" i="29"/>
  <c r="J103" i="47"/>
  <c r="K102" i="29"/>
  <c r="J102" i="47"/>
  <c r="K101" i="29"/>
  <c r="J101" i="47"/>
  <c r="K100" i="29"/>
  <c r="J100" i="47"/>
  <c r="K99" i="29"/>
  <c r="J99" i="47"/>
  <c r="K98" i="29"/>
  <c r="J98" i="47"/>
  <c r="K97" i="29"/>
  <c r="J97" i="47"/>
  <c r="K96" i="29"/>
  <c r="J96" i="47"/>
  <c r="K95" i="29"/>
  <c r="J95" i="47"/>
  <c r="K94" i="29"/>
  <c r="J94" i="47"/>
  <c r="K93" i="29"/>
  <c r="J93" i="47"/>
  <c r="K92" i="29"/>
  <c r="J92" i="47"/>
  <c r="K91" i="29"/>
  <c r="J91" i="47"/>
  <c r="K90" i="29"/>
  <c r="J90" i="47"/>
  <c r="K89" i="29"/>
  <c r="J89" i="47"/>
  <c r="K88" i="29"/>
  <c r="J88" i="47"/>
  <c r="K87" i="29"/>
  <c r="J87" i="47"/>
  <c r="K86" i="29"/>
  <c r="J86" i="47"/>
  <c r="K85" i="29"/>
  <c r="J85" i="47"/>
  <c r="K84" i="29"/>
  <c r="J84" i="47"/>
  <c r="K83" i="29"/>
  <c r="J83" i="47"/>
  <c r="K82" i="29"/>
  <c r="J82" i="47"/>
  <c r="K81" i="29"/>
  <c r="J81" i="47"/>
  <c r="K80" i="29"/>
  <c r="J80" i="47"/>
  <c r="K79" i="29"/>
  <c r="J79" i="47"/>
  <c r="K78" i="29"/>
  <c r="J78" i="47"/>
  <c r="K77" i="29"/>
  <c r="J77" i="47"/>
  <c r="K76" i="29"/>
  <c r="J76" i="47"/>
  <c r="K75" i="29"/>
  <c r="J75" i="47"/>
  <c r="K74" i="29"/>
  <c r="J74" i="47"/>
  <c r="K73" i="29"/>
  <c r="J73" i="47"/>
  <c r="K72" i="29"/>
  <c r="J72" i="47"/>
  <c r="K71" i="29"/>
  <c r="J71" i="47"/>
  <c r="K70" i="29"/>
  <c r="J70" i="47"/>
  <c r="K69" i="29"/>
  <c r="J69" i="47"/>
  <c r="K68" i="29"/>
  <c r="J68" i="47"/>
  <c r="K67" i="29"/>
  <c r="J67" i="47"/>
  <c r="K66" i="29"/>
  <c r="J66" i="47"/>
  <c r="K65" i="29"/>
  <c r="J65" i="47"/>
  <c r="K64" i="29"/>
  <c r="J64" i="47"/>
  <c r="K63" i="29"/>
  <c r="J63" i="47"/>
  <c r="K62" i="29"/>
  <c r="J62" i="47"/>
  <c r="K61" i="29"/>
  <c r="J61" i="47"/>
  <c r="K60" i="29"/>
  <c r="J60" i="47"/>
  <c r="K59" i="29"/>
  <c r="J59" i="47"/>
  <c r="K58" i="29"/>
  <c r="J58" i="47"/>
  <c r="K57" i="29"/>
  <c r="J57" i="47"/>
  <c r="K56" i="29"/>
  <c r="J56" i="47"/>
  <c r="K55" i="29"/>
  <c r="J55" i="47"/>
  <c r="K54" i="29"/>
  <c r="J54" i="47"/>
  <c r="K53" i="29"/>
  <c r="J53" i="47"/>
  <c r="K52" i="29"/>
  <c r="J52" i="47"/>
  <c r="K51" i="29"/>
  <c r="J51" i="47"/>
  <c r="K50" i="29"/>
  <c r="J50" i="47"/>
  <c r="K49" i="29"/>
  <c r="J49" i="47"/>
  <c r="K48" i="29"/>
  <c r="J48" i="47"/>
  <c r="K47" i="29"/>
  <c r="J47" i="47"/>
  <c r="K46" i="29"/>
  <c r="J46" i="47"/>
  <c r="K45" i="29"/>
  <c r="J45" i="47"/>
  <c r="K44" i="29"/>
  <c r="J44" i="47"/>
  <c r="K43" i="29"/>
  <c r="J43" i="47"/>
  <c r="K42" i="29"/>
  <c r="J42" i="47"/>
  <c r="K41" i="29"/>
  <c r="J41" i="47"/>
  <c r="K40" i="29"/>
  <c r="J40" i="47"/>
  <c r="K39" i="29"/>
  <c r="J39" i="47"/>
  <c r="K38" i="29"/>
  <c r="J38" i="47"/>
  <c r="K37" i="29"/>
  <c r="J37" i="47"/>
  <c r="K36" i="29"/>
  <c r="J36" i="47"/>
  <c r="K35" i="29"/>
  <c r="J35" i="47"/>
  <c r="K34" i="29"/>
  <c r="J34" i="47"/>
  <c r="K33" i="29"/>
  <c r="J33" i="47"/>
  <c r="K32" i="29"/>
  <c r="J32" i="47"/>
  <c r="K31" i="29"/>
  <c r="J31" i="47"/>
  <c r="K30" i="29"/>
  <c r="J30" i="47"/>
  <c r="K29" i="29"/>
  <c r="J29" i="47"/>
  <c r="K28" i="29"/>
  <c r="J28" i="47"/>
  <c r="K27" i="29"/>
  <c r="J27" i="47"/>
  <c r="K26" i="29"/>
  <c r="J26" i="47"/>
  <c r="K25" i="29"/>
  <c r="J25" i="47"/>
  <c r="K24" i="29"/>
  <c r="J24" i="47"/>
  <c r="K23" i="29"/>
  <c r="J23" i="47"/>
  <c r="K22" i="29"/>
  <c r="J22" i="47"/>
  <c r="K21" i="29"/>
  <c r="J21" i="47"/>
  <c r="K20" i="29"/>
  <c r="J20" i="47"/>
  <c r="K19" i="29"/>
  <c r="J19" i="47"/>
  <c r="K18" i="29"/>
  <c r="J18" i="47"/>
  <c r="K17" i="29"/>
  <c r="J17" i="47"/>
  <c r="K16" i="29"/>
  <c r="J16" i="47"/>
  <c r="K15" i="29"/>
  <c r="J15" i="47"/>
  <c r="K14" i="29"/>
  <c r="J14" i="47"/>
  <c r="K13" i="29"/>
  <c r="J13" i="47"/>
  <c r="K12" i="29"/>
  <c r="J12" i="47"/>
  <c r="K11" i="29"/>
  <c r="J11" i="47"/>
  <c r="K10" i="29"/>
  <c r="J10" i="47"/>
  <c r="K9" i="29"/>
  <c r="J9" i="47"/>
  <c r="K8" i="29"/>
  <c r="J8" i="47"/>
  <c r="K7" i="29"/>
  <c r="J7" i="47"/>
  <c r="K6" i="29"/>
  <c r="J6" i="47"/>
  <c r="K5" i="29"/>
  <c r="J5" i="47"/>
  <c r="J4" i="47"/>
  <c r="K3" i="29"/>
  <c r="F190" i="45"/>
  <c r="F192" i="45" s="1"/>
  <c r="E190" i="45"/>
  <c r="G188" i="45"/>
  <c r="J182" i="45"/>
  <c r="J181" i="29"/>
  <c r="J181" i="45"/>
  <c r="J180" i="29"/>
  <c r="J180" i="45"/>
  <c r="J179" i="29"/>
  <c r="J179" i="45"/>
  <c r="J178" i="29"/>
  <c r="J178" i="45"/>
  <c r="J177" i="29"/>
  <c r="J177" i="45"/>
  <c r="J176" i="29"/>
  <c r="J176" i="45"/>
  <c r="J175" i="29"/>
  <c r="J175" i="45"/>
  <c r="J174" i="29"/>
  <c r="J174" i="45"/>
  <c r="J173" i="29"/>
  <c r="J173" i="45"/>
  <c r="J172" i="29"/>
  <c r="J172" i="45"/>
  <c r="J171" i="29"/>
  <c r="J171" i="45"/>
  <c r="J170" i="29"/>
  <c r="J170" i="45"/>
  <c r="J169" i="29"/>
  <c r="J169" i="45"/>
  <c r="J168" i="29"/>
  <c r="J168" i="45"/>
  <c r="J167" i="29"/>
  <c r="J167" i="45"/>
  <c r="J166" i="29"/>
  <c r="J166" i="45"/>
  <c r="J165" i="29"/>
  <c r="J165" i="45"/>
  <c r="J164" i="29"/>
  <c r="J164" i="45"/>
  <c r="J163" i="29"/>
  <c r="J163" i="45"/>
  <c r="J162" i="29"/>
  <c r="J162" i="45"/>
  <c r="J161" i="29"/>
  <c r="J161" i="45"/>
  <c r="J160" i="29"/>
  <c r="J160" i="45"/>
  <c r="J159" i="29"/>
  <c r="J159" i="45"/>
  <c r="J158" i="29"/>
  <c r="J158" i="45"/>
  <c r="J157" i="29"/>
  <c r="J157" i="45"/>
  <c r="J156" i="29"/>
  <c r="J156" i="45"/>
  <c r="J155" i="29"/>
  <c r="J155" i="45"/>
  <c r="J154" i="29"/>
  <c r="J154" i="45"/>
  <c r="J153" i="29"/>
  <c r="J153" i="45"/>
  <c r="J152" i="29"/>
  <c r="J152" i="45"/>
  <c r="J151" i="29"/>
  <c r="J151" i="45"/>
  <c r="J150" i="29"/>
  <c r="J150" i="45"/>
  <c r="J149" i="29"/>
  <c r="J149" i="45"/>
  <c r="J148" i="29"/>
  <c r="J148" i="45"/>
  <c r="J147" i="29"/>
  <c r="J147" i="45"/>
  <c r="J146" i="29"/>
  <c r="J146" i="45"/>
  <c r="J145" i="29"/>
  <c r="J145" i="45"/>
  <c r="J144" i="29"/>
  <c r="J144" i="45"/>
  <c r="J143" i="29"/>
  <c r="J143" i="45"/>
  <c r="J142" i="29"/>
  <c r="J142" i="45"/>
  <c r="J141" i="29"/>
  <c r="J141" i="45"/>
  <c r="J140" i="29"/>
  <c r="J140" i="45"/>
  <c r="J139" i="29"/>
  <c r="J139" i="45"/>
  <c r="J138" i="29"/>
  <c r="J138" i="45"/>
  <c r="J137" i="29"/>
  <c r="J137" i="45"/>
  <c r="J136" i="29"/>
  <c r="J136" i="45"/>
  <c r="J135" i="29"/>
  <c r="J135" i="45"/>
  <c r="J134" i="29"/>
  <c r="J134" i="45"/>
  <c r="J133" i="29"/>
  <c r="J133" i="45"/>
  <c r="J132" i="29"/>
  <c r="J132" i="45"/>
  <c r="J131" i="29"/>
  <c r="J131" i="45"/>
  <c r="J130" i="45"/>
  <c r="J129" i="45"/>
  <c r="J128" i="45"/>
  <c r="J127" i="29"/>
  <c r="J127" i="45"/>
  <c r="J126" i="29"/>
  <c r="J126" i="45"/>
  <c r="J125" i="29"/>
  <c r="J125" i="45"/>
  <c r="J124" i="45"/>
  <c r="J123" i="29"/>
  <c r="J123" i="45"/>
  <c r="J122" i="29"/>
  <c r="J122" i="45"/>
  <c r="J121" i="29"/>
  <c r="J121" i="45"/>
  <c r="J120" i="29"/>
  <c r="J120" i="45"/>
  <c r="J119" i="29"/>
  <c r="J119" i="45"/>
  <c r="J118" i="29"/>
  <c r="J118" i="45"/>
  <c r="J117" i="29"/>
  <c r="J117" i="45"/>
  <c r="J116" i="29"/>
  <c r="J116" i="45"/>
  <c r="J115" i="29"/>
  <c r="J115" i="45"/>
  <c r="J114" i="29"/>
  <c r="J114" i="45"/>
  <c r="J113" i="29"/>
  <c r="J113" i="45"/>
  <c r="J112" i="29"/>
  <c r="J112" i="45"/>
  <c r="J111" i="29"/>
  <c r="J111" i="45"/>
  <c r="J110" i="29"/>
  <c r="J110" i="45"/>
  <c r="J109" i="29"/>
  <c r="J109" i="45"/>
  <c r="J108" i="29"/>
  <c r="J108" i="45"/>
  <c r="J107" i="29"/>
  <c r="J107" i="45"/>
  <c r="J106" i="29"/>
  <c r="J106" i="45"/>
  <c r="J105" i="29"/>
  <c r="J105" i="45"/>
  <c r="J104" i="29"/>
  <c r="J104" i="45"/>
  <c r="J103" i="29"/>
  <c r="J103" i="45"/>
  <c r="J102" i="29"/>
  <c r="J102" i="45"/>
  <c r="J101" i="29"/>
  <c r="J101" i="45"/>
  <c r="J100" i="29"/>
  <c r="J100" i="45"/>
  <c r="J99" i="29"/>
  <c r="J99" i="45"/>
  <c r="J98" i="29"/>
  <c r="J98" i="45"/>
  <c r="J97" i="29"/>
  <c r="J97" i="45"/>
  <c r="J96" i="29"/>
  <c r="J96" i="45"/>
  <c r="J95" i="29"/>
  <c r="J95" i="45"/>
  <c r="J94" i="29"/>
  <c r="J94" i="45"/>
  <c r="J93" i="29"/>
  <c r="J93" i="45"/>
  <c r="J92" i="29"/>
  <c r="J92" i="45"/>
  <c r="J91" i="29"/>
  <c r="J91" i="45"/>
  <c r="J90" i="29"/>
  <c r="J90" i="45"/>
  <c r="J89" i="29"/>
  <c r="J89" i="45"/>
  <c r="J88" i="29"/>
  <c r="J88" i="45"/>
  <c r="J87" i="29"/>
  <c r="J87" i="45"/>
  <c r="J86" i="29"/>
  <c r="J86" i="45"/>
  <c r="J85" i="29"/>
  <c r="J85" i="45"/>
  <c r="J84" i="29"/>
  <c r="J84" i="45"/>
  <c r="J83" i="29"/>
  <c r="J83" i="45"/>
  <c r="J82" i="29"/>
  <c r="J82" i="45"/>
  <c r="J81" i="29"/>
  <c r="J81" i="45"/>
  <c r="J80" i="29"/>
  <c r="J80" i="45"/>
  <c r="J79" i="29"/>
  <c r="J79" i="45"/>
  <c r="J78" i="29"/>
  <c r="J78" i="45"/>
  <c r="J77" i="29"/>
  <c r="J77" i="45"/>
  <c r="J76" i="29"/>
  <c r="J76" i="45"/>
  <c r="J75" i="29"/>
  <c r="J75" i="45"/>
  <c r="J74" i="29"/>
  <c r="J74" i="45"/>
  <c r="J73" i="29"/>
  <c r="J73" i="45"/>
  <c r="J72" i="29"/>
  <c r="J72" i="45"/>
  <c r="J71" i="29"/>
  <c r="J71" i="45"/>
  <c r="J70" i="29"/>
  <c r="J70" i="45"/>
  <c r="J69" i="29"/>
  <c r="J69" i="45"/>
  <c r="J68" i="29"/>
  <c r="J68" i="45"/>
  <c r="J67" i="29"/>
  <c r="J67" i="45"/>
  <c r="J66" i="29"/>
  <c r="J66" i="45"/>
  <c r="J65" i="29"/>
  <c r="J65" i="45"/>
  <c r="J64" i="29"/>
  <c r="J64" i="45"/>
  <c r="J63" i="29"/>
  <c r="J63" i="45"/>
  <c r="J62" i="29"/>
  <c r="J62" i="45"/>
  <c r="J61" i="29"/>
  <c r="J61" i="45"/>
  <c r="J60" i="29"/>
  <c r="J60" i="45"/>
  <c r="J59" i="29"/>
  <c r="J59" i="45"/>
  <c r="J58" i="29"/>
  <c r="J58" i="45"/>
  <c r="J57" i="29"/>
  <c r="J57" i="45"/>
  <c r="J56" i="29"/>
  <c r="J56" i="45"/>
  <c r="J55" i="29"/>
  <c r="J55" i="45"/>
  <c r="J54" i="29"/>
  <c r="J54" i="45"/>
  <c r="J53" i="29"/>
  <c r="J53" i="45"/>
  <c r="J52" i="29"/>
  <c r="J52" i="45"/>
  <c r="J51" i="29"/>
  <c r="J51" i="45"/>
  <c r="J50" i="29"/>
  <c r="J50" i="45"/>
  <c r="J49" i="29"/>
  <c r="J49" i="45"/>
  <c r="J48" i="29"/>
  <c r="J48" i="45"/>
  <c r="J47" i="29"/>
  <c r="J47" i="45"/>
  <c r="J46" i="29"/>
  <c r="J46" i="45"/>
  <c r="J45" i="29"/>
  <c r="J45" i="45"/>
  <c r="J44" i="29"/>
  <c r="J44" i="45"/>
  <c r="J43" i="29"/>
  <c r="J43" i="45"/>
  <c r="J42" i="29"/>
  <c r="J42" i="45"/>
  <c r="J41" i="29"/>
  <c r="J41" i="45"/>
  <c r="J40" i="29"/>
  <c r="J40" i="45"/>
  <c r="J39" i="29"/>
  <c r="J39" i="45"/>
  <c r="J38" i="29"/>
  <c r="J38" i="45"/>
  <c r="J37" i="29"/>
  <c r="J37" i="45"/>
  <c r="J36" i="29"/>
  <c r="J36" i="45"/>
  <c r="J35" i="29"/>
  <c r="J35" i="45"/>
  <c r="J34" i="29"/>
  <c r="J34" i="45"/>
  <c r="J33" i="29"/>
  <c r="J33" i="45"/>
  <c r="J32" i="29"/>
  <c r="J32" i="45"/>
  <c r="J31" i="29"/>
  <c r="J31" i="45"/>
  <c r="J30" i="29"/>
  <c r="J30" i="45"/>
  <c r="J29" i="29"/>
  <c r="J29" i="45"/>
  <c r="J28" i="29"/>
  <c r="J28" i="45"/>
  <c r="J27" i="29"/>
  <c r="J27" i="45"/>
  <c r="J26" i="29"/>
  <c r="J26" i="45"/>
  <c r="J25" i="29"/>
  <c r="J25" i="45"/>
  <c r="J24" i="29"/>
  <c r="J24" i="45"/>
  <c r="J23" i="29"/>
  <c r="J23" i="45"/>
  <c r="J22" i="29"/>
  <c r="J22" i="45"/>
  <c r="J21" i="29"/>
  <c r="J21" i="45"/>
  <c r="J20" i="29"/>
  <c r="J20" i="45"/>
  <c r="J19" i="29"/>
  <c r="J19" i="45"/>
  <c r="J18" i="29"/>
  <c r="J18" i="45"/>
  <c r="J17" i="29"/>
  <c r="J17" i="45"/>
  <c r="J16" i="29"/>
  <c r="J16" i="45"/>
  <c r="J15" i="29"/>
  <c r="J15" i="45"/>
  <c r="J14" i="29"/>
  <c r="J14" i="45"/>
  <c r="J13" i="29"/>
  <c r="J13" i="45"/>
  <c r="J12" i="29"/>
  <c r="J12" i="45"/>
  <c r="J11" i="29"/>
  <c r="J11" i="45"/>
  <c r="J10" i="29"/>
  <c r="J10" i="45"/>
  <c r="J9" i="29"/>
  <c r="J9" i="45"/>
  <c r="J8" i="29"/>
  <c r="J8" i="45"/>
  <c r="J7" i="29"/>
  <c r="J7" i="45"/>
  <c r="J6" i="29"/>
  <c r="J6" i="45"/>
  <c r="J5" i="29"/>
  <c r="J5" i="45"/>
  <c r="J4" i="29"/>
  <c r="J4" i="45"/>
  <c r="J3" i="29"/>
  <c r="J2" i="29"/>
  <c r="F190" i="44"/>
  <c r="E190" i="44"/>
  <c r="J182" i="44"/>
  <c r="I181" i="29"/>
  <c r="J181" i="44"/>
  <c r="I180" i="29"/>
  <c r="J180" i="44"/>
  <c r="I179" i="29"/>
  <c r="J179" i="44"/>
  <c r="I178" i="29"/>
  <c r="J178" i="44"/>
  <c r="I177" i="29"/>
  <c r="J177" i="44"/>
  <c r="I176" i="29"/>
  <c r="J176" i="44"/>
  <c r="I175" i="29"/>
  <c r="J175" i="44"/>
  <c r="I174" i="29"/>
  <c r="J174" i="44"/>
  <c r="I173" i="29"/>
  <c r="J173" i="44"/>
  <c r="I172" i="29"/>
  <c r="J172" i="44"/>
  <c r="I171" i="29"/>
  <c r="J171" i="44"/>
  <c r="I170" i="29"/>
  <c r="J170" i="44"/>
  <c r="I169" i="29"/>
  <c r="J169" i="44"/>
  <c r="I168" i="29"/>
  <c r="J168" i="44"/>
  <c r="I167" i="29"/>
  <c r="J167" i="44"/>
  <c r="I166" i="29"/>
  <c r="J166" i="44"/>
  <c r="I165" i="29"/>
  <c r="J165" i="44"/>
  <c r="I164" i="29"/>
  <c r="J164" i="44"/>
  <c r="I163" i="29"/>
  <c r="J163" i="44"/>
  <c r="I162" i="29"/>
  <c r="J162" i="44"/>
  <c r="I161" i="29"/>
  <c r="J161" i="44"/>
  <c r="I160" i="29"/>
  <c r="J160" i="44"/>
  <c r="I159" i="29"/>
  <c r="J159" i="44"/>
  <c r="I158" i="29"/>
  <c r="J158" i="44"/>
  <c r="I157" i="29"/>
  <c r="J157" i="44"/>
  <c r="I156" i="29"/>
  <c r="J156" i="44"/>
  <c r="I155" i="29"/>
  <c r="J155" i="44"/>
  <c r="I154" i="29"/>
  <c r="J154" i="44"/>
  <c r="I153" i="29"/>
  <c r="J153" i="44"/>
  <c r="I152" i="29"/>
  <c r="J152" i="44"/>
  <c r="I151" i="29"/>
  <c r="J151" i="44"/>
  <c r="I150" i="29"/>
  <c r="J150" i="44"/>
  <c r="I149" i="29"/>
  <c r="J149" i="44"/>
  <c r="I148" i="29"/>
  <c r="J148" i="44"/>
  <c r="I147" i="29"/>
  <c r="J147" i="44"/>
  <c r="I146" i="29"/>
  <c r="J146" i="44"/>
  <c r="I145" i="29"/>
  <c r="J145" i="44"/>
  <c r="I144" i="29"/>
  <c r="J144" i="44"/>
  <c r="I143" i="29"/>
  <c r="J143" i="44"/>
  <c r="I142" i="29"/>
  <c r="J142" i="44"/>
  <c r="I141" i="29"/>
  <c r="J141" i="44"/>
  <c r="I140" i="29"/>
  <c r="J140" i="44"/>
  <c r="I139" i="29"/>
  <c r="J139" i="44"/>
  <c r="I138" i="29"/>
  <c r="J138" i="44"/>
  <c r="I137" i="29"/>
  <c r="J137" i="44"/>
  <c r="I136" i="29"/>
  <c r="J136" i="44"/>
  <c r="I135" i="29"/>
  <c r="J135" i="44"/>
  <c r="I134" i="29"/>
  <c r="J134" i="44"/>
  <c r="I133" i="29"/>
  <c r="J133" i="44"/>
  <c r="I132" i="29"/>
  <c r="J132" i="44"/>
  <c r="I131" i="29"/>
  <c r="J131" i="44"/>
  <c r="I130" i="29"/>
  <c r="J130" i="44"/>
  <c r="I129" i="29"/>
  <c r="J129" i="44"/>
  <c r="I128" i="29"/>
  <c r="J128" i="44"/>
  <c r="I127" i="29"/>
  <c r="J127" i="44"/>
  <c r="I126" i="29"/>
  <c r="J126" i="44"/>
  <c r="I125" i="29"/>
  <c r="J125" i="44"/>
  <c r="I124" i="29"/>
  <c r="J124" i="44"/>
  <c r="I123" i="29"/>
  <c r="J123" i="44"/>
  <c r="I122" i="29"/>
  <c r="J122" i="44"/>
  <c r="I121" i="29"/>
  <c r="J121" i="44"/>
  <c r="I120" i="29"/>
  <c r="J120" i="44"/>
  <c r="I119" i="29"/>
  <c r="J119" i="44"/>
  <c r="I118" i="29"/>
  <c r="J118" i="44"/>
  <c r="I117" i="29"/>
  <c r="J117" i="44"/>
  <c r="I116" i="29"/>
  <c r="J116" i="44"/>
  <c r="I115" i="29"/>
  <c r="J115" i="44"/>
  <c r="I114" i="29"/>
  <c r="J114" i="44"/>
  <c r="I113" i="29"/>
  <c r="J113" i="44"/>
  <c r="I112" i="29"/>
  <c r="J112" i="44"/>
  <c r="I111" i="29"/>
  <c r="J111" i="44"/>
  <c r="I110" i="29"/>
  <c r="J110" i="44"/>
  <c r="I109" i="29"/>
  <c r="J109" i="44"/>
  <c r="I108" i="29"/>
  <c r="J108" i="44"/>
  <c r="I107" i="29"/>
  <c r="J107" i="44"/>
  <c r="I106" i="29"/>
  <c r="J106" i="44"/>
  <c r="I105" i="29"/>
  <c r="J105" i="44"/>
  <c r="I104" i="29"/>
  <c r="J104" i="44"/>
  <c r="I103" i="29"/>
  <c r="J103" i="44"/>
  <c r="I102" i="29"/>
  <c r="J102" i="44"/>
  <c r="I101" i="29"/>
  <c r="J101" i="44"/>
  <c r="I100" i="29"/>
  <c r="J100" i="44"/>
  <c r="I99" i="29"/>
  <c r="J99" i="44"/>
  <c r="I98" i="29"/>
  <c r="J98" i="44"/>
  <c r="I97" i="29"/>
  <c r="J97" i="44"/>
  <c r="I96" i="29"/>
  <c r="J96" i="44"/>
  <c r="I95" i="29"/>
  <c r="J95" i="44"/>
  <c r="I94" i="29"/>
  <c r="J94" i="44"/>
  <c r="I93" i="29"/>
  <c r="J93" i="44"/>
  <c r="I92" i="29"/>
  <c r="J92" i="44"/>
  <c r="I91" i="29"/>
  <c r="J91" i="44"/>
  <c r="I90" i="29"/>
  <c r="J90" i="44"/>
  <c r="I89" i="29"/>
  <c r="J89" i="44"/>
  <c r="I88" i="29"/>
  <c r="J88" i="44"/>
  <c r="I87" i="29"/>
  <c r="J87" i="44"/>
  <c r="I86" i="29"/>
  <c r="J86" i="44"/>
  <c r="I85" i="29"/>
  <c r="J85" i="44"/>
  <c r="I84" i="29"/>
  <c r="J84" i="44"/>
  <c r="I83" i="29"/>
  <c r="J83" i="44"/>
  <c r="I82" i="29"/>
  <c r="J82" i="44"/>
  <c r="I81" i="29"/>
  <c r="J81" i="44"/>
  <c r="I80" i="29"/>
  <c r="J80" i="44"/>
  <c r="I79" i="29"/>
  <c r="J79" i="44"/>
  <c r="I78" i="29"/>
  <c r="J78" i="44"/>
  <c r="I77" i="29"/>
  <c r="J77" i="44"/>
  <c r="I76" i="29"/>
  <c r="J76" i="44"/>
  <c r="I75" i="29"/>
  <c r="J75" i="44"/>
  <c r="I74" i="29"/>
  <c r="J74" i="44"/>
  <c r="I73" i="29"/>
  <c r="J73" i="44"/>
  <c r="I72" i="29"/>
  <c r="J72" i="44"/>
  <c r="I71" i="29"/>
  <c r="J71" i="44"/>
  <c r="I70" i="29"/>
  <c r="J70" i="44"/>
  <c r="I69" i="29"/>
  <c r="J69" i="44"/>
  <c r="I68" i="29"/>
  <c r="J68" i="44"/>
  <c r="I67" i="29"/>
  <c r="J67" i="44"/>
  <c r="I66" i="29"/>
  <c r="J66" i="44"/>
  <c r="I65" i="29"/>
  <c r="J65" i="44"/>
  <c r="I64" i="29"/>
  <c r="J64" i="44"/>
  <c r="I63" i="29"/>
  <c r="J63" i="44"/>
  <c r="I62" i="29"/>
  <c r="J62" i="44"/>
  <c r="I61" i="29"/>
  <c r="J61" i="44"/>
  <c r="I60" i="29"/>
  <c r="J60" i="44"/>
  <c r="I59" i="29"/>
  <c r="J59" i="44"/>
  <c r="I58" i="29"/>
  <c r="J58" i="44"/>
  <c r="I57" i="29"/>
  <c r="J57" i="44"/>
  <c r="I56" i="29"/>
  <c r="J56" i="44"/>
  <c r="I55" i="29"/>
  <c r="J55" i="44"/>
  <c r="I54" i="29"/>
  <c r="J54" i="44"/>
  <c r="I53" i="29"/>
  <c r="J53" i="44"/>
  <c r="I52" i="29"/>
  <c r="J52" i="44"/>
  <c r="I51" i="29"/>
  <c r="J51" i="44"/>
  <c r="I50" i="29"/>
  <c r="J50" i="44"/>
  <c r="I49" i="29"/>
  <c r="J49" i="44"/>
  <c r="I48" i="29"/>
  <c r="J48" i="44"/>
  <c r="I47" i="29"/>
  <c r="J47" i="44"/>
  <c r="I46" i="29"/>
  <c r="J46" i="44"/>
  <c r="I45" i="29"/>
  <c r="J45" i="44"/>
  <c r="I44" i="29"/>
  <c r="J44" i="44"/>
  <c r="I43" i="29"/>
  <c r="J43" i="44"/>
  <c r="I42" i="29"/>
  <c r="J42" i="44"/>
  <c r="I41" i="29"/>
  <c r="J41" i="44"/>
  <c r="I40" i="29"/>
  <c r="J40" i="44"/>
  <c r="I39" i="29"/>
  <c r="J39" i="44"/>
  <c r="I38" i="29"/>
  <c r="J38" i="44"/>
  <c r="I37" i="29"/>
  <c r="J37" i="44"/>
  <c r="I36" i="29"/>
  <c r="J36" i="44"/>
  <c r="I35" i="29"/>
  <c r="J35" i="44"/>
  <c r="I34" i="29"/>
  <c r="J34" i="44"/>
  <c r="I33" i="29"/>
  <c r="J33" i="44"/>
  <c r="I32" i="29"/>
  <c r="J32" i="44"/>
  <c r="I31" i="29"/>
  <c r="J31" i="44"/>
  <c r="I30" i="29"/>
  <c r="J30" i="44"/>
  <c r="I29" i="29"/>
  <c r="J29" i="44"/>
  <c r="I28" i="29"/>
  <c r="J28" i="44"/>
  <c r="I27" i="29"/>
  <c r="J27" i="44"/>
  <c r="I26" i="29"/>
  <c r="J26" i="44"/>
  <c r="I25" i="29"/>
  <c r="J25" i="44"/>
  <c r="I24" i="29"/>
  <c r="J24" i="44"/>
  <c r="I23" i="29"/>
  <c r="J23" i="44"/>
  <c r="I22" i="29"/>
  <c r="J22" i="44"/>
  <c r="I21" i="29"/>
  <c r="J21" i="44"/>
  <c r="I20" i="29"/>
  <c r="J20" i="44"/>
  <c r="I19" i="29"/>
  <c r="J19" i="44"/>
  <c r="I18" i="29"/>
  <c r="J18" i="44"/>
  <c r="I17" i="29"/>
  <c r="J17" i="44"/>
  <c r="I16" i="29"/>
  <c r="J16" i="44"/>
  <c r="I15" i="29"/>
  <c r="J15" i="44"/>
  <c r="I14" i="29"/>
  <c r="J14" i="44"/>
  <c r="I13" i="29"/>
  <c r="J13" i="44"/>
  <c r="I12" i="29"/>
  <c r="J12" i="44"/>
  <c r="I11" i="29"/>
  <c r="J11" i="44"/>
  <c r="I10" i="29"/>
  <c r="J10" i="44"/>
  <c r="I9" i="29"/>
  <c r="J9" i="44"/>
  <c r="I8" i="29"/>
  <c r="J8" i="44"/>
  <c r="I7" i="29"/>
  <c r="J7" i="44"/>
  <c r="I6" i="29"/>
  <c r="J6" i="44"/>
  <c r="I5" i="29"/>
  <c r="J5" i="44"/>
  <c r="I4" i="29"/>
  <c r="J4" i="44"/>
  <c r="I3" i="29"/>
  <c r="F200" i="43"/>
  <c r="F199" i="43"/>
  <c r="F198" i="43"/>
  <c r="F190" i="43"/>
  <c r="F192" i="43" s="1"/>
  <c r="E190" i="43"/>
  <c r="G189" i="43"/>
  <c r="G188" i="43"/>
  <c r="F183" i="43"/>
  <c r="F193" i="43" s="1"/>
  <c r="J182" i="43"/>
  <c r="J181" i="43"/>
  <c r="J180" i="43"/>
  <c r="J179" i="43"/>
  <c r="J178" i="43"/>
  <c r="J177" i="43"/>
  <c r="J176" i="43"/>
  <c r="J175" i="43"/>
  <c r="J174" i="43"/>
  <c r="J173" i="43"/>
  <c r="J172" i="43"/>
  <c r="J171" i="43"/>
  <c r="J170" i="43"/>
  <c r="J169" i="43"/>
  <c r="J168" i="43"/>
  <c r="J167" i="43"/>
  <c r="J166" i="43"/>
  <c r="J165" i="43"/>
  <c r="J164" i="43"/>
  <c r="J163" i="43"/>
  <c r="J162" i="43"/>
  <c r="J161" i="43"/>
  <c r="J160" i="43"/>
  <c r="J159" i="43"/>
  <c r="J158" i="43"/>
  <c r="J157" i="43"/>
  <c r="J156" i="43"/>
  <c r="J155" i="43"/>
  <c r="J154" i="43"/>
  <c r="J153" i="43"/>
  <c r="J152" i="43"/>
  <c r="J151" i="43"/>
  <c r="J150" i="43"/>
  <c r="J149" i="43"/>
  <c r="J148" i="43"/>
  <c r="J147" i="43"/>
  <c r="J146" i="43"/>
  <c r="J145" i="43"/>
  <c r="J144" i="43"/>
  <c r="J143" i="43"/>
  <c r="J142" i="43"/>
  <c r="J141" i="43"/>
  <c r="J140" i="43"/>
  <c r="J139" i="43"/>
  <c r="J138" i="43"/>
  <c r="J137" i="43"/>
  <c r="J136" i="43"/>
  <c r="J135" i="43"/>
  <c r="J134" i="43"/>
  <c r="J133" i="43"/>
  <c r="J132" i="43"/>
  <c r="J131" i="43"/>
  <c r="J130" i="43"/>
  <c r="J129" i="43"/>
  <c r="J128" i="43"/>
  <c r="J127" i="43"/>
  <c r="J126" i="43"/>
  <c r="J125" i="43"/>
  <c r="J124" i="43"/>
  <c r="J123" i="43"/>
  <c r="J122" i="43"/>
  <c r="J121" i="43"/>
  <c r="J120" i="43"/>
  <c r="J119" i="43"/>
  <c r="J118" i="43"/>
  <c r="J117" i="43"/>
  <c r="J116" i="43"/>
  <c r="J115" i="43"/>
  <c r="J114" i="43"/>
  <c r="J113" i="43"/>
  <c r="J112" i="43"/>
  <c r="J111" i="43"/>
  <c r="J110" i="43"/>
  <c r="J109" i="43"/>
  <c r="J108" i="43"/>
  <c r="J107" i="43"/>
  <c r="J106" i="43"/>
  <c r="J105" i="43"/>
  <c r="J104" i="43"/>
  <c r="J103" i="43"/>
  <c r="J102" i="43"/>
  <c r="J101" i="43"/>
  <c r="J100" i="43"/>
  <c r="J99" i="43"/>
  <c r="J98" i="43"/>
  <c r="J97" i="43"/>
  <c r="J96" i="43"/>
  <c r="J95" i="43"/>
  <c r="J94" i="43"/>
  <c r="J93" i="43"/>
  <c r="J92" i="43"/>
  <c r="J91" i="43"/>
  <c r="J90" i="43"/>
  <c r="J89" i="43"/>
  <c r="J88" i="43"/>
  <c r="J87" i="43"/>
  <c r="J86" i="43"/>
  <c r="J85" i="43"/>
  <c r="J84" i="43"/>
  <c r="J83" i="43"/>
  <c r="J82" i="43"/>
  <c r="J81" i="43"/>
  <c r="J80" i="43"/>
  <c r="J79" i="43"/>
  <c r="J78" i="43"/>
  <c r="J77" i="43"/>
  <c r="J76" i="43"/>
  <c r="J75" i="43"/>
  <c r="J74" i="43"/>
  <c r="J73" i="43"/>
  <c r="J72" i="43"/>
  <c r="J71" i="43"/>
  <c r="J70" i="43"/>
  <c r="J69" i="43"/>
  <c r="J68" i="43"/>
  <c r="J67" i="43"/>
  <c r="J66" i="43"/>
  <c r="J65" i="43"/>
  <c r="J64" i="43"/>
  <c r="J63" i="43"/>
  <c r="J62" i="43"/>
  <c r="J61" i="43"/>
  <c r="J60" i="43"/>
  <c r="J59" i="43"/>
  <c r="J58" i="43"/>
  <c r="J57" i="43"/>
  <c r="J56" i="43"/>
  <c r="J55" i="43"/>
  <c r="J54" i="43"/>
  <c r="J53" i="43"/>
  <c r="J52" i="43"/>
  <c r="J51" i="43"/>
  <c r="J50" i="43"/>
  <c r="J49" i="43"/>
  <c r="J48" i="43"/>
  <c r="J47" i="43"/>
  <c r="J46" i="43"/>
  <c r="J45" i="43"/>
  <c r="J44" i="43"/>
  <c r="J43" i="43"/>
  <c r="J42" i="43"/>
  <c r="J41" i="43"/>
  <c r="J40" i="43"/>
  <c r="J39" i="43"/>
  <c r="J38" i="43"/>
  <c r="J37" i="43"/>
  <c r="J36" i="43"/>
  <c r="J35" i="43"/>
  <c r="J34" i="43"/>
  <c r="J33" i="43"/>
  <c r="J32" i="43"/>
  <c r="J31" i="43"/>
  <c r="J30" i="43"/>
  <c r="J29" i="43"/>
  <c r="J28" i="43"/>
  <c r="J27" i="43"/>
  <c r="J26" i="43"/>
  <c r="J25" i="43"/>
  <c r="J24" i="43"/>
  <c r="J23" i="43"/>
  <c r="J22" i="43"/>
  <c r="J21" i="43"/>
  <c r="J20" i="43"/>
  <c r="J19" i="43"/>
  <c r="J18" i="43"/>
  <c r="J17" i="43"/>
  <c r="J16" i="43"/>
  <c r="J15" i="43"/>
  <c r="J14" i="43"/>
  <c r="J13" i="43"/>
  <c r="J12" i="43"/>
  <c r="J11" i="43"/>
  <c r="J10" i="43"/>
  <c r="J9" i="43"/>
  <c r="J8" i="43"/>
  <c r="J7" i="43"/>
  <c r="J6" i="43"/>
  <c r="J5" i="43"/>
  <c r="J4" i="43"/>
  <c r="F190" i="42"/>
  <c r="F192" i="42" s="1"/>
  <c r="E190" i="42"/>
  <c r="G189" i="42"/>
  <c r="G188" i="42"/>
  <c r="J182" i="42"/>
  <c r="G181" i="29"/>
  <c r="J181" i="42"/>
  <c r="G180" i="29"/>
  <c r="J180" i="42"/>
  <c r="G179" i="29"/>
  <c r="J179" i="42"/>
  <c r="G178" i="29"/>
  <c r="J178" i="42"/>
  <c r="G177" i="29"/>
  <c r="J177" i="42"/>
  <c r="G176" i="29"/>
  <c r="J176" i="42"/>
  <c r="G175" i="29"/>
  <c r="J175" i="42"/>
  <c r="G174" i="29"/>
  <c r="J174" i="42"/>
  <c r="G173" i="29"/>
  <c r="J173" i="42"/>
  <c r="G172" i="29"/>
  <c r="J172" i="42"/>
  <c r="G171" i="29"/>
  <c r="J171" i="42"/>
  <c r="G170" i="29"/>
  <c r="J170" i="42"/>
  <c r="G169" i="29"/>
  <c r="J169" i="42"/>
  <c r="G168" i="29"/>
  <c r="J168" i="42"/>
  <c r="G167" i="29"/>
  <c r="J167" i="42"/>
  <c r="G166" i="29"/>
  <c r="J166" i="42"/>
  <c r="G165" i="29"/>
  <c r="J165" i="42"/>
  <c r="G164" i="29"/>
  <c r="J164" i="42"/>
  <c r="G163" i="29"/>
  <c r="J163" i="42"/>
  <c r="G162" i="29"/>
  <c r="J162" i="42"/>
  <c r="G161" i="29"/>
  <c r="J161" i="42"/>
  <c r="G160" i="29"/>
  <c r="J160" i="42"/>
  <c r="G159" i="29"/>
  <c r="J159" i="42"/>
  <c r="G158" i="29"/>
  <c r="J158" i="42"/>
  <c r="G157" i="29"/>
  <c r="J157" i="42"/>
  <c r="G156" i="29"/>
  <c r="J156" i="42"/>
  <c r="G155" i="29"/>
  <c r="J155" i="42"/>
  <c r="G154" i="29"/>
  <c r="J154" i="42"/>
  <c r="G153" i="29"/>
  <c r="J153" i="42"/>
  <c r="G152" i="29"/>
  <c r="J152" i="42"/>
  <c r="G151" i="29"/>
  <c r="J151" i="42"/>
  <c r="G150" i="29"/>
  <c r="J150" i="42"/>
  <c r="G149" i="29"/>
  <c r="J149" i="42"/>
  <c r="G148" i="29"/>
  <c r="J148" i="42"/>
  <c r="G147" i="29"/>
  <c r="J147" i="42"/>
  <c r="G146" i="29"/>
  <c r="J146" i="42"/>
  <c r="G145" i="29"/>
  <c r="J145" i="42"/>
  <c r="G144" i="29"/>
  <c r="J144" i="42"/>
  <c r="G143" i="29"/>
  <c r="J143" i="42"/>
  <c r="G142" i="29"/>
  <c r="J142" i="42"/>
  <c r="G141" i="29"/>
  <c r="J141" i="42"/>
  <c r="G140" i="29"/>
  <c r="J140" i="42"/>
  <c r="G139" i="29"/>
  <c r="J139" i="42"/>
  <c r="G138" i="29"/>
  <c r="J138" i="42"/>
  <c r="G137" i="29"/>
  <c r="J137" i="42"/>
  <c r="G136" i="29"/>
  <c r="J136" i="42"/>
  <c r="G135" i="29"/>
  <c r="J135" i="42"/>
  <c r="G134" i="29"/>
  <c r="J134" i="42"/>
  <c r="G133" i="29"/>
  <c r="J133" i="42"/>
  <c r="G132" i="29"/>
  <c r="J132" i="42"/>
  <c r="G131" i="29"/>
  <c r="J131" i="42"/>
  <c r="G130" i="29"/>
  <c r="J130" i="42"/>
  <c r="G129" i="29"/>
  <c r="J129" i="42"/>
  <c r="G128" i="29"/>
  <c r="J128" i="42"/>
  <c r="G127" i="29"/>
  <c r="J127" i="42"/>
  <c r="G126" i="29"/>
  <c r="J126" i="42"/>
  <c r="G125" i="29"/>
  <c r="J125" i="42"/>
  <c r="G124" i="29"/>
  <c r="J124" i="42"/>
  <c r="G123" i="29"/>
  <c r="J123" i="42"/>
  <c r="G122" i="29"/>
  <c r="J122" i="42"/>
  <c r="G121" i="29"/>
  <c r="J121" i="42"/>
  <c r="G120" i="29"/>
  <c r="J120" i="42"/>
  <c r="G119" i="29"/>
  <c r="J119" i="42"/>
  <c r="G118" i="29"/>
  <c r="J118" i="42"/>
  <c r="G117" i="29"/>
  <c r="J117" i="42"/>
  <c r="G116" i="29"/>
  <c r="J116" i="42"/>
  <c r="J115" i="42"/>
  <c r="G114" i="29"/>
  <c r="J114" i="42"/>
  <c r="G113" i="29"/>
  <c r="J113" i="42"/>
  <c r="G112" i="29"/>
  <c r="J112" i="42"/>
  <c r="G111" i="29"/>
  <c r="J111" i="42"/>
  <c r="G110" i="29"/>
  <c r="J110" i="42"/>
  <c r="G109" i="29"/>
  <c r="J109" i="42"/>
  <c r="G108" i="29"/>
  <c r="J108" i="42"/>
  <c r="G107" i="29"/>
  <c r="J107" i="42"/>
  <c r="G106" i="29"/>
  <c r="J106" i="42"/>
  <c r="G105" i="29"/>
  <c r="J105" i="42"/>
  <c r="G104" i="29"/>
  <c r="J104" i="42"/>
  <c r="G103" i="29"/>
  <c r="J103" i="42"/>
  <c r="G102" i="29"/>
  <c r="J102" i="42"/>
  <c r="G101" i="29"/>
  <c r="J101" i="42"/>
  <c r="G100" i="29"/>
  <c r="J100" i="42"/>
  <c r="G99" i="29"/>
  <c r="J99" i="42"/>
  <c r="G98" i="29"/>
  <c r="J98" i="42"/>
  <c r="G97" i="29"/>
  <c r="J97" i="42"/>
  <c r="G96" i="29"/>
  <c r="J96" i="42"/>
  <c r="G95" i="29"/>
  <c r="J95" i="42"/>
  <c r="G94" i="29"/>
  <c r="J94" i="42"/>
  <c r="G93" i="29"/>
  <c r="J93" i="42"/>
  <c r="G92" i="29"/>
  <c r="J92" i="42"/>
  <c r="G91" i="29"/>
  <c r="J91" i="42"/>
  <c r="G90" i="29"/>
  <c r="J90" i="42"/>
  <c r="G89" i="29"/>
  <c r="J89" i="42"/>
  <c r="G88" i="29"/>
  <c r="J88" i="42"/>
  <c r="G87" i="29"/>
  <c r="J87" i="42"/>
  <c r="G86" i="29"/>
  <c r="J86" i="42"/>
  <c r="G85" i="29"/>
  <c r="J85" i="42"/>
  <c r="G84" i="29"/>
  <c r="J84" i="42"/>
  <c r="G83" i="29"/>
  <c r="J83" i="42"/>
  <c r="G82" i="29"/>
  <c r="J82" i="42"/>
  <c r="G81" i="29"/>
  <c r="J81" i="42"/>
  <c r="G80" i="29"/>
  <c r="J80" i="42"/>
  <c r="G79" i="29"/>
  <c r="J79" i="42"/>
  <c r="G78" i="29"/>
  <c r="J78" i="42"/>
  <c r="G77" i="29"/>
  <c r="J77" i="42"/>
  <c r="G76" i="29"/>
  <c r="J76" i="42"/>
  <c r="G75" i="29"/>
  <c r="J75" i="42"/>
  <c r="G74" i="29"/>
  <c r="J74" i="42"/>
  <c r="G73" i="29"/>
  <c r="J73" i="42"/>
  <c r="G72" i="29"/>
  <c r="J72" i="42"/>
  <c r="G71" i="29"/>
  <c r="J71" i="42"/>
  <c r="G70" i="29"/>
  <c r="J70" i="42"/>
  <c r="G69" i="29"/>
  <c r="J69" i="42"/>
  <c r="G68" i="29"/>
  <c r="J68" i="42"/>
  <c r="G67" i="29"/>
  <c r="J67" i="42"/>
  <c r="G66" i="29"/>
  <c r="J66" i="42"/>
  <c r="G65" i="29"/>
  <c r="J65" i="42"/>
  <c r="G64" i="29"/>
  <c r="J64" i="42"/>
  <c r="G63" i="29"/>
  <c r="J63" i="42"/>
  <c r="G62" i="29"/>
  <c r="J62" i="42"/>
  <c r="G61" i="29"/>
  <c r="J61" i="42"/>
  <c r="G60" i="29"/>
  <c r="J60" i="42"/>
  <c r="G59" i="29"/>
  <c r="J59" i="42"/>
  <c r="G58" i="29"/>
  <c r="J58" i="42"/>
  <c r="G57" i="29"/>
  <c r="J57" i="42"/>
  <c r="G56" i="29"/>
  <c r="J56" i="42"/>
  <c r="G55" i="29"/>
  <c r="J55" i="42"/>
  <c r="G54" i="29"/>
  <c r="J54" i="42"/>
  <c r="G53" i="29"/>
  <c r="J53" i="42"/>
  <c r="G52" i="29"/>
  <c r="J52" i="42"/>
  <c r="G51" i="29"/>
  <c r="J51" i="42"/>
  <c r="G50" i="29"/>
  <c r="J50" i="42"/>
  <c r="G49" i="29"/>
  <c r="J49" i="42"/>
  <c r="G48" i="29"/>
  <c r="J48" i="42"/>
  <c r="G47" i="29"/>
  <c r="J47" i="42"/>
  <c r="G46" i="29"/>
  <c r="J46" i="42"/>
  <c r="G45" i="29"/>
  <c r="J45" i="42"/>
  <c r="G44" i="29"/>
  <c r="J44" i="42"/>
  <c r="G43" i="29"/>
  <c r="J43" i="42"/>
  <c r="G42" i="29"/>
  <c r="J42" i="42"/>
  <c r="G41" i="29"/>
  <c r="J41" i="42"/>
  <c r="G40" i="29"/>
  <c r="J40" i="42"/>
  <c r="G39" i="29"/>
  <c r="J39" i="42"/>
  <c r="G38" i="29"/>
  <c r="J38" i="42"/>
  <c r="G37" i="29"/>
  <c r="J37" i="42"/>
  <c r="G36" i="29"/>
  <c r="J36" i="42"/>
  <c r="G35" i="29"/>
  <c r="J35" i="42"/>
  <c r="G34" i="29"/>
  <c r="J34" i="42"/>
  <c r="G33" i="29"/>
  <c r="J33" i="42"/>
  <c r="G32" i="29"/>
  <c r="J32" i="42"/>
  <c r="G31" i="29"/>
  <c r="J31" i="42"/>
  <c r="G30" i="29"/>
  <c r="J30" i="42"/>
  <c r="G29" i="29"/>
  <c r="J29" i="42"/>
  <c r="G28" i="29"/>
  <c r="J28" i="42"/>
  <c r="G27" i="29"/>
  <c r="J27" i="42"/>
  <c r="G26" i="29"/>
  <c r="J26" i="42"/>
  <c r="G25" i="29"/>
  <c r="J25" i="42"/>
  <c r="G24" i="29"/>
  <c r="J24" i="42"/>
  <c r="G23" i="29"/>
  <c r="J23" i="42"/>
  <c r="G22" i="29"/>
  <c r="J22" i="42"/>
  <c r="G21" i="29"/>
  <c r="J21" i="42"/>
  <c r="G20" i="29"/>
  <c r="J20" i="42"/>
  <c r="G19" i="29"/>
  <c r="J19" i="42"/>
  <c r="G18" i="29"/>
  <c r="J18" i="42"/>
  <c r="G17" i="29"/>
  <c r="J17" i="42"/>
  <c r="G16" i="29"/>
  <c r="J16" i="42"/>
  <c r="G15" i="29"/>
  <c r="J15" i="42"/>
  <c r="G14" i="29"/>
  <c r="J14" i="42"/>
  <c r="G13" i="29"/>
  <c r="J13" i="42"/>
  <c r="G12" i="29"/>
  <c r="J12" i="42"/>
  <c r="G11" i="29"/>
  <c r="J11" i="42"/>
  <c r="G10" i="29"/>
  <c r="J10" i="42"/>
  <c r="G9" i="29"/>
  <c r="J9" i="42"/>
  <c r="G8" i="29"/>
  <c r="J8" i="42"/>
  <c r="G7" i="29"/>
  <c r="J7" i="42"/>
  <c r="G6" i="29"/>
  <c r="J6" i="42"/>
  <c r="G5" i="29"/>
  <c r="J5" i="42"/>
  <c r="G4" i="29"/>
  <c r="J4" i="42"/>
  <c r="F190" i="41"/>
  <c r="E190" i="41"/>
  <c r="G189" i="41"/>
  <c r="G188" i="41"/>
  <c r="F181" i="29"/>
  <c r="F180" i="29"/>
  <c r="F179" i="29"/>
  <c r="F178" i="29"/>
  <c r="F177" i="29"/>
  <c r="F176" i="29"/>
  <c r="F175" i="29"/>
  <c r="F174" i="29"/>
  <c r="F173" i="29"/>
  <c r="F172" i="29"/>
  <c r="F171" i="29"/>
  <c r="F170" i="29"/>
  <c r="F169" i="29"/>
  <c r="F168" i="29"/>
  <c r="F167" i="29"/>
  <c r="F166" i="29"/>
  <c r="F164" i="29"/>
  <c r="F163" i="29"/>
  <c r="F162" i="29"/>
  <c r="F161" i="29"/>
  <c r="F160" i="29"/>
  <c r="F159" i="29"/>
  <c r="F158" i="29"/>
  <c r="F157" i="29"/>
  <c r="F156" i="29"/>
  <c r="F155" i="29"/>
  <c r="F154" i="29"/>
  <c r="F153" i="29"/>
  <c r="F152" i="29"/>
  <c r="F151" i="29"/>
  <c r="F150" i="29"/>
  <c r="F149" i="29"/>
  <c r="F148" i="29"/>
  <c r="F147" i="29"/>
  <c r="F146" i="29"/>
  <c r="F145" i="29"/>
  <c r="F144" i="29"/>
  <c r="F143" i="29"/>
  <c r="F142" i="29"/>
  <c r="F141" i="29"/>
  <c r="F140" i="29"/>
  <c r="F139" i="29"/>
  <c r="F138" i="29"/>
  <c r="F137" i="29"/>
  <c r="F135" i="29"/>
  <c r="F134" i="29"/>
  <c r="F133" i="29"/>
  <c r="F132" i="29"/>
  <c r="F131" i="29"/>
  <c r="F130" i="29"/>
  <c r="F129" i="29"/>
  <c r="F128" i="29"/>
  <c r="F127" i="29"/>
  <c r="F126" i="29"/>
  <c r="F125" i="29"/>
  <c r="F124" i="29"/>
  <c r="F123" i="29"/>
  <c r="F122" i="29"/>
  <c r="F121" i="29"/>
  <c r="F120" i="29"/>
  <c r="F119" i="29"/>
  <c r="F118" i="29"/>
  <c r="F117" i="29"/>
  <c r="F115" i="29"/>
  <c r="F114" i="29"/>
  <c r="F113" i="29"/>
  <c r="F112" i="29"/>
  <c r="F111" i="29"/>
  <c r="F110" i="29"/>
  <c r="F109" i="29"/>
  <c r="F108" i="29"/>
  <c r="F107" i="29"/>
  <c r="F106" i="29"/>
  <c r="F105" i="29"/>
  <c r="F104" i="29"/>
  <c r="F103" i="29"/>
  <c r="F102" i="29"/>
  <c r="F101" i="29"/>
  <c r="F100" i="29"/>
  <c r="F99" i="29"/>
  <c r="F98" i="29"/>
  <c r="F97" i="29"/>
  <c r="F96" i="29"/>
  <c r="F95" i="29"/>
  <c r="F94" i="29"/>
  <c r="F93" i="29"/>
  <c r="F92" i="29"/>
  <c r="F91" i="29"/>
  <c r="F90" i="29"/>
  <c r="F89" i="29"/>
  <c r="F88" i="29"/>
  <c r="F87" i="29"/>
  <c r="F86" i="29"/>
  <c r="F85" i="29"/>
  <c r="F84" i="29"/>
  <c r="F83" i="29"/>
  <c r="F82" i="29"/>
  <c r="F80" i="29"/>
  <c r="F79" i="29"/>
  <c r="F78" i="29"/>
  <c r="F77" i="29"/>
  <c r="F76" i="29"/>
  <c r="F75" i="29"/>
  <c r="F74" i="29"/>
  <c r="F73" i="29"/>
  <c r="F72" i="29"/>
  <c r="F71" i="29"/>
  <c r="F70" i="29"/>
  <c r="F69" i="29"/>
  <c r="F68" i="29"/>
  <c r="F67" i="29"/>
  <c r="F66" i="29"/>
  <c r="F65" i="29"/>
  <c r="F64" i="29"/>
  <c r="F63" i="29"/>
  <c r="F62" i="29"/>
  <c r="F61" i="29"/>
  <c r="F60" i="29"/>
  <c r="F59" i="29"/>
  <c r="F58" i="29"/>
  <c r="F57" i="29"/>
  <c r="F56" i="29"/>
  <c r="F55" i="29"/>
  <c r="F54" i="29"/>
  <c r="F53" i="29"/>
  <c r="F52" i="29"/>
  <c r="F51" i="29"/>
  <c r="F50" i="29"/>
  <c r="F49" i="29"/>
  <c r="F48" i="29"/>
  <c r="F47" i="29"/>
  <c r="F46" i="29"/>
  <c r="F45" i="29"/>
  <c r="F44" i="29"/>
  <c r="F43" i="29"/>
  <c r="F42" i="29"/>
  <c r="F41" i="29"/>
  <c r="F40" i="29"/>
  <c r="F39" i="29"/>
  <c r="F38" i="29"/>
  <c r="F37" i="29"/>
  <c r="F36" i="29"/>
  <c r="F35" i="29"/>
  <c r="F34" i="29"/>
  <c r="F33" i="29"/>
  <c r="F32" i="29"/>
  <c r="F31" i="29"/>
  <c r="F30" i="29"/>
  <c r="F29" i="29"/>
  <c r="F28" i="29"/>
  <c r="F27" i="29"/>
  <c r="F26" i="29"/>
  <c r="F25" i="29"/>
  <c r="F24" i="29"/>
  <c r="F23" i="29"/>
  <c r="F22" i="29"/>
  <c r="F21" i="29"/>
  <c r="F20" i="29"/>
  <c r="F19" i="29"/>
  <c r="F18" i="29"/>
  <c r="F17" i="29"/>
  <c r="F16" i="29"/>
  <c r="F15" i="29"/>
  <c r="F14" i="29"/>
  <c r="F13" i="29"/>
  <c r="F12" i="29"/>
  <c r="F11" i="29"/>
  <c r="F10" i="29"/>
  <c r="F9" i="29"/>
  <c r="F8" i="29"/>
  <c r="F7" i="29"/>
  <c r="F6" i="29"/>
  <c r="F5" i="29"/>
  <c r="F4" i="29"/>
  <c r="J4" i="41"/>
  <c r="F3" i="29"/>
  <c r="F190" i="40"/>
  <c r="E190" i="40"/>
  <c r="G189" i="40"/>
  <c r="G188" i="40"/>
  <c r="J182" i="40"/>
  <c r="J181" i="40"/>
  <c r="E180" i="29"/>
  <c r="J180" i="40"/>
  <c r="E179" i="29"/>
  <c r="J179" i="40"/>
  <c r="E178" i="29"/>
  <c r="J178" i="40"/>
  <c r="E177" i="29"/>
  <c r="J177" i="40"/>
  <c r="E176" i="29"/>
  <c r="J176" i="40"/>
  <c r="E175" i="29"/>
  <c r="J175" i="40"/>
  <c r="E174" i="29"/>
  <c r="J174" i="40"/>
  <c r="E173" i="29"/>
  <c r="J173" i="40"/>
  <c r="E172" i="29"/>
  <c r="J172" i="40"/>
  <c r="E171" i="29"/>
  <c r="J171" i="40"/>
  <c r="E170" i="29"/>
  <c r="J170" i="40"/>
  <c r="E169" i="29"/>
  <c r="J169" i="40"/>
  <c r="E168" i="29"/>
  <c r="J168" i="40"/>
  <c r="E167" i="29"/>
  <c r="J167" i="40"/>
  <c r="E166" i="29"/>
  <c r="J166" i="40"/>
  <c r="E165" i="29"/>
  <c r="J165" i="40"/>
  <c r="E164" i="29"/>
  <c r="J164" i="40"/>
  <c r="E163" i="29"/>
  <c r="J163" i="40"/>
  <c r="E162" i="29"/>
  <c r="J162" i="40"/>
  <c r="E161" i="29"/>
  <c r="J161" i="40"/>
  <c r="E160" i="29"/>
  <c r="J160" i="40"/>
  <c r="E159" i="29"/>
  <c r="J159" i="40"/>
  <c r="E158" i="29"/>
  <c r="J158" i="40"/>
  <c r="E157" i="29"/>
  <c r="J157" i="40"/>
  <c r="E156" i="29"/>
  <c r="J156" i="40"/>
  <c r="E155" i="29"/>
  <c r="J155" i="40"/>
  <c r="E154" i="29"/>
  <c r="J154" i="40"/>
  <c r="E153" i="29"/>
  <c r="J153" i="40"/>
  <c r="E152" i="29"/>
  <c r="J152" i="40"/>
  <c r="E151" i="29"/>
  <c r="J151" i="40"/>
  <c r="E150" i="29"/>
  <c r="J150" i="40"/>
  <c r="E149" i="29"/>
  <c r="J149" i="40"/>
  <c r="E148" i="29"/>
  <c r="J148" i="40"/>
  <c r="E147" i="29"/>
  <c r="J147" i="40"/>
  <c r="E146" i="29"/>
  <c r="J146" i="40"/>
  <c r="E145" i="29"/>
  <c r="J145" i="40"/>
  <c r="E144" i="29"/>
  <c r="J144" i="40"/>
  <c r="E143" i="29"/>
  <c r="J143" i="40"/>
  <c r="E142" i="29"/>
  <c r="J142" i="40"/>
  <c r="E141" i="29"/>
  <c r="J141" i="40"/>
  <c r="E140" i="29"/>
  <c r="J140" i="40"/>
  <c r="E139" i="29"/>
  <c r="J139" i="40"/>
  <c r="E138" i="29"/>
  <c r="J138" i="40"/>
  <c r="E137" i="29"/>
  <c r="J137" i="40"/>
  <c r="E136" i="29"/>
  <c r="J136" i="40"/>
  <c r="E135" i="29"/>
  <c r="J135" i="40"/>
  <c r="E134" i="29"/>
  <c r="J134" i="40"/>
  <c r="E133" i="29"/>
  <c r="J133" i="40"/>
  <c r="E132" i="29"/>
  <c r="J132" i="40"/>
  <c r="E131" i="29"/>
  <c r="J131" i="40"/>
  <c r="E130" i="29"/>
  <c r="J130" i="40"/>
  <c r="E129" i="29"/>
  <c r="J129" i="40"/>
  <c r="E128" i="29"/>
  <c r="J128" i="40"/>
  <c r="E127" i="29"/>
  <c r="J127" i="40"/>
  <c r="E126" i="29"/>
  <c r="J126" i="40"/>
  <c r="E125" i="29"/>
  <c r="J125" i="40"/>
  <c r="E124" i="29"/>
  <c r="J124" i="40"/>
  <c r="E123" i="29"/>
  <c r="J123" i="40"/>
  <c r="E122" i="29"/>
  <c r="J122" i="40"/>
  <c r="E121" i="29"/>
  <c r="J121" i="40"/>
  <c r="E120" i="29"/>
  <c r="J120" i="40"/>
  <c r="E119" i="29"/>
  <c r="J119" i="40"/>
  <c r="E118" i="29"/>
  <c r="J118" i="40"/>
  <c r="E117" i="29"/>
  <c r="J117" i="40"/>
  <c r="E116" i="29"/>
  <c r="J116" i="40"/>
  <c r="E115" i="29"/>
  <c r="J115" i="40"/>
  <c r="E114" i="29"/>
  <c r="J114" i="40"/>
  <c r="E113" i="29"/>
  <c r="J113" i="40"/>
  <c r="E112" i="29"/>
  <c r="J112" i="40"/>
  <c r="E111" i="29"/>
  <c r="J111" i="40"/>
  <c r="E110" i="29"/>
  <c r="J110" i="40"/>
  <c r="E109" i="29"/>
  <c r="J109" i="40"/>
  <c r="E108" i="29"/>
  <c r="J108" i="40"/>
  <c r="E107" i="29"/>
  <c r="J107" i="40"/>
  <c r="E106" i="29"/>
  <c r="J106" i="40"/>
  <c r="E105" i="29"/>
  <c r="J105" i="40"/>
  <c r="E104" i="29"/>
  <c r="J104" i="40"/>
  <c r="E103" i="29"/>
  <c r="J103" i="40"/>
  <c r="E102" i="29"/>
  <c r="J102" i="40"/>
  <c r="E101" i="29"/>
  <c r="J101" i="40"/>
  <c r="E100" i="29"/>
  <c r="J100" i="40"/>
  <c r="E99" i="29"/>
  <c r="J99" i="40"/>
  <c r="E98" i="29"/>
  <c r="J98" i="40"/>
  <c r="E97" i="29"/>
  <c r="J97" i="40"/>
  <c r="E96" i="29"/>
  <c r="J96" i="40"/>
  <c r="E95" i="29"/>
  <c r="J95" i="40"/>
  <c r="E94" i="29"/>
  <c r="J94" i="40"/>
  <c r="E93" i="29"/>
  <c r="J93" i="40"/>
  <c r="E92" i="29"/>
  <c r="J92" i="40"/>
  <c r="E91" i="29"/>
  <c r="J91" i="40"/>
  <c r="E90" i="29"/>
  <c r="J90" i="40"/>
  <c r="E89" i="29"/>
  <c r="J89" i="40"/>
  <c r="E88" i="29"/>
  <c r="J88" i="40"/>
  <c r="E87" i="29"/>
  <c r="J87" i="40"/>
  <c r="J86" i="40"/>
  <c r="E85" i="29"/>
  <c r="J85" i="40"/>
  <c r="E84" i="29"/>
  <c r="J84" i="40"/>
  <c r="E83" i="29"/>
  <c r="J83" i="40"/>
  <c r="E82" i="29"/>
  <c r="J82" i="40"/>
  <c r="E81" i="29"/>
  <c r="J81" i="40"/>
  <c r="E80" i="29"/>
  <c r="J80" i="40"/>
  <c r="E79" i="29"/>
  <c r="J79" i="40"/>
  <c r="E78" i="29"/>
  <c r="J78" i="40"/>
  <c r="E77" i="29"/>
  <c r="J77" i="40"/>
  <c r="E76" i="29"/>
  <c r="J76" i="40"/>
  <c r="E75" i="29"/>
  <c r="J75" i="40"/>
  <c r="E74" i="29"/>
  <c r="J74" i="40"/>
  <c r="E73" i="29"/>
  <c r="J73" i="40"/>
  <c r="E72" i="29"/>
  <c r="J72" i="40"/>
  <c r="E71" i="29"/>
  <c r="J71" i="40"/>
  <c r="E70" i="29"/>
  <c r="J70" i="40"/>
  <c r="E69" i="29"/>
  <c r="J69" i="40"/>
  <c r="E68" i="29"/>
  <c r="J68" i="40"/>
  <c r="J67" i="40"/>
  <c r="E66" i="29"/>
  <c r="J66" i="40"/>
  <c r="E65" i="29"/>
  <c r="J65" i="40"/>
  <c r="E64" i="29"/>
  <c r="J64" i="40"/>
  <c r="E63" i="29"/>
  <c r="J63" i="40"/>
  <c r="E62" i="29"/>
  <c r="J62" i="40"/>
  <c r="E61" i="29"/>
  <c r="J61" i="40"/>
  <c r="E60" i="29"/>
  <c r="J60" i="40"/>
  <c r="E59" i="29"/>
  <c r="J59" i="40"/>
  <c r="E58" i="29"/>
  <c r="J58" i="40"/>
  <c r="E57" i="29"/>
  <c r="J57" i="40"/>
  <c r="E56" i="29"/>
  <c r="J56" i="40"/>
  <c r="E55" i="29"/>
  <c r="J55" i="40"/>
  <c r="E54" i="29"/>
  <c r="J54" i="40"/>
  <c r="E53" i="29"/>
  <c r="J53" i="40"/>
  <c r="E52" i="29"/>
  <c r="J52" i="40"/>
  <c r="E51" i="29"/>
  <c r="J51" i="40"/>
  <c r="E50" i="29"/>
  <c r="J50" i="40"/>
  <c r="E49" i="29"/>
  <c r="J49" i="40"/>
  <c r="E48" i="29"/>
  <c r="J48" i="40"/>
  <c r="E47" i="29"/>
  <c r="J47" i="40"/>
  <c r="E46" i="29"/>
  <c r="J46" i="40"/>
  <c r="E45" i="29"/>
  <c r="J45" i="40"/>
  <c r="E44" i="29"/>
  <c r="J44" i="40"/>
  <c r="E43" i="29"/>
  <c r="J43" i="40"/>
  <c r="E42" i="29"/>
  <c r="J42" i="40"/>
  <c r="E41" i="29"/>
  <c r="J41" i="40"/>
  <c r="E40" i="29"/>
  <c r="J40" i="40"/>
  <c r="E39" i="29"/>
  <c r="J39" i="40"/>
  <c r="E38" i="29"/>
  <c r="J38" i="40"/>
  <c r="E37" i="29"/>
  <c r="J37" i="40"/>
  <c r="E36" i="29"/>
  <c r="J36" i="40"/>
  <c r="E35" i="29"/>
  <c r="J35" i="40"/>
  <c r="E34" i="29"/>
  <c r="J34" i="40"/>
  <c r="E33" i="29"/>
  <c r="J33" i="40"/>
  <c r="E32" i="29"/>
  <c r="J32" i="40"/>
  <c r="E31" i="29"/>
  <c r="J31" i="40"/>
  <c r="E30" i="29"/>
  <c r="J30" i="40"/>
  <c r="E29" i="29"/>
  <c r="J29" i="40"/>
  <c r="E28" i="29"/>
  <c r="J28" i="40"/>
  <c r="E27" i="29"/>
  <c r="J27" i="40"/>
  <c r="E26" i="29"/>
  <c r="J26" i="40"/>
  <c r="E25" i="29"/>
  <c r="J25" i="40"/>
  <c r="E24" i="29"/>
  <c r="J24" i="40"/>
  <c r="E23" i="29"/>
  <c r="J23" i="40"/>
  <c r="J22" i="40"/>
  <c r="E21" i="29"/>
  <c r="J21" i="40"/>
  <c r="E20" i="29"/>
  <c r="J20" i="40"/>
  <c r="E19" i="29"/>
  <c r="E18" i="29"/>
  <c r="E17" i="29"/>
  <c r="E16" i="29"/>
  <c r="E15" i="29"/>
  <c r="E14" i="29"/>
  <c r="E13" i="29"/>
  <c r="E12" i="29"/>
  <c r="J12" i="40"/>
  <c r="E11" i="29"/>
  <c r="J11" i="40"/>
  <c r="E10" i="29"/>
  <c r="J10" i="40"/>
  <c r="E9" i="29"/>
  <c r="J9" i="40"/>
  <c r="E8" i="29"/>
  <c r="J8" i="40"/>
  <c r="E7" i="29"/>
  <c r="J7" i="40"/>
  <c r="E6" i="29"/>
  <c r="E5" i="29"/>
  <c r="E4" i="29"/>
  <c r="J4" i="40"/>
  <c r="F190" i="38"/>
  <c r="I192" i="38" s="1" a="1"/>
  <c r="I192" i="38" s="1"/>
  <c r="G189" i="38"/>
  <c r="G188" i="38"/>
  <c r="J182" i="38"/>
  <c r="D181" i="29"/>
  <c r="J181" i="38"/>
  <c r="D180" i="29"/>
  <c r="J180" i="38"/>
  <c r="D179" i="29"/>
  <c r="J179" i="38"/>
  <c r="D178" i="29"/>
  <c r="J178" i="38"/>
  <c r="D177" i="29"/>
  <c r="J177" i="38"/>
  <c r="D176" i="29"/>
  <c r="J176" i="38"/>
  <c r="D175" i="29"/>
  <c r="J175" i="38"/>
  <c r="D174" i="29"/>
  <c r="J174" i="38"/>
  <c r="D173" i="29"/>
  <c r="J173" i="38"/>
  <c r="D172" i="29"/>
  <c r="J172" i="38"/>
  <c r="D171" i="29"/>
  <c r="J171" i="38"/>
  <c r="D170" i="29"/>
  <c r="J170" i="38"/>
  <c r="D169" i="29"/>
  <c r="J169" i="38"/>
  <c r="D168" i="29"/>
  <c r="J168" i="38"/>
  <c r="D167" i="29"/>
  <c r="J167" i="38"/>
  <c r="D166" i="29"/>
  <c r="J166" i="38"/>
  <c r="D165" i="29"/>
  <c r="J165" i="38"/>
  <c r="D164" i="29"/>
  <c r="J164" i="38"/>
  <c r="D163" i="29"/>
  <c r="J163" i="38"/>
  <c r="D162" i="29"/>
  <c r="J162" i="38"/>
  <c r="D161" i="29"/>
  <c r="J161" i="38"/>
  <c r="D160" i="29"/>
  <c r="J160" i="38"/>
  <c r="D159" i="29"/>
  <c r="J159" i="38"/>
  <c r="D158" i="29"/>
  <c r="J158" i="38"/>
  <c r="D157" i="29"/>
  <c r="J157" i="38"/>
  <c r="D156" i="29"/>
  <c r="J156" i="38"/>
  <c r="D155" i="29"/>
  <c r="J155" i="38"/>
  <c r="D154" i="29"/>
  <c r="J154" i="38"/>
  <c r="D153" i="29"/>
  <c r="J153" i="38"/>
  <c r="D152" i="29"/>
  <c r="J152" i="38"/>
  <c r="D151" i="29"/>
  <c r="J151" i="38"/>
  <c r="D150" i="29"/>
  <c r="J150" i="38"/>
  <c r="D149" i="29"/>
  <c r="J149" i="38"/>
  <c r="D148" i="29"/>
  <c r="J148" i="38"/>
  <c r="D147" i="29"/>
  <c r="J147" i="38"/>
  <c r="D146" i="29"/>
  <c r="J146" i="38"/>
  <c r="D145" i="29"/>
  <c r="J145" i="38"/>
  <c r="D144" i="29"/>
  <c r="J144" i="38"/>
  <c r="D143" i="29"/>
  <c r="J143" i="38"/>
  <c r="D142" i="29"/>
  <c r="J142" i="38"/>
  <c r="D141" i="29"/>
  <c r="J141" i="38"/>
  <c r="D140" i="29"/>
  <c r="J140" i="38"/>
  <c r="D139" i="29"/>
  <c r="J139" i="38"/>
  <c r="D138" i="29"/>
  <c r="J138" i="38"/>
  <c r="D137" i="29"/>
  <c r="J137" i="38"/>
  <c r="D136" i="29"/>
  <c r="J136" i="38"/>
  <c r="D135" i="29"/>
  <c r="J135" i="38"/>
  <c r="D134" i="29"/>
  <c r="J134" i="38"/>
  <c r="D133" i="29"/>
  <c r="J133" i="38"/>
  <c r="D132" i="29"/>
  <c r="J132" i="38"/>
  <c r="D131" i="29"/>
  <c r="J131" i="38"/>
  <c r="D130" i="29"/>
  <c r="J130" i="38"/>
  <c r="D129" i="29"/>
  <c r="J129" i="38"/>
  <c r="D128" i="29"/>
  <c r="J128" i="38"/>
  <c r="D127" i="29"/>
  <c r="J127" i="38"/>
  <c r="D126" i="29"/>
  <c r="J126" i="38"/>
  <c r="D125" i="29"/>
  <c r="J125" i="38"/>
  <c r="D124" i="29"/>
  <c r="J124" i="38"/>
  <c r="D123" i="29"/>
  <c r="J123" i="38"/>
  <c r="D122" i="29"/>
  <c r="J122" i="38"/>
  <c r="D121" i="29"/>
  <c r="J121" i="38"/>
  <c r="D120" i="29"/>
  <c r="J120" i="38"/>
  <c r="D119" i="29"/>
  <c r="J119" i="38"/>
  <c r="D118" i="29"/>
  <c r="J118" i="38"/>
  <c r="D117" i="29"/>
  <c r="J117" i="38"/>
  <c r="D116" i="29"/>
  <c r="J116" i="38"/>
  <c r="D115" i="29"/>
  <c r="J115" i="38"/>
  <c r="D114" i="29"/>
  <c r="J114" i="38"/>
  <c r="D113" i="29"/>
  <c r="J113" i="38"/>
  <c r="D112" i="29"/>
  <c r="J112" i="38"/>
  <c r="D111" i="29"/>
  <c r="J111" i="38"/>
  <c r="D110" i="29"/>
  <c r="J110" i="38"/>
  <c r="D109" i="29"/>
  <c r="J109" i="38"/>
  <c r="D108" i="29"/>
  <c r="J108" i="38"/>
  <c r="D107" i="29"/>
  <c r="J107" i="38"/>
  <c r="D106" i="29"/>
  <c r="J106" i="38"/>
  <c r="D105" i="29"/>
  <c r="J105" i="38"/>
  <c r="D104" i="29"/>
  <c r="J104" i="38"/>
  <c r="D103" i="29"/>
  <c r="J103" i="38"/>
  <c r="D102" i="29"/>
  <c r="J102" i="38"/>
  <c r="D101" i="29"/>
  <c r="J101" i="38"/>
  <c r="D100" i="29"/>
  <c r="J100" i="38"/>
  <c r="D99" i="29"/>
  <c r="J99" i="38"/>
  <c r="D98" i="29"/>
  <c r="J98" i="38"/>
  <c r="D97" i="29"/>
  <c r="J97" i="38"/>
  <c r="D96" i="29"/>
  <c r="J96" i="38"/>
  <c r="D95" i="29"/>
  <c r="J95" i="38"/>
  <c r="D94" i="29"/>
  <c r="J94" i="38"/>
  <c r="D93" i="29"/>
  <c r="J93" i="38"/>
  <c r="D92" i="29"/>
  <c r="J92" i="38"/>
  <c r="D91" i="29"/>
  <c r="J91" i="38"/>
  <c r="D90" i="29"/>
  <c r="J90" i="38"/>
  <c r="D89" i="29"/>
  <c r="J89" i="38"/>
  <c r="D88" i="29"/>
  <c r="J88" i="38"/>
  <c r="D87" i="29"/>
  <c r="J87" i="38"/>
  <c r="D86" i="29"/>
  <c r="J86" i="38"/>
  <c r="D85" i="29"/>
  <c r="J85" i="38"/>
  <c r="D84" i="29"/>
  <c r="J84" i="38"/>
  <c r="D83" i="29"/>
  <c r="J83" i="38"/>
  <c r="D82" i="29"/>
  <c r="J82" i="38"/>
  <c r="D81" i="29"/>
  <c r="J81" i="38"/>
  <c r="D80" i="29"/>
  <c r="J80" i="38"/>
  <c r="D79" i="29"/>
  <c r="J79" i="38"/>
  <c r="D78" i="29"/>
  <c r="J78" i="38"/>
  <c r="D77" i="29"/>
  <c r="J77" i="38"/>
  <c r="D76" i="29"/>
  <c r="J76" i="38"/>
  <c r="D75" i="29"/>
  <c r="J75" i="38"/>
  <c r="D74" i="29"/>
  <c r="J74" i="38"/>
  <c r="D73" i="29"/>
  <c r="J73" i="38"/>
  <c r="D72" i="29"/>
  <c r="J72" i="38"/>
  <c r="D71" i="29"/>
  <c r="J71" i="38"/>
  <c r="D70" i="29"/>
  <c r="J70" i="38"/>
  <c r="D69" i="29"/>
  <c r="J69" i="38"/>
  <c r="D68" i="29"/>
  <c r="J68" i="38"/>
  <c r="D67" i="29"/>
  <c r="J67" i="38"/>
  <c r="D66" i="29"/>
  <c r="J66" i="38"/>
  <c r="D65" i="29"/>
  <c r="J65" i="38"/>
  <c r="D64" i="29"/>
  <c r="J64" i="38"/>
  <c r="D63" i="29"/>
  <c r="J63" i="38"/>
  <c r="D62" i="29"/>
  <c r="J62" i="38"/>
  <c r="D61" i="29"/>
  <c r="J61" i="38"/>
  <c r="D60" i="29"/>
  <c r="J60" i="38"/>
  <c r="D59" i="29"/>
  <c r="J59" i="38"/>
  <c r="D58" i="29"/>
  <c r="J58" i="38"/>
  <c r="D57" i="29"/>
  <c r="J57" i="38"/>
  <c r="D56" i="29"/>
  <c r="J56" i="38"/>
  <c r="D55" i="29"/>
  <c r="J55" i="38"/>
  <c r="D54" i="29"/>
  <c r="J54" i="38"/>
  <c r="D53" i="29"/>
  <c r="J53" i="38"/>
  <c r="D52" i="29"/>
  <c r="J52" i="38"/>
  <c r="D51" i="29"/>
  <c r="J51" i="38"/>
  <c r="D50" i="29"/>
  <c r="J50" i="38"/>
  <c r="D49" i="29"/>
  <c r="J49" i="38"/>
  <c r="D48" i="29"/>
  <c r="J48" i="38"/>
  <c r="D47" i="29"/>
  <c r="J47" i="38"/>
  <c r="D46" i="29"/>
  <c r="J46" i="38"/>
  <c r="D45" i="29"/>
  <c r="J45" i="38"/>
  <c r="D44" i="29"/>
  <c r="J44" i="38"/>
  <c r="D43" i="29"/>
  <c r="J43" i="38"/>
  <c r="D42" i="29"/>
  <c r="J42" i="38"/>
  <c r="D41" i="29"/>
  <c r="J41" i="38"/>
  <c r="D40" i="29"/>
  <c r="J40" i="38"/>
  <c r="D39" i="29"/>
  <c r="J39" i="38"/>
  <c r="D38" i="29"/>
  <c r="J38" i="38"/>
  <c r="D37" i="29"/>
  <c r="J37" i="38"/>
  <c r="D36" i="29"/>
  <c r="J36" i="38"/>
  <c r="D35" i="29"/>
  <c r="J35" i="38"/>
  <c r="D34" i="29"/>
  <c r="J34" i="38"/>
  <c r="D33" i="29"/>
  <c r="J33" i="38"/>
  <c r="D32" i="29"/>
  <c r="J32" i="38"/>
  <c r="D31" i="29"/>
  <c r="J31" i="38"/>
  <c r="D30" i="29"/>
  <c r="J30" i="38"/>
  <c r="D29" i="29"/>
  <c r="J29" i="38"/>
  <c r="D28" i="29"/>
  <c r="J28" i="38"/>
  <c r="D27" i="29"/>
  <c r="J27" i="38"/>
  <c r="D26" i="29"/>
  <c r="J26" i="38"/>
  <c r="D25" i="29"/>
  <c r="J25" i="38"/>
  <c r="D24" i="29"/>
  <c r="J24" i="38"/>
  <c r="D23" i="29"/>
  <c r="J23" i="38"/>
  <c r="D22" i="29"/>
  <c r="J22" i="38"/>
  <c r="D21" i="29"/>
  <c r="J21" i="38"/>
  <c r="D20" i="29"/>
  <c r="J20" i="38"/>
  <c r="D19" i="29"/>
  <c r="J19" i="38"/>
  <c r="D18" i="29"/>
  <c r="D17" i="29"/>
  <c r="J17" i="38"/>
  <c r="D16" i="29"/>
  <c r="J16" i="38"/>
  <c r="D15" i="29"/>
  <c r="J15" i="38"/>
  <c r="D14" i="29"/>
  <c r="J14" i="38"/>
  <c r="D13" i="29"/>
  <c r="J13" i="38"/>
  <c r="D12" i="29"/>
  <c r="J12" i="38"/>
  <c r="D11" i="29"/>
  <c r="J11" i="38"/>
  <c r="D10" i="29"/>
  <c r="J10" i="38"/>
  <c r="D9" i="29"/>
  <c r="J9" i="38"/>
  <c r="D8" i="29"/>
  <c r="J8" i="38"/>
  <c r="D7" i="29"/>
  <c r="J7" i="38"/>
  <c r="D6" i="29"/>
  <c r="D5" i="29"/>
  <c r="J5" i="38"/>
  <c r="D4" i="29"/>
  <c r="J4" i="38"/>
  <c r="D3" i="29"/>
  <c r="D2" i="29"/>
  <c r="AL185" i="4"/>
  <c r="AI185" i="4"/>
  <c r="AF185" i="4"/>
  <c r="AC185" i="4"/>
  <c r="Z185" i="4"/>
  <c r="W185" i="4"/>
  <c r="T185" i="4"/>
  <c r="Q185" i="4"/>
  <c r="N185" i="4"/>
  <c r="K185" i="4"/>
  <c r="H185" i="4"/>
  <c r="E185" i="4"/>
  <c r="AL184" i="4"/>
  <c r="AI184" i="4"/>
  <c r="AF184" i="4"/>
  <c r="AC184" i="4"/>
  <c r="Z184" i="4"/>
  <c r="W184" i="4"/>
  <c r="T184" i="4"/>
  <c r="Q184" i="4"/>
  <c r="N184" i="4"/>
  <c r="K184" i="4"/>
  <c r="H184" i="4"/>
  <c r="E184" i="4"/>
  <c r="AL183" i="4"/>
  <c r="AI183" i="4"/>
  <c r="AF183" i="4"/>
  <c r="AC183" i="4"/>
  <c r="Z183" i="4"/>
  <c r="W183" i="4"/>
  <c r="T183" i="4"/>
  <c r="Q183" i="4"/>
  <c r="N183" i="4"/>
  <c r="K183" i="4"/>
  <c r="H183" i="4"/>
  <c r="E183" i="4"/>
  <c r="AL182" i="4"/>
  <c r="AI182" i="4"/>
  <c r="AF182" i="4"/>
  <c r="AC182" i="4"/>
  <c r="Z182" i="4"/>
  <c r="W182" i="4"/>
  <c r="T182" i="4"/>
  <c r="Q182" i="4"/>
  <c r="N182" i="4"/>
  <c r="K182" i="4"/>
  <c r="H182" i="4"/>
  <c r="E182" i="4"/>
  <c r="AL181" i="4"/>
  <c r="AI181" i="4"/>
  <c r="AF181" i="4"/>
  <c r="AC181" i="4"/>
  <c r="Z181" i="4"/>
  <c r="W181" i="4"/>
  <c r="T181" i="4"/>
  <c r="Q181" i="4"/>
  <c r="N181" i="4"/>
  <c r="K181" i="4"/>
  <c r="H181" i="4"/>
  <c r="E181" i="4"/>
  <c r="AL180" i="4"/>
  <c r="AI180" i="4"/>
  <c r="AF180" i="4"/>
  <c r="AC180" i="4"/>
  <c r="Z180" i="4"/>
  <c r="W180" i="4"/>
  <c r="T180" i="4"/>
  <c r="Q180" i="4"/>
  <c r="N180" i="4"/>
  <c r="K180" i="4"/>
  <c r="H180" i="4"/>
  <c r="E180" i="4"/>
  <c r="AL179" i="4"/>
  <c r="AI179" i="4"/>
  <c r="AF179" i="4"/>
  <c r="AC179" i="4"/>
  <c r="Z179" i="4"/>
  <c r="W179" i="4"/>
  <c r="T179" i="4"/>
  <c r="Q179" i="4"/>
  <c r="N179" i="4"/>
  <c r="K179" i="4"/>
  <c r="H179" i="4"/>
  <c r="E179" i="4"/>
  <c r="AL178" i="4"/>
  <c r="AI178" i="4"/>
  <c r="AF178" i="4"/>
  <c r="AC178" i="4"/>
  <c r="Z178" i="4"/>
  <c r="W178" i="4"/>
  <c r="T178" i="4"/>
  <c r="Q178" i="4"/>
  <c r="N178" i="4"/>
  <c r="K178" i="4"/>
  <c r="H178" i="4"/>
  <c r="E178" i="4"/>
  <c r="AL177" i="4"/>
  <c r="AI177" i="4"/>
  <c r="AF177" i="4"/>
  <c r="AC177" i="4"/>
  <c r="Z177" i="4"/>
  <c r="W177" i="4"/>
  <c r="T177" i="4"/>
  <c r="Q177" i="4"/>
  <c r="N177" i="4"/>
  <c r="K177" i="4"/>
  <c r="H177" i="4"/>
  <c r="E177" i="4"/>
  <c r="AL176" i="4"/>
  <c r="AI176" i="4"/>
  <c r="AF176" i="4"/>
  <c r="AC176" i="4"/>
  <c r="Z176" i="4"/>
  <c r="W176" i="4"/>
  <c r="T176" i="4"/>
  <c r="Q176" i="4"/>
  <c r="N176" i="4"/>
  <c r="K176" i="4"/>
  <c r="H176" i="4"/>
  <c r="E176" i="4"/>
  <c r="AL175" i="4"/>
  <c r="AI175" i="4"/>
  <c r="AF175" i="4"/>
  <c r="AC175" i="4"/>
  <c r="Z175" i="4"/>
  <c r="W175" i="4"/>
  <c r="T175" i="4"/>
  <c r="Q175" i="4"/>
  <c r="N175" i="4"/>
  <c r="K175" i="4"/>
  <c r="H175" i="4"/>
  <c r="E175" i="4"/>
  <c r="AL174" i="4"/>
  <c r="AI174" i="4"/>
  <c r="AF174" i="4"/>
  <c r="AC174" i="4"/>
  <c r="Z174" i="4"/>
  <c r="W174" i="4"/>
  <c r="T174" i="4"/>
  <c r="Q174" i="4"/>
  <c r="N174" i="4"/>
  <c r="K174" i="4"/>
  <c r="H174" i="4"/>
  <c r="E174" i="4"/>
  <c r="AL173" i="4"/>
  <c r="AI173" i="4"/>
  <c r="AF173" i="4"/>
  <c r="AC173" i="4"/>
  <c r="Z173" i="4"/>
  <c r="W173" i="4"/>
  <c r="T173" i="4"/>
  <c r="Q173" i="4"/>
  <c r="N173" i="4"/>
  <c r="K173" i="4"/>
  <c r="H173" i="4"/>
  <c r="E173" i="4"/>
  <c r="AL172" i="4"/>
  <c r="AI172" i="4"/>
  <c r="AF172" i="4"/>
  <c r="AC172" i="4"/>
  <c r="Z172" i="4"/>
  <c r="W172" i="4"/>
  <c r="T172" i="4"/>
  <c r="Q172" i="4"/>
  <c r="N172" i="4"/>
  <c r="K172" i="4"/>
  <c r="H172" i="4"/>
  <c r="E172" i="4"/>
  <c r="AL171" i="4"/>
  <c r="AI171" i="4"/>
  <c r="AF171" i="4"/>
  <c r="AC171" i="4"/>
  <c r="Z171" i="4"/>
  <c r="W171" i="4"/>
  <c r="T171" i="4"/>
  <c r="Q171" i="4"/>
  <c r="N171" i="4"/>
  <c r="K171" i="4"/>
  <c r="H171" i="4"/>
  <c r="E171" i="4"/>
  <c r="AL170" i="4"/>
  <c r="AI170" i="4"/>
  <c r="AF170" i="4"/>
  <c r="AC170" i="4"/>
  <c r="Z170" i="4"/>
  <c r="W170" i="4"/>
  <c r="T170" i="4"/>
  <c r="Q170" i="4"/>
  <c r="N170" i="4"/>
  <c r="K170" i="4"/>
  <c r="H170" i="4"/>
  <c r="E170" i="4"/>
  <c r="AL169" i="4"/>
  <c r="AI169" i="4"/>
  <c r="AF169" i="4"/>
  <c r="AC169" i="4"/>
  <c r="Z169" i="4"/>
  <c r="W169" i="4"/>
  <c r="T169" i="4"/>
  <c r="Q169" i="4"/>
  <c r="N169" i="4"/>
  <c r="K169" i="4"/>
  <c r="H169" i="4"/>
  <c r="E169" i="4"/>
  <c r="AL168" i="4"/>
  <c r="AI168" i="4"/>
  <c r="AF168" i="4"/>
  <c r="AC168" i="4"/>
  <c r="Z168" i="4"/>
  <c r="W168" i="4"/>
  <c r="T168" i="4"/>
  <c r="Q168" i="4"/>
  <c r="N168" i="4"/>
  <c r="K168" i="4"/>
  <c r="H168" i="4"/>
  <c r="E168" i="4"/>
  <c r="AL167" i="4"/>
  <c r="AI167" i="4"/>
  <c r="AF167" i="4"/>
  <c r="AC167" i="4"/>
  <c r="Z167" i="4"/>
  <c r="W167" i="4"/>
  <c r="T167" i="4"/>
  <c r="Q167" i="4"/>
  <c r="N167" i="4"/>
  <c r="K167" i="4"/>
  <c r="H167" i="4"/>
  <c r="E167" i="4"/>
  <c r="AL166" i="4"/>
  <c r="AI166" i="4"/>
  <c r="AF166" i="4"/>
  <c r="AC166" i="4"/>
  <c r="Z166" i="4"/>
  <c r="W166" i="4"/>
  <c r="T166" i="4"/>
  <c r="Q166" i="4"/>
  <c r="N166" i="4"/>
  <c r="K166" i="4"/>
  <c r="H166" i="4"/>
  <c r="E166" i="4"/>
  <c r="AL165" i="4"/>
  <c r="AI165" i="4"/>
  <c r="AF165" i="4"/>
  <c r="AC165" i="4"/>
  <c r="Z165" i="4"/>
  <c r="W165" i="4"/>
  <c r="T165" i="4"/>
  <c r="Q165" i="4"/>
  <c r="N165" i="4"/>
  <c r="K165" i="4"/>
  <c r="H165" i="4"/>
  <c r="E165" i="4"/>
  <c r="AL164" i="4"/>
  <c r="AI164" i="4"/>
  <c r="AF164" i="4"/>
  <c r="AC164" i="4"/>
  <c r="Z164" i="4"/>
  <c r="W164" i="4"/>
  <c r="T164" i="4"/>
  <c r="Q164" i="4"/>
  <c r="N164" i="4"/>
  <c r="K164" i="4"/>
  <c r="H164" i="4"/>
  <c r="E164" i="4"/>
  <c r="AL163" i="4"/>
  <c r="AI163" i="4"/>
  <c r="AF163" i="4"/>
  <c r="AC163" i="4"/>
  <c r="Z163" i="4"/>
  <c r="W163" i="4"/>
  <c r="T163" i="4"/>
  <c r="Q163" i="4"/>
  <c r="N163" i="4"/>
  <c r="K163" i="4"/>
  <c r="H163" i="4"/>
  <c r="E163" i="4"/>
  <c r="AL162" i="4"/>
  <c r="AI162" i="4"/>
  <c r="AF162" i="4"/>
  <c r="AC162" i="4"/>
  <c r="Z162" i="4"/>
  <c r="W162" i="4"/>
  <c r="T162" i="4"/>
  <c r="Q162" i="4"/>
  <c r="N162" i="4"/>
  <c r="K162" i="4"/>
  <c r="H162" i="4"/>
  <c r="E162" i="4"/>
  <c r="AL161" i="4"/>
  <c r="AI161" i="4"/>
  <c r="AF161" i="4"/>
  <c r="AC161" i="4"/>
  <c r="Z161" i="4"/>
  <c r="W161" i="4"/>
  <c r="T161" i="4"/>
  <c r="Q161" i="4"/>
  <c r="N161" i="4"/>
  <c r="K161" i="4"/>
  <c r="H161" i="4"/>
  <c r="E161" i="4"/>
  <c r="AL160" i="4"/>
  <c r="AI160" i="4"/>
  <c r="AF160" i="4"/>
  <c r="AC160" i="4"/>
  <c r="Z160" i="4"/>
  <c r="W160" i="4"/>
  <c r="T160" i="4"/>
  <c r="Q160" i="4"/>
  <c r="N160" i="4"/>
  <c r="K160" i="4"/>
  <c r="H160" i="4"/>
  <c r="E160" i="4"/>
  <c r="AL159" i="4"/>
  <c r="AI159" i="4"/>
  <c r="AF159" i="4"/>
  <c r="AC159" i="4"/>
  <c r="Z159" i="4"/>
  <c r="W159" i="4"/>
  <c r="T159" i="4"/>
  <c r="Q159" i="4"/>
  <c r="N159" i="4"/>
  <c r="K159" i="4"/>
  <c r="H159" i="4"/>
  <c r="E159" i="4"/>
  <c r="AL158" i="4"/>
  <c r="AI158" i="4"/>
  <c r="AF158" i="4"/>
  <c r="AC158" i="4"/>
  <c r="Z158" i="4"/>
  <c r="W158" i="4"/>
  <c r="T158" i="4"/>
  <c r="Q158" i="4"/>
  <c r="N158" i="4"/>
  <c r="K158" i="4"/>
  <c r="H158" i="4"/>
  <c r="E158" i="4"/>
  <c r="AL157" i="4"/>
  <c r="AI157" i="4"/>
  <c r="AF157" i="4"/>
  <c r="AC157" i="4"/>
  <c r="Z157" i="4"/>
  <c r="W157" i="4"/>
  <c r="T157" i="4"/>
  <c r="Q157" i="4"/>
  <c r="N157" i="4"/>
  <c r="K157" i="4"/>
  <c r="H157" i="4"/>
  <c r="E157" i="4"/>
  <c r="AL156" i="4"/>
  <c r="AI156" i="4"/>
  <c r="AF156" i="4"/>
  <c r="AC156" i="4"/>
  <c r="Z156" i="4"/>
  <c r="W156" i="4"/>
  <c r="T156" i="4"/>
  <c r="Q156" i="4"/>
  <c r="N156" i="4"/>
  <c r="K156" i="4"/>
  <c r="H156" i="4"/>
  <c r="E156" i="4"/>
  <c r="AL155" i="4"/>
  <c r="AI155" i="4"/>
  <c r="AF155" i="4"/>
  <c r="AC155" i="4"/>
  <c r="Z155" i="4"/>
  <c r="W155" i="4"/>
  <c r="T155" i="4"/>
  <c r="Q155" i="4"/>
  <c r="N155" i="4"/>
  <c r="K155" i="4"/>
  <c r="H155" i="4"/>
  <c r="E155" i="4"/>
  <c r="AL154" i="4"/>
  <c r="AI154" i="4"/>
  <c r="AF154" i="4"/>
  <c r="AC154" i="4"/>
  <c r="Z154" i="4"/>
  <c r="W154" i="4"/>
  <c r="T154" i="4"/>
  <c r="Q154" i="4"/>
  <c r="N154" i="4"/>
  <c r="K154" i="4"/>
  <c r="H154" i="4"/>
  <c r="E154" i="4"/>
  <c r="AL153" i="4"/>
  <c r="AI153" i="4"/>
  <c r="AF153" i="4"/>
  <c r="AC153" i="4"/>
  <c r="Z153" i="4"/>
  <c r="W153" i="4"/>
  <c r="T153" i="4"/>
  <c r="Q153" i="4"/>
  <c r="N153" i="4"/>
  <c r="K153" i="4"/>
  <c r="H153" i="4"/>
  <c r="E153" i="4"/>
  <c r="AL152" i="4"/>
  <c r="AI152" i="4"/>
  <c r="AF152" i="4"/>
  <c r="AC152" i="4"/>
  <c r="Z152" i="4"/>
  <c r="W152" i="4"/>
  <c r="T152" i="4"/>
  <c r="Q152" i="4"/>
  <c r="N152" i="4"/>
  <c r="K152" i="4"/>
  <c r="H152" i="4"/>
  <c r="E152" i="4"/>
  <c r="AL151" i="4"/>
  <c r="AI151" i="4"/>
  <c r="AF151" i="4"/>
  <c r="AC151" i="4"/>
  <c r="Z151" i="4"/>
  <c r="W151" i="4"/>
  <c r="T151" i="4"/>
  <c r="Q151" i="4"/>
  <c r="N151" i="4"/>
  <c r="K151" i="4"/>
  <c r="H151" i="4"/>
  <c r="E151" i="4"/>
  <c r="AL150" i="4"/>
  <c r="AI150" i="4"/>
  <c r="AF150" i="4"/>
  <c r="AC150" i="4"/>
  <c r="Z150" i="4"/>
  <c r="W150" i="4"/>
  <c r="T150" i="4"/>
  <c r="Q150" i="4"/>
  <c r="N150" i="4"/>
  <c r="K150" i="4"/>
  <c r="H150" i="4"/>
  <c r="E150" i="4"/>
  <c r="AL149" i="4"/>
  <c r="AI149" i="4"/>
  <c r="AF149" i="4"/>
  <c r="AC149" i="4"/>
  <c r="Z149" i="4"/>
  <c r="W149" i="4"/>
  <c r="T149" i="4"/>
  <c r="Q149" i="4"/>
  <c r="N149" i="4"/>
  <c r="K149" i="4"/>
  <c r="H149" i="4"/>
  <c r="E149" i="4"/>
  <c r="AL148" i="4"/>
  <c r="AI148" i="4"/>
  <c r="AF148" i="4"/>
  <c r="AC148" i="4"/>
  <c r="Z148" i="4"/>
  <c r="W148" i="4"/>
  <c r="T148" i="4"/>
  <c r="Q148" i="4"/>
  <c r="N148" i="4"/>
  <c r="K148" i="4"/>
  <c r="H148" i="4"/>
  <c r="E148" i="4"/>
  <c r="AL147" i="4"/>
  <c r="AI147" i="4"/>
  <c r="AF147" i="4"/>
  <c r="AC147" i="4"/>
  <c r="Z147" i="4"/>
  <c r="W147" i="4"/>
  <c r="T147" i="4"/>
  <c r="Q147" i="4"/>
  <c r="N147" i="4"/>
  <c r="K147" i="4"/>
  <c r="H147" i="4"/>
  <c r="E147" i="4"/>
  <c r="AL146" i="4"/>
  <c r="AI146" i="4"/>
  <c r="AF146" i="4"/>
  <c r="AC146" i="4"/>
  <c r="Z146" i="4"/>
  <c r="W146" i="4"/>
  <c r="T146" i="4"/>
  <c r="Q146" i="4"/>
  <c r="N146" i="4"/>
  <c r="K146" i="4"/>
  <c r="H146" i="4"/>
  <c r="E146" i="4"/>
  <c r="AL145" i="4"/>
  <c r="AI145" i="4"/>
  <c r="AF145" i="4"/>
  <c r="AC145" i="4"/>
  <c r="Z145" i="4"/>
  <c r="W145" i="4"/>
  <c r="T145" i="4"/>
  <c r="Q145" i="4"/>
  <c r="N145" i="4"/>
  <c r="K145" i="4"/>
  <c r="H145" i="4"/>
  <c r="E145" i="4"/>
  <c r="AL144" i="4"/>
  <c r="AI144" i="4"/>
  <c r="AF144" i="4"/>
  <c r="AC144" i="4"/>
  <c r="Z144" i="4"/>
  <c r="W144" i="4"/>
  <c r="T144" i="4"/>
  <c r="Q144" i="4"/>
  <c r="N144" i="4"/>
  <c r="K144" i="4"/>
  <c r="H144" i="4"/>
  <c r="E144" i="4"/>
  <c r="AL143" i="4"/>
  <c r="AI143" i="4"/>
  <c r="AF143" i="4"/>
  <c r="AC143" i="4"/>
  <c r="Z143" i="4"/>
  <c r="W143" i="4"/>
  <c r="T143" i="4"/>
  <c r="Q143" i="4"/>
  <c r="N143" i="4"/>
  <c r="K143" i="4"/>
  <c r="H143" i="4"/>
  <c r="E143" i="4"/>
  <c r="AL142" i="4"/>
  <c r="AI142" i="4"/>
  <c r="AF142" i="4"/>
  <c r="AC142" i="4"/>
  <c r="Z142" i="4"/>
  <c r="W142" i="4"/>
  <c r="T142" i="4"/>
  <c r="Q142" i="4"/>
  <c r="N142" i="4"/>
  <c r="K142" i="4"/>
  <c r="H142" i="4"/>
  <c r="E142" i="4"/>
  <c r="AL141" i="4"/>
  <c r="AI141" i="4"/>
  <c r="AF141" i="4"/>
  <c r="AC141" i="4"/>
  <c r="Z141" i="4"/>
  <c r="W141" i="4"/>
  <c r="T141" i="4"/>
  <c r="Q141" i="4"/>
  <c r="N141" i="4"/>
  <c r="K141" i="4"/>
  <c r="H141" i="4"/>
  <c r="E141" i="4"/>
  <c r="AL140" i="4"/>
  <c r="AI140" i="4"/>
  <c r="AF140" i="4"/>
  <c r="AC140" i="4"/>
  <c r="Z140" i="4"/>
  <c r="W140" i="4"/>
  <c r="T140" i="4"/>
  <c r="Q140" i="4"/>
  <c r="N140" i="4"/>
  <c r="K140" i="4"/>
  <c r="H140" i="4"/>
  <c r="E140" i="4"/>
  <c r="AL139" i="4"/>
  <c r="AI139" i="4"/>
  <c r="AF139" i="4"/>
  <c r="AC139" i="4"/>
  <c r="Z139" i="4"/>
  <c r="W139" i="4"/>
  <c r="T139" i="4"/>
  <c r="Q139" i="4"/>
  <c r="N139" i="4"/>
  <c r="K139" i="4"/>
  <c r="H139" i="4"/>
  <c r="E139" i="4"/>
  <c r="AL138" i="4"/>
  <c r="AI138" i="4"/>
  <c r="AF138" i="4"/>
  <c r="AC138" i="4"/>
  <c r="Z138" i="4"/>
  <c r="W138" i="4"/>
  <c r="T138" i="4"/>
  <c r="Q138" i="4"/>
  <c r="N138" i="4"/>
  <c r="K138" i="4"/>
  <c r="H138" i="4"/>
  <c r="E138" i="4"/>
  <c r="AL137" i="4"/>
  <c r="AI137" i="4"/>
  <c r="AF137" i="4"/>
  <c r="AC137" i="4"/>
  <c r="Z137" i="4"/>
  <c r="W137" i="4"/>
  <c r="T137" i="4"/>
  <c r="Q137" i="4"/>
  <c r="N137" i="4"/>
  <c r="K137" i="4"/>
  <c r="H137" i="4"/>
  <c r="E137" i="4"/>
  <c r="AL136" i="4"/>
  <c r="AI136" i="4"/>
  <c r="AF136" i="4"/>
  <c r="AC136" i="4"/>
  <c r="Z136" i="4"/>
  <c r="W136" i="4"/>
  <c r="T136" i="4"/>
  <c r="Q136" i="4"/>
  <c r="N136" i="4"/>
  <c r="K136" i="4"/>
  <c r="H136" i="4"/>
  <c r="E136" i="4"/>
  <c r="AL135" i="4"/>
  <c r="AI135" i="4"/>
  <c r="AF135" i="4"/>
  <c r="AC135" i="4"/>
  <c r="Z135" i="4"/>
  <c r="W135" i="4"/>
  <c r="T135" i="4"/>
  <c r="Q135" i="4"/>
  <c r="N135" i="4"/>
  <c r="K135" i="4"/>
  <c r="H135" i="4"/>
  <c r="E135" i="4"/>
  <c r="AL134" i="4"/>
  <c r="AI134" i="4"/>
  <c r="AF134" i="4"/>
  <c r="AC134" i="4"/>
  <c r="Z134" i="4"/>
  <c r="W134" i="4"/>
  <c r="T134" i="4"/>
  <c r="Q134" i="4"/>
  <c r="N134" i="4"/>
  <c r="K134" i="4"/>
  <c r="H134" i="4"/>
  <c r="E134" i="4"/>
  <c r="AL133" i="4"/>
  <c r="AI133" i="4"/>
  <c r="AF133" i="4"/>
  <c r="AC133" i="4"/>
  <c r="Z133" i="4"/>
  <c r="W133" i="4"/>
  <c r="T133" i="4"/>
  <c r="Q133" i="4"/>
  <c r="N133" i="4"/>
  <c r="K133" i="4"/>
  <c r="H133" i="4"/>
  <c r="E133" i="4"/>
  <c r="AL132" i="4"/>
  <c r="AI132" i="4"/>
  <c r="AF132" i="4"/>
  <c r="AC132" i="4"/>
  <c r="Z132" i="4"/>
  <c r="W132" i="4"/>
  <c r="T132" i="4"/>
  <c r="Q132" i="4"/>
  <c r="N132" i="4"/>
  <c r="K132" i="4"/>
  <c r="H132" i="4"/>
  <c r="E132" i="4"/>
  <c r="AL131" i="4"/>
  <c r="AI131" i="4"/>
  <c r="AF131" i="4"/>
  <c r="AC131" i="4"/>
  <c r="Z131" i="4"/>
  <c r="W131" i="4"/>
  <c r="T131" i="4"/>
  <c r="Q131" i="4"/>
  <c r="N131" i="4"/>
  <c r="K131" i="4"/>
  <c r="H131" i="4"/>
  <c r="E131" i="4"/>
  <c r="AL130" i="4"/>
  <c r="AI130" i="4"/>
  <c r="AF130" i="4"/>
  <c r="AC130" i="4"/>
  <c r="Z130" i="4"/>
  <c r="W130" i="4"/>
  <c r="T130" i="4"/>
  <c r="Q130" i="4"/>
  <c r="N130" i="4"/>
  <c r="K130" i="4"/>
  <c r="H130" i="4"/>
  <c r="E130" i="4"/>
  <c r="AL129" i="4"/>
  <c r="AI129" i="4"/>
  <c r="AF129" i="4"/>
  <c r="AC129" i="4"/>
  <c r="Z129" i="4"/>
  <c r="W129" i="4"/>
  <c r="T129" i="4"/>
  <c r="Q129" i="4"/>
  <c r="N129" i="4"/>
  <c r="K129" i="4"/>
  <c r="H129" i="4"/>
  <c r="E129" i="4"/>
  <c r="AL128" i="4"/>
  <c r="AI128" i="4"/>
  <c r="AF128" i="4"/>
  <c r="AC128" i="4"/>
  <c r="Z128" i="4"/>
  <c r="W128" i="4"/>
  <c r="T128" i="4"/>
  <c r="Q128" i="4"/>
  <c r="N128" i="4"/>
  <c r="K128" i="4"/>
  <c r="H128" i="4"/>
  <c r="E128" i="4"/>
  <c r="AL127" i="4"/>
  <c r="AI127" i="4"/>
  <c r="AF127" i="4"/>
  <c r="AC127" i="4"/>
  <c r="Z127" i="4"/>
  <c r="W127" i="4"/>
  <c r="T127" i="4"/>
  <c r="Q127" i="4"/>
  <c r="N127" i="4"/>
  <c r="K127" i="4"/>
  <c r="H127" i="4"/>
  <c r="E127" i="4"/>
  <c r="AL126" i="4"/>
  <c r="AI126" i="4"/>
  <c r="AF126" i="4"/>
  <c r="AC126" i="4"/>
  <c r="Z126" i="4"/>
  <c r="W126" i="4"/>
  <c r="T126" i="4"/>
  <c r="Q126" i="4"/>
  <c r="N126" i="4"/>
  <c r="K126" i="4"/>
  <c r="H126" i="4"/>
  <c r="E126" i="4"/>
  <c r="AL125" i="4"/>
  <c r="AI125" i="4"/>
  <c r="AF125" i="4"/>
  <c r="AC125" i="4"/>
  <c r="Z125" i="4"/>
  <c r="W125" i="4"/>
  <c r="T125" i="4"/>
  <c r="Q125" i="4"/>
  <c r="N125" i="4"/>
  <c r="K125" i="4"/>
  <c r="H125" i="4"/>
  <c r="E125" i="4"/>
  <c r="AL124" i="4"/>
  <c r="AI124" i="4"/>
  <c r="AF124" i="4"/>
  <c r="AC124" i="4"/>
  <c r="Z124" i="4"/>
  <c r="W124" i="4"/>
  <c r="T124" i="4"/>
  <c r="Q124" i="4"/>
  <c r="N124" i="4"/>
  <c r="K124" i="4"/>
  <c r="H124" i="4"/>
  <c r="E124" i="4"/>
  <c r="AL123" i="4"/>
  <c r="AI123" i="4"/>
  <c r="AF123" i="4"/>
  <c r="AC123" i="4"/>
  <c r="Z123" i="4"/>
  <c r="W123" i="4"/>
  <c r="T123" i="4"/>
  <c r="Q123" i="4"/>
  <c r="N123" i="4"/>
  <c r="K123" i="4"/>
  <c r="H123" i="4"/>
  <c r="E123" i="4"/>
  <c r="AL122" i="4"/>
  <c r="AI122" i="4"/>
  <c r="AF122" i="4"/>
  <c r="AC122" i="4"/>
  <c r="Z122" i="4"/>
  <c r="W122" i="4"/>
  <c r="T122" i="4"/>
  <c r="Q122" i="4"/>
  <c r="N122" i="4"/>
  <c r="K122" i="4"/>
  <c r="H122" i="4"/>
  <c r="E122" i="4"/>
  <c r="AL121" i="4"/>
  <c r="AI121" i="4"/>
  <c r="AF121" i="4"/>
  <c r="AC121" i="4"/>
  <c r="Z121" i="4"/>
  <c r="W121" i="4"/>
  <c r="T121" i="4"/>
  <c r="Q121" i="4"/>
  <c r="N121" i="4"/>
  <c r="K121" i="4"/>
  <c r="H121" i="4"/>
  <c r="E121" i="4"/>
  <c r="AL120" i="4"/>
  <c r="AI120" i="4"/>
  <c r="AF120" i="4"/>
  <c r="AC120" i="4"/>
  <c r="Z120" i="4"/>
  <c r="W120" i="4"/>
  <c r="T120" i="4"/>
  <c r="Q120" i="4"/>
  <c r="N120" i="4"/>
  <c r="K120" i="4"/>
  <c r="H120" i="4"/>
  <c r="E120" i="4"/>
  <c r="AL119" i="4"/>
  <c r="AI119" i="4"/>
  <c r="AF119" i="4"/>
  <c r="AC119" i="4"/>
  <c r="Z119" i="4"/>
  <c r="W119" i="4"/>
  <c r="T119" i="4"/>
  <c r="Q119" i="4"/>
  <c r="N119" i="4"/>
  <c r="K119" i="4"/>
  <c r="H119" i="4"/>
  <c r="E119" i="4"/>
  <c r="AL118" i="4"/>
  <c r="AI118" i="4"/>
  <c r="AF118" i="4"/>
  <c r="AC118" i="4"/>
  <c r="Z118" i="4"/>
  <c r="W118" i="4"/>
  <c r="T118" i="4"/>
  <c r="Q118" i="4"/>
  <c r="N118" i="4"/>
  <c r="K118" i="4"/>
  <c r="H118" i="4"/>
  <c r="E118" i="4"/>
  <c r="AL117" i="4"/>
  <c r="AI117" i="4"/>
  <c r="AF117" i="4"/>
  <c r="AC117" i="4"/>
  <c r="Z117" i="4"/>
  <c r="W117" i="4"/>
  <c r="T117" i="4"/>
  <c r="Q117" i="4"/>
  <c r="N117" i="4"/>
  <c r="K117" i="4"/>
  <c r="H117" i="4"/>
  <c r="E117" i="4"/>
  <c r="AL116" i="4"/>
  <c r="AI116" i="4"/>
  <c r="AF116" i="4"/>
  <c r="AC116" i="4"/>
  <c r="Z116" i="4"/>
  <c r="W116" i="4"/>
  <c r="T116" i="4"/>
  <c r="Q116" i="4"/>
  <c r="N116" i="4"/>
  <c r="K116" i="4"/>
  <c r="H116" i="4"/>
  <c r="E116" i="4"/>
  <c r="AL115" i="4"/>
  <c r="AI115" i="4"/>
  <c r="AF115" i="4"/>
  <c r="AC115" i="4"/>
  <c r="Z115" i="4"/>
  <c r="W115" i="4"/>
  <c r="T115" i="4"/>
  <c r="Q115" i="4"/>
  <c r="N115" i="4"/>
  <c r="K115" i="4"/>
  <c r="H115" i="4"/>
  <c r="E115" i="4"/>
  <c r="AL114" i="4"/>
  <c r="AI114" i="4"/>
  <c r="AF114" i="4"/>
  <c r="AC114" i="4"/>
  <c r="Z114" i="4"/>
  <c r="W114" i="4"/>
  <c r="T114" i="4"/>
  <c r="Q114" i="4"/>
  <c r="N114" i="4"/>
  <c r="K114" i="4"/>
  <c r="H114" i="4"/>
  <c r="E114" i="4"/>
  <c r="AL113" i="4"/>
  <c r="AI113" i="4"/>
  <c r="AF113" i="4"/>
  <c r="AC113" i="4"/>
  <c r="Z113" i="4"/>
  <c r="W113" i="4"/>
  <c r="T113" i="4"/>
  <c r="Q113" i="4"/>
  <c r="N113" i="4"/>
  <c r="K113" i="4"/>
  <c r="H113" i="4"/>
  <c r="E113" i="4"/>
  <c r="AL112" i="4"/>
  <c r="AI112" i="4"/>
  <c r="AF112" i="4"/>
  <c r="AC112" i="4"/>
  <c r="Z112" i="4"/>
  <c r="W112" i="4"/>
  <c r="T112" i="4"/>
  <c r="Q112" i="4"/>
  <c r="N112" i="4"/>
  <c r="K112" i="4"/>
  <c r="H112" i="4"/>
  <c r="E112" i="4"/>
  <c r="AL111" i="4"/>
  <c r="AI111" i="4"/>
  <c r="AF111" i="4"/>
  <c r="AC111" i="4"/>
  <c r="Z111" i="4"/>
  <c r="W111" i="4"/>
  <c r="T111" i="4"/>
  <c r="Q111" i="4"/>
  <c r="N111" i="4"/>
  <c r="K111" i="4"/>
  <c r="H111" i="4"/>
  <c r="E111" i="4"/>
  <c r="AL110" i="4"/>
  <c r="AI110" i="4"/>
  <c r="AF110" i="4"/>
  <c r="AC110" i="4"/>
  <c r="Z110" i="4"/>
  <c r="W110" i="4"/>
  <c r="T110" i="4"/>
  <c r="Q110" i="4"/>
  <c r="N110" i="4"/>
  <c r="K110" i="4"/>
  <c r="H110" i="4"/>
  <c r="E110" i="4"/>
  <c r="AL109" i="4"/>
  <c r="AI109" i="4"/>
  <c r="AF109" i="4"/>
  <c r="AC109" i="4"/>
  <c r="Z109" i="4"/>
  <c r="W109" i="4"/>
  <c r="T109" i="4"/>
  <c r="Q109" i="4"/>
  <c r="N109" i="4"/>
  <c r="K109" i="4"/>
  <c r="H109" i="4"/>
  <c r="E109" i="4"/>
  <c r="AL108" i="4"/>
  <c r="AI108" i="4"/>
  <c r="AF108" i="4"/>
  <c r="AC108" i="4"/>
  <c r="Z108" i="4"/>
  <c r="W108" i="4"/>
  <c r="T108" i="4"/>
  <c r="Q108" i="4"/>
  <c r="N108" i="4"/>
  <c r="K108" i="4"/>
  <c r="H108" i="4"/>
  <c r="E108" i="4"/>
  <c r="AL107" i="4"/>
  <c r="AI107" i="4"/>
  <c r="AF107" i="4"/>
  <c r="AC107" i="4"/>
  <c r="Z107" i="4"/>
  <c r="W107" i="4"/>
  <c r="T107" i="4"/>
  <c r="Q107" i="4"/>
  <c r="N107" i="4"/>
  <c r="K107" i="4"/>
  <c r="H107" i="4"/>
  <c r="E107" i="4"/>
  <c r="AL106" i="4"/>
  <c r="AI106" i="4"/>
  <c r="AF106" i="4"/>
  <c r="AC106" i="4"/>
  <c r="Z106" i="4"/>
  <c r="W106" i="4"/>
  <c r="T106" i="4"/>
  <c r="Q106" i="4"/>
  <c r="N106" i="4"/>
  <c r="K106" i="4"/>
  <c r="H106" i="4"/>
  <c r="E106" i="4"/>
  <c r="AL105" i="4"/>
  <c r="AI105" i="4"/>
  <c r="AF105" i="4"/>
  <c r="AC105" i="4"/>
  <c r="Z105" i="4"/>
  <c r="W105" i="4"/>
  <c r="T105" i="4"/>
  <c r="Q105" i="4"/>
  <c r="N105" i="4"/>
  <c r="K105" i="4"/>
  <c r="H105" i="4"/>
  <c r="E105" i="4"/>
  <c r="AL104" i="4"/>
  <c r="AI104" i="4"/>
  <c r="AF104" i="4"/>
  <c r="AC104" i="4"/>
  <c r="Z104" i="4"/>
  <c r="W104" i="4"/>
  <c r="T104" i="4"/>
  <c r="Q104" i="4"/>
  <c r="N104" i="4"/>
  <c r="K104" i="4"/>
  <c r="H104" i="4"/>
  <c r="E104" i="4"/>
  <c r="AL103" i="4"/>
  <c r="AI103" i="4"/>
  <c r="AF103" i="4"/>
  <c r="AC103" i="4"/>
  <c r="Z103" i="4"/>
  <c r="W103" i="4"/>
  <c r="T103" i="4"/>
  <c r="Q103" i="4"/>
  <c r="N103" i="4"/>
  <c r="K103" i="4"/>
  <c r="H103" i="4"/>
  <c r="E103" i="4"/>
  <c r="AL102" i="4"/>
  <c r="AI102" i="4"/>
  <c r="AF102" i="4"/>
  <c r="AC102" i="4"/>
  <c r="Z102" i="4"/>
  <c r="W102" i="4"/>
  <c r="T102" i="4"/>
  <c r="Q102" i="4"/>
  <c r="N102" i="4"/>
  <c r="K102" i="4"/>
  <c r="H102" i="4"/>
  <c r="E102" i="4"/>
  <c r="AL101" i="4"/>
  <c r="AI101" i="4"/>
  <c r="AF101" i="4"/>
  <c r="AC101" i="4"/>
  <c r="Z101" i="4"/>
  <c r="W101" i="4"/>
  <c r="T101" i="4"/>
  <c r="Q101" i="4"/>
  <c r="N101" i="4"/>
  <c r="K101" i="4"/>
  <c r="H101" i="4"/>
  <c r="E101" i="4"/>
  <c r="AL100" i="4"/>
  <c r="AI100" i="4"/>
  <c r="AF100" i="4"/>
  <c r="AC100" i="4"/>
  <c r="Z100" i="4"/>
  <c r="W100" i="4"/>
  <c r="T100" i="4"/>
  <c r="Q100" i="4"/>
  <c r="N100" i="4"/>
  <c r="K100" i="4"/>
  <c r="H100" i="4"/>
  <c r="E100" i="4"/>
  <c r="AL99" i="4"/>
  <c r="AI99" i="4"/>
  <c r="AF99" i="4"/>
  <c r="AC99" i="4"/>
  <c r="Z99" i="4"/>
  <c r="W99" i="4"/>
  <c r="T99" i="4"/>
  <c r="Q99" i="4"/>
  <c r="N99" i="4"/>
  <c r="K99" i="4"/>
  <c r="H99" i="4"/>
  <c r="E99" i="4"/>
  <c r="AL98" i="4"/>
  <c r="AI98" i="4"/>
  <c r="AF98" i="4"/>
  <c r="AC98" i="4"/>
  <c r="Z98" i="4"/>
  <c r="W98" i="4"/>
  <c r="T98" i="4"/>
  <c r="Q98" i="4"/>
  <c r="N98" i="4"/>
  <c r="K98" i="4"/>
  <c r="H98" i="4"/>
  <c r="E98" i="4"/>
  <c r="AL97" i="4"/>
  <c r="AI97" i="4"/>
  <c r="AF97" i="4"/>
  <c r="AC97" i="4"/>
  <c r="Z97" i="4"/>
  <c r="W97" i="4"/>
  <c r="T97" i="4"/>
  <c r="Q97" i="4"/>
  <c r="N97" i="4"/>
  <c r="K97" i="4"/>
  <c r="H97" i="4"/>
  <c r="E97" i="4"/>
  <c r="AL96" i="4"/>
  <c r="AI96" i="4"/>
  <c r="AF96" i="4"/>
  <c r="AC96" i="4"/>
  <c r="Z96" i="4"/>
  <c r="W96" i="4"/>
  <c r="T96" i="4"/>
  <c r="Q96" i="4"/>
  <c r="N96" i="4"/>
  <c r="K96" i="4"/>
  <c r="H96" i="4"/>
  <c r="E96" i="4"/>
  <c r="AL95" i="4"/>
  <c r="AI95" i="4"/>
  <c r="AF95" i="4"/>
  <c r="AC95" i="4"/>
  <c r="Z95" i="4"/>
  <c r="W95" i="4"/>
  <c r="T95" i="4"/>
  <c r="Q95" i="4"/>
  <c r="N95" i="4"/>
  <c r="K95" i="4"/>
  <c r="H95" i="4"/>
  <c r="E95" i="4"/>
  <c r="AL94" i="4"/>
  <c r="AI94" i="4"/>
  <c r="AF94" i="4"/>
  <c r="AC94" i="4"/>
  <c r="Z94" i="4"/>
  <c r="W94" i="4"/>
  <c r="T94" i="4"/>
  <c r="Q94" i="4"/>
  <c r="N94" i="4"/>
  <c r="K94" i="4"/>
  <c r="H94" i="4"/>
  <c r="E94" i="4"/>
  <c r="AL93" i="4"/>
  <c r="AI93" i="4"/>
  <c r="AF93" i="4"/>
  <c r="AC93" i="4"/>
  <c r="Z93" i="4"/>
  <c r="W93" i="4"/>
  <c r="T93" i="4"/>
  <c r="Q93" i="4"/>
  <c r="N93" i="4"/>
  <c r="K93" i="4"/>
  <c r="H93" i="4"/>
  <c r="E93" i="4"/>
  <c r="AL92" i="4"/>
  <c r="AI92" i="4"/>
  <c r="AF92" i="4"/>
  <c r="AC92" i="4"/>
  <c r="Z92" i="4"/>
  <c r="W92" i="4"/>
  <c r="T92" i="4"/>
  <c r="Q92" i="4"/>
  <c r="N92" i="4"/>
  <c r="K92" i="4"/>
  <c r="H92" i="4"/>
  <c r="E92" i="4"/>
  <c r="AL91" i="4"/>
  <c r="AI91" i="4"/>
  <c r="AF91" i="4"/>
  <c r="AC91" i="4"/>
  <c r="Z91" i="4"/>
  <c r="W91" i="4"/>
  <c r="T91" i="4"/>
  <c r="Q91" i="4"/>
  <c r="N91" i="4"/>
  <c r="K91" i="4"/>
  <c r="H91" i="4"/>
  <c r="E91" i="4"/>
  <c r="AL90" i="4"/>
  <c r="AI90" i="4"/>
  <c r="AF90" i="4"/>
  <c r="AC90" i="4"/>
  <c r="Z90" i="4"/>
  <c r="W90" i="4"/>
  <c r="T90" i="4"/>
  <c r="Q90" i="4"/>
  <c r="N90" i="4"/>
  <c r="K90" i="4"/>
  <c r="H90" i="4"/>
  <c r="E90" i="4"/>
  <c r="AL89" i="4"/>
  <c r="AI89" i="4"/>
  <c r="AF89" i="4"/>
  <c r="AC89" i="4"/>
  <c r="Z89" i="4"/>
  <c r="W89" i="4"/>
  <c r="T89" i="4"/>
  <c r="Q89" i="4"/>
  <c r="N89" i="4"/>
  <c r="K89" i="4"/>
  <c r="H89" i="4"/>
  <c r="E89" i="4"/>
  <c r="AL88" i="4"/>
  <c r="AI88" i="4"/>
  <c r="AF88" i="4"/>
  <c r="AC88" i="4"/>
  <c r="Z88" i="4"/>
  <c r="W88" i="4"/>
  <c r="T88" i="4"/>
  <c r="Q88" i="4"/>
  <c r="N88" i="4"/>
  <c r="K88" i="4"/>
  <c r="H88" i="4"/>
  <c r="E88" i="4"/>
  <c r="AL87" i="4"/>
  <c r="AI87" i="4"/>
  <c r="AF87" i="4"/>
  <c r="AC87" i="4"/>
  <c r="Z87" i="4"/>
  <c r="W87" i="4"/>
  <c r="T87" i="4"/>
  <c r="Q87" i="4"/>
  <c r="N87" i="4"/>
  <c r="K87" i="4"/>
  <c r="H87" i="4"/>
  <c r="E87" i="4"/>
  <c r="AL86" i="4"/>
  <c r="AI86" i="4"/>
  <c r="AF86" i="4"/>
  <c r="AC86" i="4"/>
  <c r="Z86" i="4"/>
  <c r="W86" i="4"/>
  <c r="T86" i="4"/>
  <c r="Q86" i="4"/>
  <c r="N86" i="4"/>
  <c r="K86" i="4"/>
  <c r="H86" i="4"/>
  <c r="E86" i="4"/>
  <c r="AL85" i="4"/>
  <c r="AI85" i="4"/>
  <c r="AF85" i="4"/>
  <c r="AC85" i="4"/>
  <c r="Z85" i="4"/>
  <c r="W85" i="4"/>
  <c r="T85" i="4"/>
  <c r="Q85" i="4"/>
  <c r="N85" i="4"/>
  <c r="K85" i="4"/>
  <c r="H85" i="4"/>
  <c r="E85" i="4"/>
  <c r="AL84" i="4"/>
  <c r="AI84" i="4"/>
  <c r="AF84" i="4"/>
  <c r="AC84" i="4"/>
  <c r="Z84" i="4"/>
  <c r="W84" i="4"/>
  <c r="T84" i="4"/>
  <c r="Q84" i="4"/>
  <c r="N84" i="4"/>
  <c r="K84" i="4"/>
  <c r="H84" i="4"/>
  <c r="E84" i="4"/>
  <c r="AL83" i="4"/>
  <c r="AI83" i="4"/>
  <c r="AF83" i="4"/>
  <c r="AC83" i="4"/>
  <c r="Z83" i="4"/>
  <c r="W83" i="4"/>
  <c r="T83" i="4"/>
  <c r="Q83" i="4"/>
  <c r="N83" i="4"/>
  <c r="K83" i="4"/>
  <c r="H83" i="4"/>
  <c r="E83" i="4"/>
  <c r="AL82" i="4"/>
  <c r="AI82" i="4"/>
  <c r="AF82" i="4"/>
  <c r="AC82" i="4"/>
  <c r="Z82" i="4"/>
  <c r="W82" i="4"/>
  <c r="T82" i="4"/>
  <c r="Q82" i="4"/>
  <c r="N82" i="4"/>
  <c r="K82" i="4"/>
  <c r="H82" i="4"/>
  <c r="E82" i="4"/>
  <c r="AL81" i="4"/>
  <c r="AI81" i="4"/>
  <c r="AF81" i="4"/>
  <c r="AC81" i="4"/>
  <c r="Z81" i="4"/>
  <c r="W81" i="4"/>
  <c r="T81" i="4"/>
  <c r="Q81" i="4"/>
  <c r="N81" i="4"/>
  <c r="K81" i="4"/>
  <c r="H81" i="4"/>
  <c r="E81" i="4"/>
  <c r="AL80" i="4"/>
  <c r="AI80" i="4"/>
  <c r="AF80" i="4"/>
  <c r="AC80" i="4"/>
  <c r="Z80" i="4"/>
  <c r="W80" i="4"/>
  <c r="T80" i="4"/>
  <c r="Q80" i="4"/>
  <c r="N80" i="4"/>
  <c r="K80" i="4"/>
  <c r="H80" i="4"/>
  <c r="E80" i="4"/>
  <c r="AL79" i="4"/>
  <c r="AI79" i="4"/>
  <c r="AF79" i="4"/>
  <c r="AC79" i="4"/>
  <c r="Z79" i="4"/>
  <c r="W79" i="4"/>
  <c r="T79" i="4"/>
  <c r="Q79" i="4"/>
  <c r="N79" i="4"/>
  <c r="K79" i="4"/>
  <c r="H79" i="4"/>
  <c r="E79" i="4"/>
  <c r="AL78" i="4"/>
  <c r="AI78" i="4"/>
  <c r="AF78" i="4"/>
  <c r="AC78" i="4"/>
  <c r="Z78" i="4"/>
  <c r="W78" i="4"/>
  <c r="T78" i="4"/>
  <c r="Q78" i="4"/>
  <c r="N78" i="4"/>
  <c r="K78" i="4"/>
  <c r="H78" i="4"/>
  <c r="E78" i="4"/>
  <c r="AL77" i="4"/>
  <c r="AI77" i="4"/>
  <c r="AF77" i="4"/>
  <c r="AC77" i="4"/>
  <c r="Z77" i="4"/>
  <c r="W77" i="4"/>
  <c r="T77" i="4"/>
  <c r="Q77" i="4"/>
  <c r="N77" i="4"/>
  <c r="K77" i="4"/>
  <c r="H77" i="4"/>
  <c r="E77" i="4"/>
  <c r="AL76" i="4"/>
  <c r="AI76" i="4"/>
  <c r="AF76" i="4"/>
  <c r="AC76" i="4"/>
  <c r="Z76" i="4"/>
  <c r="W76" i="4"/>
  <c r="T76" i="4"/>
  <c r="Q76" i="4"/>
  <c r="N76" i="4"/>
  <c r="K76" i="4"/>
  <c r="H76" i="4"/>
  <c r="E76" i="4"/>
  <c r="AL75" i="4"/>
  <c r="AI75" i="4"/>
  <c r="AF75" i="4"/>
  <c r="AC75" i="4"/>
  <c r="Z75" i="4"/>
  <c r="W75" i="4"/>
  <c r="T75" i="4"/>
  <c r="Q75" i="4"/>
  <c r="N75" i="4"/>
  <c r="K75" i="4"/>
  <c r="H75" i="4"/>
  <c r="E75" i="4"/>
  <c r="AL74" i="4"/>
  <c r="AI74" i="4"/>
  <c r="AF74" i="4"/>
  <c r="AC74" i="4"/>
  <c r="Z74" i="4"/>
  <c r="W74" i="4"/>
  <c r="T74" i="4"/>
  <c r="Q74" i="4"/>
  <c r="N74" i="4"/>
  <c r="K74" i="4"/>
  <c r="H74" i="4"/>
  <c r="E74" i="4"/>
  <c r="AL73" i="4"/>
  <c r="AI73" i="4"/>
  <c r="AF73" i="4"/>
  <c r="AC73" i="4"/>
  <c r="Z73" i="4"/>
  <c r="W73" i="4"/>
  <c r="T73" i="4"/>
  <c r="Q73" i="4"/>
  <c r="N73" i="4"/>
  <c r="K73" i="4"/>
  <c r="H73" i="4"/>
  <c r="E73" i="4"/>
  <c r="AL72" i="4"/>
  <c r="AI72" i="4"/>
  <c r="AF72" i="4"/>
  <c r="AC72" i="4"/>
  <c r="Z72" i="4"/>
  <c r="W72" i="4"/>
  <c r="T72" i="4"/>
  <c r="Q72" i="4"/>
  <c r="N72" i="4"/>
  <c r="K72" i="4"/>
  <c r="H72" i="4"/>
  <c r="E72" i="4"/>
  <c r="AL71" i="4"/>
  <c r="AI71" i="4"/>
  <c r="AF71" i="4"/>
  <c r="AC71" i="4"/>
  <c r="Z71" i="4"/>
  <c r="W71" i="4"/>
  <c r="T71" i="4"/>
  <c r="Q71" i="4"/>
  <c r="N71" i="4"/>
  <c r="K71" i="4"/>
  <c r="H71" i="4"/>
  <c r="E71" i="4"/>
  <c r="AL70" i="4"/>
  <c r="AI70" i="4"/>
  <c r="AF70" i="4"/>
  <c r="AC70" i="4"/>
  <c r="Z70" i="4"/>
  <c r="W70" i="4"/>
  <c r="T70" i="4"/>
  <c r="Q70" i="4"/>
  <c r="N70" i="4"/>
  <c r="K70" i="4"/>
  <c r="H70" i="4"/>
  <c r="E70" i="4"/>
  <c r="AL69" i="4"/>
  <c r="AI69" i="4"/>
  <c r="AF69" i="4"/>
  <c r="AC69" i="4"/>
  <c r="Z69" i="4"/>
  <c r="W69" i="4"/>
  <c r="T69" i="4"/>
  <c r="Q69" i="4"/>
  <c r="N69" i="4"/>
  <c r="K69" i="4"/>
  <c r="H69" i="4"/>
  <c r="E69" i="4"/>
  <c r="AL68" i="4"/>
  <c r="AI68" i="4"/>
  <c r="AF68" i="4"/>
  <c r="AC68" i="4"/>
  <c r="Z68" i="4"/>
  <c r="W68" i="4"/>
  <c r="T68" i="4"/>
  <c r="Q68" i="4"/>
  <c r="N68" i="4"/>
  <c r="K68" i="4"/>
  <c r="H68" i="4"/>
  <c r="E68" i="4"/>
  <c r="AL67" i="4"/>
  <c r="AI67" i="4"/>
  <c r="AF67" i="4"/>
  <c r="AC67" i="4"/>
  <c r="Z67" i="4"/>
  <c r="W67" i="4"/>
  <c r="T67" i="4"/>
  <c r="Q67" i="4"/>
  <c r="N67" i="4"/>
  <c r="K67" i="4"/>
  <c r="H67" i="4"/>
  <c r="E67" i="4"/>
  <c r="AL66" i="4"/>
  <c r="AI66" i="4"/>
  <c r="AF66" i="4"/>
  <c r="AC66" i="4"/>
  <c r="Z66" i="4"/>
  <c r="W66" i="4"/>
  <c r="T66" i="4"/>
  <c r="Q66" i="4"/>
  <c r="N66" i="4"/>
  <c r="K66" i="4"/>
  <c r="H66" i="4"/>
  <c r="E66" i="4"/>
  <c r="AL65" i="4"/>
  <c r="AI65" i="4"/>
  <c r="AF65" i="4"/>
  <c r="AC65" i="4"/>
  <c r="Z65" i="4"/>
  <c r="W65" i="4"/>
  <c r="T65" i="4"/>
  <c r="Q65" i="4"/>
  <c r="N65" i="4"/>
  <c r="K65" i="4"/>
  <c r="H65" i="4"/>
  <c r="E65" i="4"/>
  <c r="AL64" i="4"/>
  <c r="AI64" i="4"/>
  <c r="AF64" i="4"/>
  <c r="AC64" i="4"/>
  <c r="Z64" i="4"/>
  <c r="W64" i="4"/>
  <c r="T64" i="4"/>
  <c r="Q64" i="4"/>
  <c r="N64" i="4"/>
  <c r="K64" i="4"/>
  <c r="H64" i="4"/>
  <c r="E64" i="4"/>
  <c r="AL63" i="4"/>
  <c r="AI63" i="4"/>
  <c r="AF63" i="4"/>
  <c r="AC63" i="4"/>
  <c r="Z63" i="4"/>
  <c r="W63" i="4"/>
  <c r="T63" i="4"/>
  <c r="Q63" i="4"/>
  <c r="N63" i="4"/>
  <c r="K63" i="4"/>
  <c r="H63" i="4"/>
  <c r="E63" i="4"/>
  <c r="AL62" i="4"/>
  <c r="AI62" i="4"/>
  <c r="AF62" i="4"/>
  <c r="AC62" i="4"/>
  <c r="Z62" i="4"/>
  <c r="W62" i="4"/>
  <c r="T62" i="4"/>
  <c r="Q62" i="4"/>
  <c r="N62" i="4"/>
  <c r="K62" i="4"/>
  <c r="H62" i="4"/>
  <c r="E62" i="4"/>
  <c r="AL61" i="4"/>
  <c r="AI61" i="4"/>
  <c r="AF61" i="4"/>
  <c r="AC61" i="4"/>
  <c r="Z61" i="4"/>
  <c r="W61" i="4"/>
  <c r="T61" i="4"/>
  <c r="Q61" i="4"/>
  <c r="N61" i="4"/>
  <c r="K61" i="4"/>
  <c r="H61" i="4"/>
  <c r="E61" i="4"/>
  <c r="AL60" i="4"/>
  <c r="AI60" i="4"/>
  <c r="AF60" i="4"/>
  <c r="AC60" i="4"/>
  <c r="Z60" i="4"/>
  <c r="W60" i="4"/>
  <c r="T60" i="4"/>
  <c r="Q60" i="4"/>
  <c r="N60" i="4"/>
  <c r="K60" i="4"/>
  <c r="H60" i="4"/>
  <c r="E60" i="4"/>
  <c r="AL59" i="4"/>
  <c r="AI59" i="4"/>
  <c r="AF59" i="4"/>
  <c r="AC59" i="4"/>
  <c r="Z59" i="4"/>
  <c r="W59" i="4"/>
  <c r="T59" i="4"/>
  <c r="Q59" i="4"/>
  <c r="N59" i="4"/>
  <c r="K59" i="4"/>
  <c r="H59" i="4"/>
  <c r="E59" i="4"/>
  <c r="AL58" i="4"/>
  <c r="AI58" i="4"/>
  <c r="AF58" i="4"/>
  <c r="AC58" i="4"/>
  <c r="Z58" i="4"/>
  <c r="W58" i="4"/>
  <c r="T58" i="4"/>
  <c r="Q58" i="4"/>
  <c r="N58" i="4"/>
  <c r="K58" i="4"/>
  <c r="H58" i="4"/>
  <c r="E58" i="4"/>
  <c r="AL57" i="4"/>
  <c r="AI57" i="4"/>
  <c r="AF57" i="4"/>
  <c r="AC57" i="4"/>
  <c r="Z57" i="4"/>
  <c r="W57" i="4"/>
  <c r="T57" i="4"/>
  <c r="Q57" i="4"/>
  <c r="N57" i="4"/>
  <c r="K57" i="4"/>
  <c r="H57" i="4"/>
  <c r="E57" i="4"/>
  <c r="AL56" i="4"/>
  <c r="AI56" i="4"/>
  <c r="AF56" i="4"/>
  <c r="AC56" i="4"/>
  <c r="Z56" i="4"/>
  <c r="W56" i="4"/>
  <c r="T56" i="4"/>
  <c r="Q56" i="4"/>
  <c r="N56" i="4"/>
  <c r="K56" i="4"/>
  <c r="H56" i="4"/>
  <c r="E56" i="4"/>
  <c r="AL55" i="4"/>
  <c r="AI55" i="4"/>
  <c r="AF55" i="4"/>
  <c r="AC55" i="4"/>
  <c r="Z55" i="4"/>
  <c r="W55" i="4"/>
  <c r="T55" i="4"/>
  <c r="Q55" i="4"/>
  <c r="N55" i="4"/>
  <c r="K55" i="4"/>
  <c r="H55" i="4"/>
  <c r="E55" i="4"/>
  <c r="AL54" i="4"/>
  <c r="AI54" i="4"/>
  <c r="AF54" i="4"/>
  <c r="AC54" i="4"/>
  <c r="Z54" i="4"/>
  <c r="W54" i="4"/>
  <c r="T54" i="4"/>
  <c r="Q54" i="4"/>
  <c r="N54" i="4"/>
  <c r="K54" i="4"/>
  <c r="H54" i="4"/>
  <c r="E54" i="4"/>
  <c r="AL53" i="4"/>
  <c r="AI53" i="4"/>
  <c r="AF53" i="4"/>
  <c r="AC53" i="4"/>
  <c r="Z53" i="4"/>
  <c r="W53" i="4"/>
  <c r="T53" i="4"/>
  <c r="Q53" i="4"/>
  <c r="N53" i="4"/>
  <c r="K53" i="4"/>
  <c r="H53" i="4"/>
  <c r="E53" i="4"/>
  <c r="AL52" i="4"/>
  <c r="AI52" i="4"/>
  <c r="AF52" i="4"/>
  <c r="AC52" i="4"/>
  <c r="Z52" i="4"/>
  <c r="W52" i="4"/>
  <c r="T52" i="4"/>
  <c r="Q52" i="4"/>
  <c r="N52" i="4"/>
  <c r="K52" i="4"/>
  <c r="H52" i="4"/>
  <c r="E52" i="4"/>
  <c r="AL51" i="4"/>
  <c r="AI51" i="4"/>
  <c r="AF51" i="4"/>
  <c r="AC51" i="4"/>
  <c r="Z51" i="4"/>
  <c r="W51" i="4"/>
  <c r="T51" i="4"/>
  <c r="Q51" i="4"/>
  <c r="N51" i="4"/>
  <c r="K51" i="4"/>
  <c r="H51" i="4"/>
  <c r="E51" i="4"/>
  <c r="AL50" i="4"/>
  <c r="AI50" i="4"/>
  <c r="AF50" i="4"/>
  <c r="AC50" i="4"/>
  <c r="Z50" i="4"/>
  <c r="W50" i="4"/>
  <c r="T50" i="4"/>
  <c r="Q50" i="4"/>
  <c r="N50" i="4"/>
  <c r="K50" i="4"/>
  <c r="E50" i="4"/>
  <c r="AL49" i="4"/>
  <c r="AI49" i="4"/>
  <c r="AF49" i="4"/>
  <c r="AC49" i="4"/>
  <c r="Z49" i="4"/>
  <c r="W49" i="4"/>
  <c r="T49" i="4"/>
  <c r="Q49" i="4"/>
  <c r="N49" i="4"/>
  <c r="K49" i="4"/>
  <c r="E49" i="4"/>
  <c r="AL48" i="4"/>
  <c r="AI48" i="4"/>
  <c r="AF48" i="4"/>
  <c r="AC48" i="4"/>
  <c r="Z48" i="4"/>
  <c r="W48" i="4"/>
  <c r="T48" i="4"/>
  <c r="Q48" i="4"/>
  <c r="N48" i="4"/>
  <c r="K48" i="4"/>
  <c r="H48" i="4"/>
  <c r="E48" i="4"/>
  <c r="AL47" i="4"/>
  <c r="AI47" i="4"/>
  <c r="AF47" i="4"/>
  <c r="AC47" i="4"/>
  <c r="Z47" i="4"/>
  <c r="W47" i="4"/>
  <c r="T47" i="4"/>
  <c r="Q47" i="4"/>
  <c r="N47" i="4"/>
  <c r="K47" i="4"/>
  <c r="H47" i="4"/>
  <c r="E47" i="4"/>
  <c r="AL46" i="4"/>
  <c r="AI46" i="4"/>
  <c r="AF46" i="4"/>
  <c r="AC46" i="4"/>
  <c r="Z46" i="4"/>
  <c r="W46" i="4"/>
  <c r="T46" i="4"/>
  <c r="Q46" i="4"/>
  <c r="N46" i="4"/>
  <c r="K46" i="4"/>
  <c r="H46" i="4"/>
  <c r="E46" i="4"/>
  <c r="AL45" i="4"/>
  <c r="AI45" i="4"/>
  <c r="AF45" i="4"/>
  <c r="AC45" i="4"/>
  <c r="Z45" i="4"/>
  <c r="W45" i="4"/>
  <c r="T45" i="4"/>
  <c r="Q45" i="4"/>
  <c r="N45" i="4"/>
  <c r="K45" i="4"/>
  <c r="H45" i="4"/>
  <c r="E45" i="4"/>
  <c r="AL44" i="4"/>
  <c r="AI44" i="4"/>
  <c r="AF44" i="4"/>
  <c r="AC44" i="4"/>
  <c r="Z44" i="4"/>
  <c r="W44" i="4"/>
  <c r="T44" i="4"/>
  <c r="Q44" i="4"/>
  <c r="N44" i="4"/>
  <c r="K44" i="4"/>
  <c r="H44" i="4"/>
  <c r="E44" i="4"/>
  <c r="AL43" i="4"/>
  <c r="AI43" i="4"/>
  <c r="AF43" i="4"/>
  <c r="AC43" i="4"/>
  <c r="Z43" i="4"/>
  <c r="W43" i="4"/>
  <c r="T43" i="4"/>
  <c r="Q43" i="4"/>
  <c r="N43" i="4"/>
  <c r="K43" i="4"/>
  <c r="H43" i="4"/>
  <c r="E43" i="4"/>
  <c r="AL42" i="4"/>
  <c r="AI42" i="4"/>
  <c r="AF42" i="4"/>
  <c r="AC42" i="4"/>
  <c r="Z42" i="4"/>
  <c r="W42" i="4"/>
  <c r="T42" i="4"/>
  <c r="Q42" i="4"/>
  <c r="N42" i="4"/>
  <c r="K42" i="4"/>
  <c r="H42" i="4"/>
  <c r="E42" i="4"/>
  <c r="AL41" i="4"/>
  <c r="AI41" i="4"/>
  <c r="AF41" i="4"/>
  <c r="AC41" i="4"/>
  <c r="Z41" i="4"/>
  <c r="W41" i="4"/>
  <c r="T41" i="4"/>
  <c r="Q41" i="4"/>
  <c r="N41" i="4"/>
  <c r="K41" i="4"/>
  <c r="H41" i="4"/>
  <c r="E41" i="4"/>
  <c r="AL40" i="4"/>
  <c r="AI40" i="4"/>
  <c r="AF40" i="4"/>
  <c r="AC40" i="4"/>
  <c r="Z40" i="4"/>
  <c r="W40" i="4"/>
  <c r="T40" i="4"/>
  <c r="Q40" i="4"/>
  <c r="N40" i="4"/>
  <c r="K40" i="4"/>
  <c r="H40" i="4"/>
  <c r="E40" i="4"/>
  <c r="AL39" i="4"/>
  <c r="AI39" i="4"/>
  <c r="AF39" i="4"/>
  <c r="AC39" i="4"/>
  <c r="Z39" i="4"/>
  <c r="W39" i="4"/>
  <c r="T39" i="4"/>
  <c r="Q39" i="4"/>
  <c r="N39" i="4"/>
  <c r="K39" i="4"/>
  <c r="H39" i="4"/>
  <c r="E39" i="4"/>
  <c r="AL38" i="4"/>
  <c r="AI38" i="4"/>
  <c r="AF38" i="4"/>
  <c r="AC38" i="4"/>
  <c r="Z38" i="4"/>
  <c r="W38" i="4"/>
  <c r="T38" i="4"/>
  <c r="Q38" i="4"/>
  <c r="N38" i="4"/>
  <c r="K38" i="4"/>
  <c r="H38" i="4"/>
  <c r="E38" i="4"/>
  <c r="AL37" i="4"/>
  <c r="AI37" i="4"/>
  <c r="AF37" i="4"/>
  <c r="AC37" i="4"/>
  <c r="Z37" i="4"/>
  <c r="W37" i="4"/>
  <c r="T37" i="4"/>
  <c r="Q37" i="4"/>
  <c r="N37" i="4"/>
  <c r="K37" i="4"/>
  <c r="H37" i="4"/>
  <c r="E37" i="4"/>
  <c r="AL36" i="4"/>
  <c r="AI36" i="4"/>
  <c r="AF36" i="4"/>
  <c r="AC36" i="4"/>
  <c r="Z36" i="4"/>
  <c r="W36" i="4"/>
  <c r="T36" i="4"/>
  <c r="Q36" i="4"/>
  <c r="N36" i="4"/>
  <c r="K36" i="4"/>
  <c r="H36" i="4"/>
  <c r="E36" i="4"/>
  <c r="AL35" i="4"/>
  <c r="AI35" i="4"/>
  <c r="AF35" i="4"/>
  <c r="AC35" i="4"/>
  <c r="Z35" i="4"/>
  <c r="W35" i="4"/>
  <c r="T35" i="4"/>
  <c r="Q35" i="4"/>
  <c r="N35" i="4"/>
  <c r="K35" i="4"/>
  <c r="H35" i="4"/>
  <c r="E35" i="4"/>
  <c r="AL34" i="4"/>
  <c r="AI34" i="4"/>
  <c r="AF34" i="4"/>
  <c r="AC34" i="4"/>
  <c r="Z34" i="4"/>
  <c r="W34" i="4"/>
  <c r="T34" i="4"/>
  <c r="Q34" i="4"/>
  <c r="N34" i="4"/>
  <c r="K34" i="4"/>
  <c r="H34" i="4"/>
  <c r="E34" i="4"/>
  <c r="AL33" i="4"/>
  <c r="AI33" i="4"/>
  <c r="AF33" i="4"/>
  <c r="AC33" i="4"/>
  <c r="Z33" i="4"/>
  <c r="W33" i="4"/>
  <c r="T33" i="4"/>
  <c r="Q33" i="4"/>
  <c r="N33" i="4"/>
  <c r="K33" i="4"/>
  <c r="H33" i="4"/>
  <c r="E33" i="4"/>
  <c r="AL32" i="4"/>
  <c r="AI32" i="4"/>
  <c r="AF32" i="4"/>
  <c r="AC32" i="4"/>
  <c r="Z32" i="4"/>
  <c r="W32" i="4"/>
  <c r="T32" i="4"/>
  <c r="Q32" i="4"/>
  <c r="N32" i="4"/>
  <c r="K32" i="4"/>
  <c r="H32" i="4"/>
  <c r="E32" i="4"/>
  <c r="AL31" i="4"/>
  <c r="AI31" i="4"/>
  <c r="AF31" i="4"/>
  <c r="AC31" i="4"/>
  <c r="Z31" i="4"/>
  <c r="W31" i="4"/>
  <c r="T31" i="4"/>
  <c r="Q31" i="4"/>
  <c r="N31" i="4"/>
  <c r="K31" i="4"/>
  <c r="H31" i="4"/>
  <c r="E31" i="4"/>
  <c r="AL30" i="4"/>
  <c r="AI30" i="4"/>
  <c r="AF30" i="4"/>
  <c r="AC30" i="4"/>
  <c r="Z30" i="4"/>
  <c r="W30" i="4"/>
  <c r="T30" i="4"/>
  <c r="Q30" i="4"/>
  <c r="N30" i="4"/>
  <c r="K30" i="4"/>
  <c r="H30" i="4"/>
  <c r="E30" i="4"/>
  <c r="AL29" i="4"/>
  <c r="AI29" i="4"/>
  <c r="AF29" i="4"/>
  <c r="AC29" i="4"/>
  <c r="Z29" i="4"/>
  <c r="W29" i="4"/>
  <c r="T29" i="4"/>
  <c r="Q29" i="4"/>
  <c r="N29" i="4"/>
  <c r="K29" i="4"/>
  <c r="H29" i="4"/>
  <c r="E29" i="4"/>
  <c r="AL28" i="4"/>
  <c r="AI28" i="4"/>
  <c r="AF28" i="4"/>
  <c r="AC28" i="4"/>
  <c r="Z28" i="4"/>
  <c r="W28" i="4"/>
  <c r="T28" i="4"/>
  <c r="Q28" i="4"/>
  <c r="N28" i="4"/>
  <c r="K28" i="4"/>
  <c r="H28" i="4"/>
  <c r="E28" i="4"/>
  <c r="AL27" i="4"/>
  <c r="AI27" i="4"/>
  <c r="AF27" i="4"/>
  <c r="AC27" i="4"/>
  <c r="Z27" i="4"/>
  <c r="W27" i="4"/>
  <c r="T27" i="4"/>
  <c r="Q27" i="4"/>
  <c r="N27" i="4"/>
  <c r="K27" i="4"/>
  <c r="H27" i="4"/>
  <c r="E27" i="4"/>
  <c r="AL26" i="4"/>
  <c r="AI26" i="4"/>
  <c r="AF26" i="4"/>
  <c r="AC26" i="4"/>
  <c r="Z26" i="4"/>
  <c r="W26" i="4"/>
  <c r="T26" i="4"/>
  <c r="Q26" i="4"/>
  <c r="N26" i="4"/>
  <c r="K26" i="4"/>
  <c r="H26" i="4"/>
  <c r="E26" i="4"/>
  <c r="AL25" i="4"/>
  <c r="AI25" i="4"/>
  <c r="AF25" i="4"/>
  <c r="AC25" i="4"/>
  <c r="Z25" i="4"/>
  <c r="W25" i="4"/>
  <c r="T25" i="4"/>
  <c r="Q25" i="4"/>
  <c r="N25" i="4"/>
  <c r="K25" i="4"/>
  <c r="H25" i="4"/>
  <c r="E25" i="4"/>
  <c r="AL24" i="4"/>
  <c r="AI24" i="4"/>
  <c r="AF24" i="4"/>
  <c r="AC24" i="4"/>
  <c r="Z24" i="4"/>
  <c r="W24" i="4"/>
  <c r="T24" i="4"/>
  <c r="Q24" i="4"/>
  <c r="N24" i="4"/>
  <c r="K24" i="4"/>
  <c r="H24" i="4"/>
  <c r="E24" i="4"/>
  <c r="AL23" i="4"/>
  <c r="AI23" i="4"/>
  <c r="AF23" i="4"/>
  <c r="AC23" i="4"/>
  <c r="Z23" i="4"/>
  <c r="W23" i="4"/>
  <c r="T23" i="4"/>
  <c r="Q23" i="4"/>
  <c r="N23" i="4"/>
  <c r="K23" i="4"/>
  <c r="H23" i="4"/>
  <c r="E23" i="4"/>
  <c r="AL22" i="4"/>
  <c r="AI22" i="4"/>
  <c r="AF22" i="4"/>
  <c r="AC22" i="4"/>
  <c r="Z22" i="4"/>
  <c r="W22" i="4"/>
  <c r="T22" i="4"/>
  <c r="Q22" i="4"/>
  <c r="N22" i="4"/>
  <c r="K22" i="4"/>
  <c r="H22" i="4"/>
  <c r="E22" i="4"/>
  <c r="AL21" i="4"/>
  <c r="AI21" i="4"/>
  <c r="AF21" i="4"/>
  <c r="AC21" i="4"/>
  <c r="Z21" i="4"/>
  <c r="W21" i="4"/>
  <c r="T21" i="4"/>
  <c r="Q21" i="4"/>
  <c r="N21" i="4"/>
  <c r="K21" i="4"/>
  <c r="H21" i="4"/>
  <c r="E21" i="4"/>
  <c r="AL20" i="4"/>
  <c r="AI20" i="4"/>
  <c r="AF20" i="4"/>
  <c r="AC20" i="4"/>
  <c r="Z20" i="4"/>
  <c r="W20" i="4"/>
  <c r="T20" i="4"/>
  <c r="Q20" i="4"/>
  <c r="N20" i="4"/>
  <c r="K20" i="4"/>
  <c r="H20" i="4"/>
  <c r="E20" i="4"/>
  <c r="AL19" i="4"/>
  <c r="AI19" i="4"/>
  <c r="AF19" i="4"/>
  <c r="AC19" i="4"/>
  <c r="Z19" i="4"/>
  <c r="W19" i="4"/>
  <c r="T19" i="4"/>
  <c r="Q19" i="4"/>
  <c r="N19" i="4"/>
  <c r="K19" i="4"/>
  <c r="H19" i="4"/>
  <c r="E19" i="4"/>
  <c r="AL18" i="4"/>
  <c r="AI18" i="4"/>
  <c r="AF18" i="4"/>
  <c r="AC18" i="4"/>
  <c r="Z18" i="4"/>
  <c r="W18" i="4"/>
  <c r="T18" i="4"/>
  <c r="Q18" i="4"/>
  <c r="N18" i="4"/>
  <c r="K18" i="4"/>
  <c r="H18" i="4"/>
  <c r="E18" i="4"/>
  <c r="AL17" i="4"/>
  <c r="AI17" i="4"/>
  <c r="AF17" i="4"/>
  <c r="AC17" i="4"/>
  <c r="Z17" i="4"/>
  <c r="W17" i="4"/>
  <c r="T17" i="4"/>
  <c r="Q17" i="4"/>
  <c r="N17" i="4"/>
  <c r="K17" i="4"/>
  <c r="H17" i="4"/>
  <c r="E17" i="4"/>
  <c r="AL16" i="4"/>
  <c r="AI16" i="4"/>
  <c r="AF16" i="4"/>
  <c r="AC16" i="4"/>
  <c r="Z16" i="4"/>
  <c r="W16" i="4"/>
  <c r="T16" i="4"/>
  <c r="Q16" i="4"/>
  <c r="N16" i="4"/>
  <c r="K16" i="4"/>
  <c r="H16" i="4"/>
  <c r="E16" i="4"/>
  <c r="AL15" i="4"/>
  <c r="AI15" i="4"/>
  <c r="AF15" i="4"/>
  <c r="AC15" i="4"/>
  <c r="Z15" i="4"/>
  <c r="W15" i="4"/>
  <c r="T15" i="4"/>
  <c r="Q15" i="4"/>
  <c r="N15" i="4"/>
  <c r="K15" i="4"/>
  <c r="H15" i="4"/>
  <c r="E15" i="4"/>
  <c r="AL14" i="4"/>
  <c r="AI14" i="4"/>
  <c r="AF14" i="4"/>
  <c r="AC14" i="4"/>
  <c r="Z14" i="4"/>
  <c r="W14" i="4"/>
  <c r="T14" i="4"/>
  <c r="Q14" i="4"/>
  <c r="N14" i="4"/>
  <c r="K14" i="4"/>
  <c r="H14" i="4"/>
  <c r="E14" i="4"/>
  <c r="AL13" i="4"/>
  <c r="AI13" i="4"/>
  <c r="AF13" i="4"/>
  <c r="AC13" i="4"/>
  <c r="Z13" i="4"/>
  <c r="W13" i="4"/>
  <c r="T13" i="4"/>
  <c r="Q13" i="4"/>
  <c r="N13" i="4"/>
  <c r="K13" i="4"/>
  <c r="H13" i="4"/>
  <c r="E13" i="4"/>
  <c r="AL12" i="4"/>
  <c r="AI12" i="4"/>
  <c r="AF12" i="4"/>
  <c r="AC12" i="4"/>
  <c r="Z12" i="4"/>
  <c r="W12" i="4"/>
  <c r="T12" i="4"/>
  <c r="Q12" i="4"/>
  <c r="N12" i="4"/>
  <c r="K12" i="4"/>
  <c r="H12" i="4"/>
  <c r="E12" i="4"/>
  <c r="AL11" i="4"/>
  <c r="AI11" i="4"/>
  <c r="AF11" i="4"/>
  <c r="AC11" i="4"/>
  <c r="Z11" i="4"/>
  <c r="W11" i="4"/>
  <c r="T11" i="4"/>
  <c r="Q11" i="4"/>
  <c r="N11" i="4"/>
  <c r="K11" i="4"/>
  <c r="H11" i="4"/>
  <c r="E11" i="4"/>
  <c r="AL10" i="4"/>
  <c r="AI10" i="4"/>
  <c r="AF10" i="4"/>
  <c r="AC10" i="4"/>
  <c r="Z10" i="4"/>
  <c r="W10" i="4"/>
  <c r="T10" i="4"/>
  <c r="Q10" i="4"/>
  <c r="N10" i="4"/>
  <c r="K10" i="4"/>
  <c r="H10" i="4"/>
  <c r="E10" i="4"/>
  <c r="AL9" i="4"/>
  <c r="AI9" i="4"/>
  <c r="AF9" i="4"/>
  <c r="AC9" i="4"/>
  <c r="Z9" i="4"/>
  <c r="W9" i="4"/>
  <c r="T9" i="4"/>
  <c r="Q9" i="4"/>
  <c r="N9" i="4"/>
  <c r="K9" i="4"/>
  <c r="H9" i="4"/>
  <c r="E9" i="4"/>
  <c r="AL8" i="4"/>
  <c r="AI8" i="4"/>
  <c r="AF8" i="4"/>
  <c r="AC8" i="4"/>
  <c r="Z8" i="4"/>
  <c r="W8" i="4"/>
  <c r="T8" i="4"/>
  <c r="Q8" i="4"/>
  <c r="N8" i="4"/>
  <c r="K8" i="4"/>
  <c r="H8" i="4"/>
  <c r="E8" i="4"/>
  <c r="AL7" i="4"/>
  <c r="AI7" i="4"/>
  <c r="AF7" i="4"/>
  <c r="AC7" i="4"/>
  <c r="Z7" i="4"/>
  <c r="W7" i="4"/>
  <c r="T7" i="4"/>
  <c r="Q7" i="4"/>
  <c r="N7" i="4"/>
  <c r="K7" i="4"/>
  <c r="H7" i="4"/>
  <c r="E7" i="4"/>
  <c r="AL6" i="4"/>
  <c r="AI6" i="4"/>
  <c r="AF6" i="4"/>
  <c r="AC6" i="4"/>
  <c r="Z6" i="4"/>
  <c r="W6" i="4"/>
  <c r="T6" i="4"/>
  <c r="Q6" i="4"/>
  <c r="N6" i="4"/>
  <c r="K6" i="4"/>
  <c r="H6" i="4"/>
  <c r="E6" i="4"/>
  <c r="G192" i="40" l="1"/>
  <c r="G192" i="38"/>
  <c r="J5" i="41"/>
  <c r="J8" i="41" s="1"/>
  <c r="J11" i="41" s="1"/>
  <c r="J14" i="41" s="1"/>
  <c r="J17" i="41" s="1"/>
  <c r="J20" i="41" s="1"/>
  <c r="J23" i="41" s="1"/>
  <c r="J26" i="41" s="1"/>
  <c r="J29" i="41" s="1"/>
  <c r="J32" i="41" s="1"/>
  <c r="J35" i="41" s="1"/>
  <c r="J38" i="41" s="1"/>
  <c r="J41" i="41" s="1"/>
  <c r="J44" i="41" s="1"/>
  <c r="J47" i="41" s="1"/>
  <c r="J50" i="41" s="1"/>
  <c r="J53" i="41" s="1"/>
  <c r="J56" i="41" s="1"/>
  <c r="J59" i="41" s="1"/>
  <c r="J62" i="41" s="1"/>
  <c r="J65" i="41" s="1"/>
  <c r="J68" i="41" s="1"/>
  <c r="J71" i="41" s="1"/>
  <c r="J74" i="41" s="1"/>
  <c r="J77" i="41" s="1"/>
  <c r="J80" i="41" s="1"/>
  <c r="J83" i="41" s="1"/>
  <c r="J86" i="41" s="1"/>
  <c r="J89" i="41" s="1"/>
  <c r="J92" i="41" s="1"/>
  <c r="J95" i="41" s="1"/>
  <c r="J98" i="41" s="1"/>
  <c r="J101" i="41" s="1"/>
  <c r="J104" i="41" s="1"/>
  <c r="J107" i="41" s="1"/>
  <c r="J110" i="41" s="1"/>
  <c r="J113" i="41" s="1"/>
  <c r="J116" i="41" s="1"/>
  <c r="J119" i="41" s="1"/>
  <c r="J122" i="41" s="1"/>
  <c r="J125" i="41" s="1"/>
  <c r="J128" i="41" s="1"/>
  <c r="J131" i="41" s="1"/>
  <c r="J134" i="41" s="1"/>
  <c r="J137" i="41" s="1"/>
  <c r="J140" i="41" s="1"/>
  <c r="J143" i="41" s="1"/>
  <c r="J146" i="41" s="1"/>
  <c r="J149" i="41" s="1"/>
  <c r="J152" i="41" s="1"/>
  <c r="J155" i="41" s="1"/>
  <c r="J158" i="41" s="1"/>
  <c r="J161" i="41" s="1"/>
  <c r="J164" i="41" s="1"/>
  <c r="J167" i="41" s="1"/>
  <c r="J170" i="41" s="1"/>
  <c r="J173" i="41" s="1"/>
  <c r="J176" i="41" s="1"/>
  <c r="J179" i="41" s="1"/>
  <c r="J182" i="41" s="1"/>
  <c r="J7" i="41"/>
  <c r="J10" i="41" s="1"/>
  <c r="J13" i="41" s="1"/>
  <c r="J16" i="41" s="1"/>
  <c r="J19" i="41" s="1"/>
  <c r="J22" i="41" s="1"/>
  <c r="J25" i="41" s="1"/>
  <c r="J28" i="41" s="1"/>
  <c r="J31" i="41" s="1"/>
  <c r="J34" i="41" s="1"/>
  <c r="J37" i="41" s="1"/>
  <c r="J40" i="41" s="1"/>
  <c r="J43" i="41" s="1"/>
  <c r="J46" i="41" s="1"/>
  <c r="J49" i="41" s="1"/>
  <c r="J52" i="41" s="1"/>
  <c r="J55" i="41" s="1"/>
  <c r="J58" i="41" s="1"/>
  <c r="J61" i="41" s="1"/>
  <c r="J64" i="41" s="1"/>
  <c r="J67" i="41" s="1"/>
  <c r="J70" i="41" s="1"/>
  <c r="J73" i="41" s="1"/>
  <c r="J76" i="41" s="1"/>
  <c r="J79" i="41" s="1"/>
  <c r="J82" i="41" s="1"/>
  <c r="J85" i="41" s="1"/>
  <c r="J88" i="41" s="1"/>
  <c r="J91" i="41" s="1"/>
  <c r="J94" i="41" s="1"/>
  <c r="J97" i="41" s="1"/>
  <c r="J100" i="41" s="1"/>
  <c r="J103" i="41" s="1"/>
  <c r="J106" i="41" s="1"/>
  <c r="J109" i="41" s="1"/>
  <c r="J112" i="41" s="1"/>
  <c r="J115" i="41" s="1"/>
  <c r="J118" i="41" s="1"/>
  <c r="J121" i="41" s="1"/>
  <c r="J124" i="41" s="1"/>
  <c r="J127" i="41" s="1"/>
  <c r="J130" i="41" s="1"/>
  <c r="J133" i="41" s="1"/>
  <c r="J136" i="41" s="1"/>
  <c r="J139" i="41" s="1"/>
  <c r="J142" i="41" s="1"/>
  <c r="J145" i="41" s="1"/>
  <c r="J148" i="41" s="1"/>
  <c r="J151" i="41" s="1"/>
  <c r="J154" i="41" s="1"/>
  <c r="J157" i="41" s="1"/>
  <c r="J160" i="41" s="1"/>
  <c r="J163" i="41" s="1"/>
  <c r="J166" i="41" s="1"/>
  <c r="J169" i="41" s="1"/>
  <c r="J172" i="41" s="1"/>
  <c r="J175" i="41" s="1"/>
  <c r="J178" i="41" s="1"/>
  <c r="J181" i="41" s="1"/>
  <c r="F192" i="38"/>
  <c r="F192" i="40"/>
  <c r="F192" i="44"/>
  <c r="I192" i="44" a="1"/>
  <c r="I192" i="44" s="1"/>
  <c r="G192" i="44"/>
  <c r="I192" i="47" a="1"/>
  <c r="I192" i="47" s="1"/>
  <c r="G192" i="47" s="1"/>
  <c r="I192" i="50" a="1"/>
  <c r="I192" i="50" s="1"/>
  <c r="G192" i="50" s="1"/>
  <c r="I192" i="48" a="1"/>
  <c r="I192" i="48" s="1"/>
  <c r="G192" i="48" s="1"/>
  <c r="I192" i="43" a="1"/>
  <c r="I192" i="43" s="1"/>
  <c r="I192" i="41" a="1"/>
  <c r="I192" i="41" s="1"/>
  <c r="G192" i="41" s="1"/>
  <c r="I192" i="42" a="1"/>
  <c r="I192" i="42" s="1"/>
  <c r="G192" i="42"/>
  <c r="I192" i="45" a="1"/>
  <c r="I192" i="45" s="1"/>
  <c r="G192" i="45" s="1"/>
  <c r="I192" i="51"/>
  <c r="G192" i="51" s="1"/>
  <c r="O2" i="29"/>
  <c r="F199" i="51"/>
  <c r="F183" i="51"/>
  <c r="F193" i="51" s="1"/>
  <c r="F198" i="51"/>
  <c r="F200" i="51"/>
  <c r="F192" i="50"/>
  <c r="F200" i="50"/>
  <c r="F198" i="50"/>
  <c r="F193" i="50"/>
  <c r="F199" i="50"/>
  <c r="G192" i="49"/>
  <c r="F192" i="49"/>
  <c r="F198" i="49"/>
  <c r="M2" i="29"/>
  <c r="F200" i="49"/>
  <c r="F199" i="49"/>
  <c r="L2" i="29"/>
  <c r="F200" i="48"/>
  <c r="F198" i="48"/>
  <c r="F183" i="48"/>
  <c r="F193" i="48" s="1"/>
  <c r="F199" i="48"/>
  <c r="F192" i="47"/>
  <c r="F199" i="47"/>
  <c r="F200" i="47"/>
  <c r="K2" i="29"/>
  <c r="F183" i="47"/>
  <c r="F193" i="47" s="1"/>
  <c r="F198" i="47"/>
  <c r="K4" i="29"/>
  <c r="I2" i="29"/>
  <c r="F183" i="44"/>
  <c r="F193" i="44" s="1"/>
  <c r="F200" i="44"/>
  <c r="F199" i="44"/>
  <c r="F198" i="44"/>
  <c r="G192" i="43"/>
  <c r="G193" i="43" s="1"/>
  <c r="F201" i="43"/>
  <c r="F194" i="43"/>
  <c r="G3" i="29"/>
  <c r="G2" i="29"/>
  <c r="F200" i="42"/>
  <c r="F199" i="42"/>
  <c r="F183" i="42"/>
  <c r="F193" i="42" s="1"/>
  <c r="B1" i="21"/>
  <c r="F192" i="41"/>
  <c r="F199" i="41"/>
  <c r="F2" i="29"/>
  <c r="F198" i="41"/>
  <c r="F200" i="41"/>
  <c r="F193" i="41"/>
  <c r="B1" i="14"/>
  <c r="B1" i="16"/>
  <c r="B1" i="19"/>
  <c r="B1" i="17"/>
  <c r="B1" i="18"/>
  <c r="F199" i="40"/>
  <c r="F201" i="40" s="1"/>
  <c r="F183" i="40"/>
  <c r="F193" i="40" s="1"/>
  <c r="F200" i="40"/>
  <c r="E2" i="29"/>
  <c r="F198" i="45"/>
  <c r="F183" i="45"/>
  <c r="F193" i="45" s="1"/>
  <c r="F199" i="45"/>
  <c r="F200" i="45"/>
  <c r="J124" i="29"/>
  <c r="F193" i="38"/>
  <c r="F198" i="38"/>
  <c r="F199" i="38"/>
  <c r="F200" i="38"/>
  <c r="F194" i="38" l="1"/>
  <c r="F194" i="40"/>
  <c r="E182" i="29" s="1"/>
  <c r="E185" i="29" s="1"/>
  <c r="G193" i="38"/>
  <c r="G1" i="38" s="1"/>
  <c r="F201" i="50"/>
  <c r="G193" i="48"/>
  <c r="G1" i="48" s="1"/>
  <c r="G16" i="48" s="1"/>
  <c r="F201" i="48"/>
  <c r="F201" i="42"/>
  <c r="F201" i="41"/>
  <c r="F201" i="47"/>
  <c r="F194" i="47"/>
  <c r="K182" i="29" s="1"/>
  <c r="K185" i="29" s="1"/>
  <c r="F193" i="49"/>
  <c r="F194" i="49" s="1"/>
  <c r="G194" i="49" s="1"/>
  <c r="G193" i="51"/>
  <c r="G1" i="51" s="1"/>
  <c r="F194" i="51"/>
  <c r="F201" i="51"/>
  <c r="F194" i="50"/>
  <c r="G193" i="50"/>
  <c r="G1" i="50" s="1"/>
  <c r="F201" i="49"/>
  <c r="F194" i="48"/>
  <c r="G193" i="47"/>
  <c r="G1" i="47" s="1"/>
  <c r="G193" i="45"/>
  <c r="G1" i="45" s="1"/>
  <c r="F201" i="45"/>
  <c r="F194" i="45"/>
  <c r="G194" i="45" s="1"/>
  <c r="F201" i="44"/>
  <c r="F194" i="44"/>
  <c r="G193" i="44"/>
  <c r="G1" i="43"/>
  <c r="H182" i="29"/>
  <c r="H185" i="29" s="1"/>
  <c r="G194" i="43"/>
  <c r="H1" i="43" s="1"/>
  <c r="F194" i="42"/>
  <c r="G193" i="42"/>
  <c r="F194" i="41"/>
  <c r="G193" i="41"/>
  <c r="G193" i="40"/>
  <c r="G1" i="40" s="1"/>
  <c r="F201" i="38"/>
  <c r="G194" i="40" l="1"/>
  <c r="H1" i="40" s="1"/>
  <c r="H154" i="40" s="1"/>
  <c r="G10" i="40"/>
  <c r="G183" i="38"/>
  <c r="G157" i="38"/>
  <c r="G194" i="38"/>
  <c r="H1" i="38" s="1"/>
  <c r="H28" i="38" s="1"/>
  <c r="G3" i="38"/>
  <c r="G4" i="47"/>
  <c r="G193" i="49"/>
  <c r="G172" i="50"/>
  <c r="G151" i="50"/>
  <c r="G95" i="50"/>
  <c r="G55" i="50"/>
  <c r="G21" i="50"/>
  <c r="G143" i="50"/>
  <c r="G87" i="50"/>
  <c r="G52" i="50"/>
  <c r="G20" i="50"/>
  <c r="G140" i="50"/>
  <c r="G84" i="50"/>
  <c r="G48" i="50"/>
  <c r="G15" i="50"/>
  <c r="G132" i="50"/>
  <c r="G76" i="50"/>
  <c r="G40" i="50"/>
  <c r="G13" i="50"/>
  <c r="G182" i="50"/>
  <c r="G119" i="50"/>
  <c r="G72" i="50"/>
  <c r="G39" i="50"/>
  <c r="G12" i="50"/>
  <c r="G183" i="50"/>
  <c r="G116" i="50"/>
  <c r="G71" i="50"/>
  <c r="G32" i="50"/>
  <c r="G5" i="50"/>
  <c r="G180" i="50"/>
  <c r="G108" i="50"/>
  <c r="G63" i="50"/>
  <c r="G31" i="50"/>
  <c r="G4" i="50"/>
  <c r="G156" i="50"/>
  <c r="G100" i="50"/>
  <c r="G60" i="50"/>
  <c r="G28" i="50"/>
  <c r="G44" i="50"/>
  <c r="G68" i="50"/>
  <c r="G111" i="50"/>
  <c r="G104" i="50"/>
  <c r="G9" i="50"/>
  <c r="G105" i="50"/>
  <c r="G169" i="50"/>
  <c r="G42" i="50"/>
  <c r="G106" i="50"/>
  <c r="G170" i="50"/>
  <c r="G19" i="50"/>
  <c r="G83" i="50"/>
  <c r="G147" i="50"/>
  <c r="G45" i="50"/>
  <c r="G109" i="50"/>
  <c r="G181" i="50"/>
  <c r="G62" i="50"/>
  <c r="G126" i="50"/>
  <c r="G64" i="50"/>
  <c r="G92" i="50"/>
  <c r="G148" i="50"/>
  <c r="G120" i="50"/>
  <c r="G25" i="50"/>
  <c r="G113" i="50"/>
  <c r="G177" i="50"/>
  <c r="G50" i="50"/>
  <c r="G114" i="50"/>
  <c r="G178" i="50"/>
  <c r="G27" i="50"/>
  <c r="G91" i="50"/>
  <c r="G155" i="50"/>
  <c r="G53" i="50"/>
  <c r="G117" i="50"/>
  <c r="G6" i="50"/>
  <c r="G70" i="50"/>
  <c r="G134" i="50"/>
  <c r="G88" i="50"/>
  <c r="G127" i="50"/>
  <c r="G164" i="50"/>
  <c r="G128" i="50"/>
  <c r="G41" i="50"/>
  <c r="G121" i="50"/>
  <c r="G112" i="50"/>
  <c r="G58" i="50"/>
  <c r="G122" i="50"/>
  <c r="G17" i="50"/>
  <c r="G35" i="50"/>
  <c r="G99" i="50"/>
  <c r="G163" i="50"/>
  <c r="G61" i="50"/>
  <c r="G125" i="50"/>
  <c r="G14" i="50"/>
  <c r="G78" i="50"/>
  <c r="G142" i="50"/>
  <c r="G54" i="50"/>
  <c r="G124" i="50"/>
  <c r="G175" i="50"/>
  <c r="G79" i="50"/>
  <c r="G136" i="50"/>
  <c r="G57" i="50"/>
  <c r="G129" i="50"/>
  <c r="G160" i="50"/>
  <c r="G66" i="50"/>
  <c r="G130" i="50"/>
  <c r="G33" i="50"/>
  <c r="G43" i="50"/>
  <c r="G107" i="50"/>
  <c r="G171" i="50"/>
  <c r="G69" i="50"/>
  <c r="G133" i="50"/>
  <c r="G22" i="50"/>
  <c r="G86" i="50"/>
  <c r="G150" i="50"/>
  <c r="G73" i="50"/>
  <c r="G82" i="50"/>
  <c r="G89" i="50"/>
  <c r="G123" i="50"/>
  <c r="G173" i="50"/>
  <c r="G149" i="50"/>
  <c r="G38" i="50"/>
  <c r="G166" i="50"/>
  <c r="G7" i="50"/>
  <c r="G56" i="50"/>
  <c r="G167" i="50"/>
  <c r="G168" i="50"/>
  <c r="G153" i="50"/>
  <c r="G90" i="50"/>
  <c r="G3" i="50"/>
  <c r="G131" i="50"/>
  <c r="G93" i="50"/>
  <c r="G157" i="50"/>
  <c r="G110" i="50"/>
  <c r="G174" i="50"/>
  <c r="G47" i="50"/>
  <c r="G96" i="50"/>
  <c r="G176" i="50"/>
  <c r="G161" i="50"/>
  <c r="G98" i="50"/>
  <c r="G162" i="50"/>
  <c r="G75" i="50"/>
  <c r="G37" i="50"/>
  <c r="G165" i="50"/>
  <c r="G118" i="50"/>
  <c r="G159" i="50"/>
  <c r="G16" i="50"/>
  <c r="G103" i="50"/>
  <c r="G144" i="50"/>
  <c r="G65" i="50"/>
  <c r="G137" i="50"/>
  <c r="G10" i="50"/>
  <c r="G74" i="50"/>
  <c r="G138" i="50"/>
  <c r="G49" i="50"/>
  <c r="G51" i="50"/>
  <c r="G115" i="50"/>
  <c r="G179" i="50"/>
  <c r="G77" i="50"/>
  <c r="G141" i="50"/>
  <c r="G30" i="50"/>
  <c r="G94" i="50"/>
  <c r="G158" i="50"/>
  <c r="G8" i="50"/>
  <c r="G36" i="50"/>
  <c r="G135" i="50"/>
  <c r="G152" i="50"/>
  <c r="G145" i="50"/>
  <c r="G18" i="50"/>
  <c r="G146" i="50"/>
  <c r="G59" i="50"/>
  <c r="G85" i="50"/>
  <c r="G102" i="50"/>
  <c r="G24" i="50"/>
  <c r="G81" i="50"/>
  <c r="G26" i="50"/>
  <c r="G154" i="50"/>
  <c r="G67" i="50"/>
  <c r="G29" i="50"/>
  <c r="G46" i="50"/>
  <c r="G23" i="50"/>
  <c r="G80" i="50"/>
  <c r="G97" i="50"/>
  <c r="G34" i="50"/>
  <c r="G11" i="50"/>
  <c r="G139" i="50"/>
  <c r="G101" i="50"/>
  <c r="G10" i="48"/>
  <c r="G18" i="48"/>
  <c r="G26" i="48"/>
  <c r="G34" i="48"/>
  <c r="G42" i="48"/>
  <c r="G50" i="48"/>
  <c r="G58" i="48"/>
  <c r="G66" i="48"/>
  <c r="G74" i="48"/>
  <c r="G82" i="48"/>
  <c r="G90" i="48"/>
  <c r="G98" i="48"/>
  <c r="G106" i="48"/>
  <c r="G114" i="48"/>
  <c r="G122" i="48"/>
  <c r="G130" i="48"/>
  <c r="G138" i="48"/>
  <c r="G146" i="48"/>
  <c r="G154" i="48"/>
  <c r="G162" i="48"/>
  <c r="G170" i="48"/>
  <c r="G178" i="48"/>
  <c r="G11" i="48"/>
  <c r="G19" i="48"/>
  <c r="G27" i="48"/>
  <c r="G35" i="48"/>
  <c r="G43" i="48"/>
  <c r="G51" i="48"/>
  <c r="G59" i="48"/>
  <c r="G67" i="48"/>
  <c r="G75" i="48"/>
  <c r="G83" i="48"/>
  <c r="G91" i="48"/>
  <c r="G99" i="48"/>
  <c r="G107" i="48"/>
  <c r="G115" i="48"/>
  <c r="G123" i="48"/>
  <c r="G131" i="48"/>
  <c r="G139" i="48"/>
  <c r="G147" i="48"/>
  <c r="G155" i="48"/>
  <c r="G163" i="48"/>
  <c r="G171" i="48"/>
  <c r="G179" i="48"/>
  <c r="G4" i="48"/>
  <c r="G12" i="48"/>
  <c r="G20" i="48"/>
  <c r="G28" i="48"/>
  <c r="G36" i="48"/>
  <c r="G44" i="48"/>
  <c r="G52" i="48"/>
  <c r="G60" i="48"/>
  <c r="G68" i="48"/>
  <c r="G76" i="48"/>
  <c r="G84" i="48"/>
  <c r="G92" i="48"/>
  <c r="G100" i="48"/>
  <c r="G108" i="48"/>
  <c r="G116" i="48"/>
  <c r="G124" i="48"/>
  <c r="G132" i="48"/>
  <c r="G140" i="48"/>
  <c r="G148" i="48"/>
  <c r="G156" i="48"/>
  <c r="G164" i="48"/>
  <c r="G172" i="48"/>
  <c r="G180" i="48"/>
  <c r="G5" i="48"/>
  <c r="G13" i="48"/>
  <c r="G21" i="48"/>
  <c r="G29" i="48"/>
  <c r="G37" i="48"/>
  <c r="G45" i="48"/>
  <c r="G53" i="48"/>
  <c r="G61" i="48"/>
  <c r="G69" i="48"/>
  <c r="G77" i="48"/>
  <c r="G85" i="48"/>
  <c r="G93" i="48"/>
  <c r="G101" i="48"/>
  <c r="G109" i="48"/>
  <c r="G117" i="48"/>
  <c r="G125" i="48"/>
  <c r="G133" i="48"/>
  <c r="G141" i="48"/>
  <c r="G149" i="48"/>
  <c r="G157" i="48"/>
  <c r="G165" i="48"/>
  <c r="G173" i="48"/>
  <c r="G181" i="48"/>
  <c r="G6" i="48"/>
  <c r="G14" i="48"/>
  <c r="G22" i="48"/>
  <c r="G30" i="48"/>
  <c r="G38" i="48"/>
  <c r="G46" i="48"/>
  <c r="G54" i="48"/>
  <c r="G62" i="48"/>
  <c r="G70" i="48"/>
  <c r="G78" i="48"/>
  <c r="G86" i="48"/>
  <c r="G94" i="48"/>
  <c r="G102" i="48"/>
  <c r="G110" i="48"/>
  <c r="G118" i="48"/>
  <c r="G126" i="48"/>
  <c r="G134" i="48"/>
  <c r="G142" i="48"/>
  <c r="G150" i="48"/>
  <c r="G158" i="48"/>
  <c r="G166" i="48"/>
  <c r="G174" i="48"/>
  <c r="G182" i="48"/>
  <c r="G25" i="48"/>
  <c r="G49" i="48"/>
  <c r="G73" i="48"/>
  <c r="G97" i="48"/>
  <c r="G129" i="48"/>
  <c r="G161" i="48"/>
  <c r="G7" i="48"/>
  <c r="G15" i="48"/>
  <c r="G23" i="48"/>
  <c r="G31" i="48"/>
  <c r="G39" i="48"/>
  <c r="G47" i="48"/>
  <c r="G55" i="48"/>
  <c r="G63" i="48"/>
  <c r="G71" i="48"/>
  <c r="G79" i="48"/>
  <c r="G87" i="48"/>
  <c r="G95" i="48"/>
  <c r="G103" i="48"/>
  <c r="G111" i="48"/>
  <c r="G119" i="48"/>
  <c r="G127" i="48"/>
  <c r="G135" i="48"/>
  <c r="G143" i="48"/>
  <c r="G151" i="48"/>
  <c r="G159" i="48"/>
  <c r="G167" i="48"/>
  <c r="G175" i="48"/>
  <c r="G183" i="48"/>
  <c r="G17" i="48"/>
  <c r="G33" i="48"/>
  <c r="G57" i="48"/>
  <c r="G81" i="48"/>
  <c r="G105" i="48"/>
  <c r="G121" i="48"/>
  <c r="G145" i="48"/>
  <c r="G169" i="48"/>
  <c r="G8" i="48"/>
  <c r="G24" i="48"/>
  <c r="G32" i="48"/>
  <c r="G40" i="48"/>
  <c r="G48" i="48"/>
  <c r="G56" i="48"/>
  <c r="G64" i="48"/>
  <c r="G72" i="48"/>
  <c r="G80" i="48"/>
  <c r="G88" i="48"/>
  <c r="G96" i="48"/>
  <c r="G104" i="48"/>
  <c r="G112" i="48"/>
  <c r="G120" i="48"/>
  <c r="G128" i="48"/>
  <c r="G136" i="48"/>
  <c r="G144" i="48"/>
  <c r="G152" i="48"/>
  <c r="G160" i="48"/>
  <c r="G168" i="48"/>
  <c r="G176" i="48"/>
  <c r="G3" i="48"/>
  <c r="G9" i="48"/>
  <c r="G41" i="48"/>
  <c r="G65" i="48"/>
  <c r="G89" i="48"/>
  <c r="G113" i="48"/>
  <c r="G137" i="48"/>
  <c r="G153" i="48"/>
  <c r="G177" i="48"/>
  <c r="G194" i="47"/>
  <c r="H1" i="47" s="1"/>
  <c r="H182" i="47" s="1"/>
  <c r="G7" i="45"/>
  <c r="G15" i="45"/>
  <c r="G23" i="45"/>
  <c r="G31" i="45"/>
  <c r="G39" i="45"/>
  <c r="G47" i="45"/>
  <c r="G55" i="45"/>
  <c r="G63" i="45"/>
  <c r="G71" i="45"/>
  <c r="G79" i="45"/>
  <c r="G87" i="45"/>
  <c r="G95" i="45"/>
  <c r="G103" i="45"/>
  <c r="G111" i="45"/>
  <c r="G119" i="45"/>
  <c r="G127" i="45"/>
  <c r="G135" i="45"/>
  <c r="G143" i="45"/>
  <c r="G151" i="45"/>
  <c r="G159" i="45"/>
  <c r="G167" i="45"/>
  <c r="G175" i="45"/>
  <c r="G8" i="45"/>
  <c r="G16" i="45"/>
  <c r="G24" i="45"/>
  <c r="G40" i="45"/>
  <c r="G48" i="45"/>
  <c r="G56" i="45"/>
  <c r="G64" i="45"/>
  <c r="G72" i="45"/>
  <c r="G80" i="45"/>
  <c r="G88" i="45"/>
  <c r="G104" i="45"/>
  <c r="G112" i="45"/>
  <c r="G120" i="45"/>
  <c r="G128" i="45"/>
  <c r="G144" i="45"/>
  <c r="G152" i="45"/>
  <c r="G160" i="45"/>
  <c r="G176" i="45"/>
  <c r="G98" i="45"/>
  <c r="G138" i="45"/>
  <c r="G154" i="45"/>
  <c r="G178" i="45"/>
  <c r="G12" i="45"/>
  <c r="G60" i="45"/>
  <c r="G92" i="45"/>
  <c r="G108" i="45"/>
  <c r="G132" i="45"/>
  <c r="G156" i="45"/>
  <c r="G22" i="45"/>
  <c r="G46" i="45"/>
  <c r="G70" i="45"/>
  <c r="G102" i="45"/>
  <c r="G126" i="45"/>
  <c r="G158" i="45"/>
  <c r="G182" i="45"/>
  <c r="G32" i="45"/>
  <c r="G96" i="45"/>
  <c r="G136" i="45"/>
  <c r="G168" i="45"/>
  <c r="G114" i="45"/>
  <c r="G170" i="45"/>
  <c r="G20" i="45"/>
  <c r="G52" i="45"/>
  <c r="G84" i="45"/>
  <c r="G116" i="45"/>
  <c r="G140" i="45"/>
  <c r="G164" i="45"/>
  <c r="G5" i="45"/>
  <c r="G21" i="45"/>
  <c r="G37" i="45"/>
  <c r="G53" i="45"/>
  <c r="G61" i="45"/>
  <c r="G77" i="45"/>
  <c r="G85" i="45"/>
  <c r="G101" i="45"/>
  <c r="G9" i="45"/>
  <c r="G17" i="45"/>
  <c r="G25" i="45"/>
  <c r="G33" i="45"/>
  <c r="G41" i="45"/>
  <c r="G49" i="45"/>
  <c r="G57" i="45"/>
  <c r="G65" i="45"/>
  <c r="G73" i="45"/>
  <c r="G81" i="45"/>
  <c r="G89" i="45"/>
  <c r="G97" i="45"/>
  <c r="G105" i="45"/>
  <c r="G113" i="45"/>
  <c r="G121" i="45"/>
  <c r="G129" i="45"/>
  <c r="G137" i="45"/>
  <c r="G145" i="45"/>
  <c r="G153" i="45"/>
  <c r="G161" i="45"/>
  <c r="G169" i="45"/>
  <c r="G177" i="45"/>
  <c r="G10" i="45"/>
  <c r="G18" i="45"/>
  <c r="G26" i="45"/>
  <c r="G34" i="45"/>
  <c r="G42" i="45"/>
  <c r="G50" i="45"/>
  <c r="G58" i="45"/>
  <c r="G66" i="45"/>
  <c r="G74" i="45"/>
  <c r="G82" i="45"/>
  <c r="G90" i="45"/>
  <c r="G106" i="45"/>
  <c r="G122" i="45"/>
  <c r="G130" i="45"/>
  <c r="G146" i="45"/>
  <c r="G162" i="45"/>
  <c r="G28" i="45"/>
  <c r="G36" i="45"/>
  <c r="G44" i="45"/>
  <c r="G68" i="45"/>
  <c r="G76" i="45"/>
  <c r="G100" i="45"/>
  <c r="G124" i="45"/>
  <c r="G148" i="45"/>
  <c r="G172" i="45"/>
  <c r="G180" i="45"/>
  <c r="G13" i="45"/>
  <c r="G29" i="45"/>
  <c r="G45" i="45"/>
  <c r="G69" i="45"/>
  <c r="G93" i="45"/>
  <c r="G109" i="45"/>
  <c r="G117" i="45"/>
  <c r="G125" i="45"/>
  <c r="G133" i="45"/>
  <c r="G141" i="45"/>
  <c r="G149" i="45"/>
  <c r="G157" i="45"/>
  <c r="G165" i="45"/>
  <c r="G173" i="45"/>
  <c r="G181" i="45"/>
  <c r="G30" i="45"/>
  <c r="G38" i="45"/>
  <c r="G62" i="45"/>
  <c r="G78" i="45"/>
  <c r="G110" i="45"/>
  <c r="G142" i="45"/>
  <c r="G174" i="45"/>
  <c r="G3" i="45"/>
  <c r="G11" i="45"/>
  <c r="G19" i="45"/>
  <c r="G27" i="45"/>
  <c r="G35" i="45"/>
  <c r="G43" i="45"/>
  <c r="G51" i="45"/>
  <c r="G59" i="45"/>
  <c r="G67" i="45"/>
  <c r="G75" i="45"/>
  <c r="G83" i="45"/>
  <c r="G91" i="45"/>
  <c r="G99" i="45"/>
  <c r="G107" i="45"/>
  <c r="G115" i="45"/>
  <c r="G123" i="45"/>
  <c r="G131" i="45"/>
  <c r="G139" i="45"/>
  <c r="G147" i="45"/>
  <c r="G155" i="45"/>
  <c r="G163" i="45"/>
  <c r="G171" i="45"/>
  <c r="G179" i="45"/>
  <c r="G4" i="45"/>
  <c r="G14" i="45"/>
  <c r="G54" i="45"/>
  <c r="G86" i="45"/>
  <c r="G118" i="45"/>
  <c r="G134" i="45"/>
  <c r="G166" i="45"/>
  <c r="G6" i="45"/>
  <c r="G94" i="45"/>
  <c r="G150" i="45"/>
  <c r="G171" i="38"/>
  <c r="G4" i="38"/>
  <c r="G1" i="49"/>
  <c r="O182" i="29"/>
  <c r="G194" i="51"/>
  <c r="N182" i="29"/>
  <c r="G194" i="50"/>
  <c r="H1" i="50" s="1"/>
  <c r="H5" i="50" s="1"/>
  <c r="H1" i="49"/>
  <c r="H180" i="49" s="1"/>
  <c r="M182" i="29"/>
  <c r="L182" i="29"/>
  <c r="L185" i="29" s="1"/>
  <c r="G194" i="48"/>
  <c r="H1" i="48" s="1"/>
  <c r="J182" i="29"/>
  <c r="J185" i="29" s="1"/>
  <c r="G183" i="45"/>
  <c r="G1" i="44"/>
  <c r="G194" i="44"/>
  <c r="H1" i="44" s="1"/>
  <c r="H182" i="44" s="1"/>
  <c r="I182" i="29"/>
  <c r="I185" i="29" s="1"/>
  <c r="G195" i="43"/>
  <c r="H168" i="43"/>
  <c r="H152" i="43"/>
  <c r="H136" i="43"/>
  <c r="H120" i="43"/>
  <c r="H104" i="43"/>
  <c r="H88" i="43"/>
  <c r="H72" i="43"/>
  <c r="H56" i="43"/>
  <c r="H40" i="43"/>
  <c r="H24" i="43"/>
  <c r="H175" i="43"/>
  <c r="H173" i="43"/>
  <c r="H166" i="43"/>
  <c r="H159" i="43"/>
  <c r="H157" i="43"/>
  <c r="H150" i="43"/>
  <c r="H143" i="43"/>
  <c r="H141" i="43"/>
  <c r="H134" i="43"/>
  <c r="H127" i="43"/>
  <c r="H125" i="43"/>
  <c r="H118" i="43"/>
  <c r="H111" i="43"/>
  <c r="H109" i="43"/>
  <c r="H102" i="43"/>
  <c r="H95" i="43"/>
  <c r="H93" i="43"/>
  <c r="H86" i="43"/>
  <c r="H79" i="43"/>
  <c r="H77" i="43"/>
  <c r="H70" i="43"/>
  <c r="H63" i="43"/>
  <c r="H61" i="43"/>
  <c r="H54" i="43"/>
  <c r="H47" i="43"/>
  <c r="H45" i="43"/>
  <c r="H38" i="43"/>
  <c r="H31" i="43"/>
  <c r="H29" i="43"/>
  <c r="H22" i="43"/>
  <c r="H181" i="43"/>
  <c r="H172" i="43"/>
  <c r="H156" i="43"/>
  <c r="H140" i="43"/>
  <c r="H124" i="43"/>
  <c r="H108" i="43"/>
  <c r="H92" i="43"/>
  <c r="H76" i="43"/>
  <c r="H60" i="43"/>
  <c r="H44" i="43"/>
  <c r="H28" i="43"/>
  <c r="H162" i="43"/>
  <c r="H154" i="43"/>
  <c r="H149" i="43"/>
  <c r="H144" i="43"/>
  <c r="H126" i="43"/>
  <c r="H182" i="43"/>
  <c r="H177" i="43"/>
  <c r="H169" i="43"/>
  <c r="H167" i="43"/>
  <c r="H164" i="43"/>
  <c r="H131" i="43"/>
  <c r="H123" i="43"/>
  <c r="H113" i="43"/>
  <c r="H105" i="43"/>
  <c r="H103" i="43"/>
  <c r="H100" i="43"/>
  <c r="H67" i="43"/>
  <c r="H59" i="43"/>
  <c r="H49" i="43"/>
  <c r="H41" i="43"/>
  <c r="H39" i="43"/>
  <c r="H36" i="43"/>
  <c r="H11" i="43"/>
  <c r="H9" i="43"/>
  <c r="H135" i="43"/>
  <c r="H91" i="43"/>
  <c r="H174" i="43"/>
  <c r="H146" i="43"/>
  <c r="H138" i="43"/>
  <c r="H133" i="43"/>
  <c r="H128" i="43"/>
  <c r="H110" i="43"/>
  <c r="H82" i="43"/>
  <c r="H74" i="43"/>
  <c r="H69" i="43"/>
  <c r="H64" i="43"/>
  <c r="H46" i="43"/>
  <c r="H18" i="43"/>
  <c r="H16" i="43"/>
  <c r="H81" i="43"/>
  <c r="H179" i="43"/>
  <c r="H171" i="43"/>
  <c r="H161" i="43"/>
  <c r="H153" i="43"/>
  <c r="H151" i="43"/>
  <c r="H148" i="43"/>
  <c r="H115" i="43"/>
  <c r="H107" i="43"/>
  <c r="H97" i="43"/>
  <c r="H89" i="43"/>
  <c r="H87" i="43"/>
  <c r="H84" i="43"/>
  <c r="H51" i="43"/>
  <c r="H43" i="43"/>
  <c r="H33" i="43"/>
  <c r="H25" i="43"/>
  <c r="H23" i="43"/>
  <c r="H20" i="43"/>
  <c r="H14" i="43"/>
  <c r="H7" i="43"/>
  <c r="H5" i="43"/>
  <c r="H155" i="43"/>
  <c r="H145" i="43"/>
  <c r="H137" i="43"/>
  <c r="H99" i="43"/>
  <c r="H71" i="43"/>
  <c r="H176" i="43"/>
  <c r="H158" i="43"/>
  <c r="H130" i="43"/>
  <c r="H122" i="43"/>
  <c r="H117" i="43"/>
  <c r="H112" i="43"/>
  <c r="H94" i="43"/>
  <c r="H66" i="43"/>
  <c r="H58" i="43"/>
  <c r="H53" i="43"/>
  <c r="H48" i="43"/>
  <c r="H30" i="43"/>
  <c r="H12" i="43"/>
  <c r="H3" i="43"/>
  <c r="J216" i="43" s="1"/>
  <c r="H163" i="43"/>
  <c r="H132" i="43"/>
  <c r="H73" i="43"/>
  <c r="H68" i="43"/>
  <c r="H35" i="43"/>
  <c r="H178" i="43"/>
  <c r="H106" i="43"/>
  <c r="H65" i="43"/>
  <c r="H42" i="43"/>
  <c r="H17" i="43"/>
  <c r="H101" i="43"/>
  <c r="H83" i="43"/>
  <c r="H78" i="43"/>
  <c r="H37" i="43"/>
  <c r="H21" i="43"/>
  <c r="H8" i="43"/>
  <c r="H160" i="43"/>
  <c r="H139" i="43"/>
  <c r="H119" i="43"/>
  <c r="H10" i="43"/>
  <c r="H147" i="43"/>
  <c r="H121" i="43"/>
  <c r="H116" i="43"/>
  <c r="H98" i="43"/>
  <c r="H75" i="43"/>
  <c r="H52" i="43"/>
  <c r="H96" i="43"/>
  <c r="H32" i="43"/>
  <c r="H165" i="43"/>
  <c r="H129" i="43"/>
  <c r="H114" i="43"/>
  <c r="H55" i="43"/>
  <c r="H50" i="43"/>
  <c r="H27" i="43"/>
  <c r="H13" i="43"/>
  <c r="H170" i="43"/>
  <c r="H180" i="43"/>
  <c r="H90" i="43"/>
  <c r="H62" i="43"/>
  <c r="H19" i="43"/>
  <c r="H4" i="43"/>
  <c r="H142" i="43"/>
  <c r="H85" i="43"/>
  <c r="H80" i="43"/>
  <c r="H57" i="43"/>
  <c r="H26" i="43"/>
  <c r="H15" i="43"/>
  <c r="H34" i="43"/>
  <c r="H6" i="43"/>
  <c r="G179" i="43"/>
  <c r="G177" i="43"/>
  <c r="G170" i="43"/>
  <c r="I170" i="43" s="1"/>
  <c r="L170" i="43" s="1"/>
  <c r="P173" i="4" s="1"/>
  <c r="G163" i="43"/>
  <c r="G161" i="43"/>
  <c r="G154" i="43"/>
  <c r="G147" i="43"/>
  <c r="G145" i="43"/>
  <c r="G138" i="43"/>
  <c r="G131" i="43"/>
  <c r="I131" i="43" s="1"/>
  <c r="L131" i="43" s="1"/>
  <c r="P134" i="4" s="1"/>
  <c r="G129" i="43"/>
  <c r="G122" i="43"/>
  <c r="G115" i="43"/>
  <c r="G113" i="43"/>
  <c r="G106" i="43"/>
  <c r="G99" i="43"/>
  <c r="I99" i="43" s="1"/>
  <c r="L99" i="43" s="1"/>
  <c r="P102" i="4" s="1"/>
  <c r="G97" i="43"/>
  <c r="G90" i="43"/>
  <c r="G83" i="43"/>
  <c r="I83" i="43" s="1"/>
  <c r="L83" i="43" s="1"/>
  <c r="P86" i="4" s="1"/>
  <c r="G81" i="43"/>
  <c r="G74" i="43"/>
  <c r="G67" i="43"/>
  <c r="G65" i="43"/>
  <c r="I65" i="43" s="1"/>
  <c r="L65" i="43" s="1"/>
  <c r="P68" i="4" s="1"/>
  <c r="G58" i="43"/>
  <c r="G51" i="43"/>
  <c r="G49" i="43"/>
  <c r="I49" i="43" s="1"/>
  <c r="L49" i="43" s="1"/>
  <c r="P52" i="4" s="1"/>
  <c r="G42" i="43"/>
  <c r="G35" i="43"/>
  <c r="I35" i="43" s="1"/>
  <c r="L35" i="43" s="1"/>
  <c r="P38" i="4" s="1"/>
  <c r="G33" i="43"/>
  <c r="G26" i="43"/>
  <c r="G19" i="43"/>
  <c r="I19" i="43" s="1"/>
  <c r="L19" i="43" s="1"/>
  <c r="P22" i="4" s="1"/>
  <c r="G168" i="43"/>
  <c r="G152" i="43"/>
  <c r="G136" i="43"/>
  <c r="G120" i="43"/>
  <c r="G104" i="43"/>
  <c r="G88" i="43"/>
  <c r="G72" i="43"/>
  <c r="G56" i="43"/>
  <c r="G40" i="43"/>
  <c r="G24" i="43"/>
  <c r="G183" i="43"/>
  <c r="G174" i="43"/>
  <c r="G167" i="43"/>
  <c r="G165" i="43"/>
  <c r="G158" i="43"/>
  <c r="G151" i="43"/>
  <c r="G149" i="43"/>
  <c r="G142" i="43"/>
  <c r="G135" i="43"/>
  <c r="G133" i="43"/>
  <c r="G126" i="43"/>
  <c r="I126" i="43" s="1"/>
  <c r="L126" i="43" s="1"/>
  <c r="P129" i="4" s="1"/>
  <c r="G119" i="43"/>
  <c r="G117" i="43"/>
  <c r="I117" i="43" s="1"/>
  <c r="L117" i="43" s="1"/>
  <c r="P120" i="4" s="1"/>
  <c r="G110" i="43"/>
  <c r="I110" i="43" s="1"/>
  <c r="L110" i="43" s="1"/>
  <c r="P113" i="4" s="1"/>
  <c r="G103" i="43"/>
  <c r="G101" i="43"/>
  <c r="G94" i="43"/>
  <c r="G87" i="43"/>
  <c r="G85" i="43"/>
  <c r="G78" i="43"/>
  <c r="G71" i="43"/>
  <c r="G69" i="43"/>
  <c r="G62" i="43"/>
  <c r="G55" i="43"/>
  <c r="G53" i="43"/>
  <c r="G46" i="43"/>
  <c r="G39" i="43"/>
  <c r="I39" i="43" s="1"/>
  <c r="L39" i="43" s="1"/>
  <c r="P42" i="4" s="1"/>
  <c r="G37" i="43"/>
  <c r="I37" i="43" s="1"/>
  <c r="L37" i="43" s="1"/>
  <c r="P40" i="4" s="1"/>
  <c r="G30" i="43"/>
  <c r="G23" i="43"/>
  <c r="G21" i="43"/>
  <c r="G180" i="43"/>
  <c r="G172" i="43"/>
  <c r="I172" i="43" s="1"/>
  <c r="L172" i="43" s="1"/>
  <c r="P175" i="4" s="1"/>
  <c r="G141" i="43"/>
  <c r="G139" i="43"/>
  <c r="G121" i="43"/>
  <c r="I121" i="43" s="1"/>
  <c r="L121" i="43" s="1"/>
  <c r="P124" i="4" s="1"/>
  <c r="G162" i="43"/>
  <c r="G159" i="43"/>
  <c r="G144" i="43"/>
  <c r="G118" i="43"/>
  <c r="G98" i="43"/>
  <c r="G95" i="43"/>
  <c r="G80" i="43"/>
  <c r="G54" i="43"/>
  <c r="G34" i="43"/>
  <c r="G31" i="43"/>
  <c r="G4" i="43"/>
  <c r="I4" i="43" s="1"/>
  <c r="L4" i="43" s="1"/>
  <c r="P7" i="4" s="1"/>
  <c r="G66" i="43"/>
  <c r="I66" i="43" s="1"/>
  <c r="L66" i="43" s="1"/>
  <c r="P69" i="4" s="1"/>
  <c r="G48" i="43"/>
  <c r="G182" i="43"/>
  <c r="G169" i="43"/>
  <c r="G164" i="43"/>
  <c r="G156" i="43"/>
  <c r="G125" i="43"/>
  <c r="G123" i="43"/>
  <c r="G105" i="43"/>
  <c r="G100" i="43"/>
  <c r="G92" i="43"/>
  <c r="I92" i="43" s="1"/>
  <c r="L92" i="43" s="1"/>
  <c r="P95" i="4" s="1"/>
  <c r="G61" i="43"/>
  <c r="G59" i="43"/>
  <c r="G41" i="43"/>
  <c r="G36" i="43"/>
  <c r="G28" i="43"/>
  <c r="G11" i="43"/>
  <c r="G9" i="43"/>
  <c r="G150" i="43"/>
  <c r="G130" i="43"/>
  <c r="I130" i="43" s="1"/>
  <c r="L130" i="43" s="1"/>
  <c r="P133" i="4" s="1"/>
  <c r="G63" i="43"/>
  <c r="G166" i="43"/>
  <c r="G146" i="43"/>
  <c r="G143" i="43"/>
  <c r="G128" i="43"/>
  <c r="G102" i="43"/>
  <c r="G82" i="43"/>
  <c r="G79" i="43"/>
  <c r="G64" i="43"/>
  <c r="G38" i="43"/>
  <c r="G18" i="43"/>
  <c r="G16" i="43"/>
  <c r="G173" i="43"/>
  <c r="G171" i="43"/>
  <c r="G153" i="43"/>
  <c r="I153" i="43" s="1"/>
  <c r="L153" i="43" s="1"/>
  <c r="P156" i="4" s="1"/>
  <c r="G148" i="43"/>
  <c r="G140" i="43"/>
  <c r="G109" i="43"/>
  <c r="G107" i="43"/>
  <c r="I107" i="43" s="1"/>
  <c r="L107" i="43" s="1"/>
  <c r="P110" i="4" s="1"/>
  <c r="G89" i="43"/>
  <c r="G84" i="43"/>
  <c r="G76" i="43"/>
  <c r="G45" i="43"/>
  <c r="G43" i="43"/>
  <c r="G25" i="43"/>
  <c r="G20" i="43"/>
  <c r="G14" i="43"/>
  <c r="G7" i="43"/>
  <c r="G5" i="43"/>
  <c r="G181" i="43"/>
  <c r="G176" i="43"/>
  <c r="G127" i="43"/>
  <c r="G112" i="43"/>
  <c r="G86" i="43"/>
  <c r="G157" i="43"/>
  <c r="G116" i="43"/>
  <c r="G111" i="43"/>
  <c r="G75" i="43"/>
  <c r="G70" i="43"/>
  <c r="G60" i="43"/>
  <c r="G52" i="43"/>
  <c r="G47" i="43"/>
  <c r="G6" i="43"/>
  <c r="G77" i="43"/>
  <c r="G178" i="43"/>
  <c r="G17" i="43"/>
  <c r="G134" i="43"/>
  <c r="G96" i="43"/>
  <c r="G68" i="43"/>
  <c r="G32" i="43"/>
  <c r="G29" i="43"/>
  <c r="G15" i="43"/>
  <c r="G124" i="43"/>
  <c r="I124" i="43" s="1"/>
  <c r="L124" i="43" s="1"/>
  <c r="P127" i="4" s="1"/>
  <c r="G8" i="43"/>
  <c r="G91" i="43"/>
  <c r="G73" i="43"/>
  <c r="G160" i="43"/>
  <c r="G155" i="43"/>
  <c r="G114" i="43"/>
  <c r="I114" i="43" s="1"/>
  <c r="L114" i="43" s="1"/>
  <c r="P117" i="4" s="1"/>
  <c r="G50" i="43"/>
  <c r="I50" i="43" s="1"/>
  <c r="L50" i="43" s="1"/>
  <c r="P53" i="4" s="1"/>
  <c r="G27" i="43"/>
  <c r="I27" i="43" s="1"/>
  <c r="L27" i="43" s="1"/>
  <c r="P30" i="4" s="1"/>
  <c r="G13" i="43"/>
  <c r="I13" i="43" s="1"/>
  <c r="L13" i="43" s="1"/>
  <c r="P16" i="4" s="1"/>
  <c r="G10" i="43"/>
  <c r="I10" i="43" s="1"/>
  <c r="L10" i="43" s="1"/>
  <c r="P13" i="4" s="1"/>
  <c r="G175" i="43"/>
  <c r="G108" i="43"/>
  <c r="G44" i="43"/>
  <c r="I44" i="43" s="1"/>
  <c r="L44" i="43" s="1"/>
  <c r="P47" i="4" s="1"/>
  <c r="G137" i="43"/>
  <c r="I137" i="43" s="1"/>
  <c r="L137" i="43" s="1"/>
  <c r="P140" i="4" s="1"/>
  <c r="G132" i="43"/>
  <c r="G22" i="43"/>
  <c r="G12" i="43"/>
  <c r="I12" i="43" s="1"/>
  <c r="L12" i="43" s="1"/>
  <c r="P15" i="4" s="1"/>
  <c r="G3" i="43"/>
  <c r="J215" i="43" s="1" a="1"/>
  <c r="J215" i="43" s="1"/>
  <c r="J219" i="43" s="1"/>
  <c r="G93" i="43"/>
  <c r="G57" i="43"/>
  <c r="I1" i="43"/>
  <c r="I184" i="43" s="1"/>
  <c r="G182" i="29"/>
  <c r="G185" i="29" s="1"/>
  <c r="G194" i="42"/>
  <c r="H1" i="42" s="1"/>
  <c r="H3" i="42" s="1"/>
  <c r="J216" i="42" s="1"/>
  <c r="G1" i="42"/>
  <c r="G1" i="41"/>
  <c r="G194" i="41"/>
  <c r="H1" i="41" s="1"/>
  <c r="H181" i="41" s="1"/>
  <c r="F182" i="29"/>
  <c r="F185" i="29" s="1"/>
  <c r="G3" i="40"/>
  <c r="J215" i="40" s="1" a="1"/>
  <c r="J215" i="40" s="1"/>
  <c r="H174" i="40"/>
  <c r="G124" i="47"/>
  <c r="G120" i="47"/>
  <c r="G116" i="47"/>
  <c r="G112" i="47"/>
  <c r="G108" i="47"/>
  <c r="G104" i="47"/>
  <c r="G100" i="47"/>
  <c r="G96" i="47"/>
  <c r="G92" i="47"/>
  <c r="G88" i="47"/>
  <c r="G84" i="47"/>
  <c r="G80" i="47"/>
  <c r="G76" i="47"/>
  <c r="G72" i="47"/>
  <c r="G183" i="47"/>
  <c r="G179" i="47"/>
  <c r="G175" i="47"/>
  <c r="G171" i="47"/>
  <c r="G167" i="47"/>
  <c r="G163" i="47"/>
  <c r="G159" i="47"/>
  <c r="G155" i="47"/>
  <c r="G151" i="47"/>
  <c r="G147" i="47"/>
  <c r="G143" i="47"/>
  <c r="G139" i="47"/>
  <c r="G135" i="47"/>
  <c r="G131" i="47"/>
  <c r="G128" i="47"/>
  <c r="G125" i="47"/>
  <c r="G121" i="47"/>
  <c r="G117" i="47"/>
  <c r="G113" i="47"/>
  <c r="G109" i="47"/>
  <c r="G105" i="47"/>
  <c r="G101" i="47"/>
  <c r="G97" i="47"/>
  <c r="G93" i="47"/>
  <c r="G89" i="47"/>
  <c r="G85" i="47"/>
  <c r="G81" i="47"/>
  <c r="G77" i="47"/>
  <c r="G73" i="47"/>
  <c r="G69" i="47"/>
  <c r="G65" i="47"/>
  <c r="G61" i="47"/>
  <c r="G57" i="47"/>
  <c r="G53" i="47"/>
  <c r="G49" i="47"/>
  <c r="G180" i="47"/>
  <c r="G176" i="47"/>
  <c r="G172" i="47"/>
  <c r="G168" i="47"/>
  <c r="G164" i="47"/>
  <c r="G160" i="47"/>
  <c r="G156" i="47"/>
  <c r="G152" i="47"/>
  <c r="G148" i="47"/>
  <c r="G144" i="47"/>
  <c r="G140" i="47"/>
  <c r="G136" i="47"/>
  <c r="G132" i="47"/>
  <c r="G129" i="47"/>
  <c r="G126" i="47"/>
  <c r="G122" i="47"/>
  <c r="G118" i="47"/>
  <c r="G114" i="47"/>
  <c r="G110" i="47"/>
  <c r="G106" i="47"/>
  <c r="G102" i="47"/>
  <c r="G98" i="47"/>
  <c r="G94" i="47"/>
  <c r="G90" i="47"/>
  <c r="G86" i="47"/>
  <c r="G82" i="47"/>
  <c r="G78" i="47"/>
  <c r="G74" i="47"/>
  <c r="G70" i="47"/>
  <c r="G66" i="47"/>
  <c r="G62" i="47"/>
  <c r="G58" i="47"/>
  <c r="G54" i="47"/>
  <c r="G50" i="47"/>
  <c r="G46" i="47"/>
  <c r="G42" i="47"/>
  <c r="G38" i="47"/>
  <c r="G181" i="47"/>
  <c r="G177" i="47"/>
  <c r="G173" i="47"/>
  <c r="G169" i="47"/>
  <c r="G165" i="47"/>
  <c r="G161" i="47"/>
  <c r="G157" i="47"/>
  <c r="G153" i="47"/>
  <c r="G149" i="47"/>
  <c r="G145" i="47"/>
  <c r="G141" i="47"/>
  <c r="G111" i="47"/>
  <c r="G79" i="47"/>
  <c r="G60" i="47"/>
  <c r="G26" i="47"/>
  <c r="G19" i="47"/>
  <c r="G12" i="47"/>
  <c r="G133" i="47"/>
  <c r="G123" i="47"/>
  <c r="G91" i="47"/>
  <c r="G56" i="47"/>
  <c r="G45" i="47"/>
  <c r="G37" i="47"/>
  <c r="G30" i="47"/>
  <c r="G23" i="47"/>
  <c r="G16" i="47"/>
  <c r="G9" i="47"/>
  <c r="G5" i="47"/>
  <c r="G182" i="47"/>
  <c r="G174" i="47"/>
  <c r="G166" i="47"/>
  <c r="G158" i="47"/>
  <c r="G150" i="47"/>
  <c r="G142" i="47"/>
  <c r="G137" i="47"/>
  <c r="G103" i="47"/>
  <c r="G67" i="47"/>
  <c r="G52" i="47"/>
  <c r="G40" i="47"/>
  <c r="G34" i="47"/>
  <c r="G27" i="47"/>
  <c r="G20" i="47"/>
  <c r="G13" i="47"/>
  <c r="G115" i="47"/>
  <c r="G83" i="47"/>
  <c r="G71" i="47"/>
  <c r="G63" i="47"/>
  <c r="G48" i="47"/>
  <c r="G43" i="47"/>
  <c r="G31" i="47"/>
  <c r="G24" i="47"/>
  <c r="G17" i="47"/>
  <c r="G6" i="47"/>
  <c r="G127" i="47"/>
  <c r="G95" i="47"/>
  <c r="G59" i="47"/>
  <c r="G35" i="47"/>
  <c r="G28" i="47"/>
  <c r="G21" i="47"/>
  <c r="G10" i="47"/>
  <c r="G3" i="47"/>
  <c r="G130" i="47"/>
  <c r="G107" i="47"/>
  <c r="G75" i="47"/>
  <c r="G55" i="47"/>
  <c r="G41" i="47"/>
  <c r="G32" i="47"/>
  <c r="G25" i="47"/>
  <c r="G14" i="47"/>
  <c r="G7" i="47"/>
  <c r="G178" i="47"/>
  <c r="G170" i="47"/>
  <c r="G162" i="47"/>
  <c r="G154" i="47"/>
  <c r="G146" i="47"/>
  <c r="G134" i="47"/>
  <c r="G119" i="47"/>
  <c r="G87" i="47"/>
  <c r="G68" i="47"/>
  <c r="G51" i="47"/>
  <c r="G44" i="47"/>
  <c r="G36" i="47"/>
  <c r="G29" i="47"/>
  <c r="G18" i="47"/>
  <c r="G11" i="47"/>
  <c r="G33" i="47"/>
  <c r="G47" i="47"/>
  <c r="G64" i="47"/>
  <c r="G39" i="47"/>
  <c r="G22" i="47"/>
  <c r="G138" i="47"/>
  <c r="G15" i="47"/>
  <c r="G99" i="47"/>
  <c r="G8" i="47"/>
  <c r="G195" i="47"/>
  <c r="H1" i="45"/>
  <c r="H177" i="45" s="1"/>
  <c r="G195" i="45"/>
  <c r="G46" i="38"/>
  <c r="G50" i="38"/>
  <c r="G85" i="38"/>
  <c r="G33" i="38"/>
  <c r="G32" i="38"/>
  <c r="G43" i="38"/>
  <c r="G74" i="38"/>
  <c r="G108" i="38"/>
  <c r="G96" i="38"/>
  <c r="G25" i="38"/>
  <c r="G121" i="38"/>
  <c r="G67" i="38"/>
  <c r="G35" i="38"/>
  <c r="G168" i="38"/>
  <c r="G53" i="38"/>
  <c r="G70" i="38"/>
  <c r="G48" i="38"/>
  <c r="G17" i="38"/>
  <c r="G141" i="38"/>
  <c r="G126" i="38"/>
  <c r="G7" i="38"/>
  <c r="G173" i="38"/>
  <c r="G30" i="38"/>
  <c r="G31" i="38"/>
  <c r="G137" i="38"/>
  <c r="G19" i="38"/>
  <c r="G39" i="38"/>
  <c r="G75" i="38"/>
  <c r="G153" i="38"/>
  <c r="G138" i="38"/>
  <c r="G146" i="38"/>
  <c r="G37" i="38"/>
  <c r="G34" i="38"/>
  <c r="G27" i="38"/>
  <c r="G62" i="38"/>
  <c r="G40" i="38"/>
  <c r="G77" i="38"/>
  <c r="G66" i="38"/>
  <c r="G20" i="38"/>
  <c r="G164" i="38"/>
  <c r="G172" i="38"/>
  <c r="G181" i="38"/>
  <c r="G84" i="38"/>
  <c r="G151" i="38"/>
  <c r="G94" i="38"/>
  <c r="G99" i="38"/>
  <c r="G56" i="38"/>
  <c r="G13" i="38"/>
  <c r="G93" i="38"/>
  <c r="G83" i="38"/>
  <c r="G98" i="38"/>
  <c r="G47" i="38"/>
  <c r="G44" i="38"/>
  <c r="G97" i="38"/>
  <c r="G119" i="38"/>
  <c r="G109" i="38"/>
  <c r="G114" i="38"/>
  <c r="G64" i="38"/>
  <c r="G21" i="38"/>
  <c r="G101" i="38"/>
  <c r="G91" i="38"/>
  <c r="G133" i="38"/>
  <c r="G55" i="38"/>
  <c r="G52" i="38"/>
  <c r="G182" i="38"/>
  <c r="G143" i="38"/>
  <c r="G125" i="38"/>
  <c r="G130" i="38"/>
  <c r="G88" i="38"/>
  <c r="G29" i="38"/>
  <c r="G110" i="38"/>
  <c r="G26" i="38"/>
  <c r="G165" i="38"/>
  <c r="G106" i="38"/>
  <c r="G60" i="38"/>
  <c r="G104" i="38"/>
  <c r="G147" i="38"/>
  <c r="G24" i="38"/>
  <c r="G105" i="38"/>
  <c r="G45" i="38"/>
  <c r="G174" i="38"/>
  <c r="G42" i="38"/>
  <c r="G11" i="38"/>
  <c r="G6" i="38"/>
  <c r="G129" i="38"/>
  <c r="G140" i="38"/>
  <c r="G112" i="38"/>
  <c r="G155" i="38"/>
  <c r="G78" i="38"/>
  <c r="G14" i="38"/>
  <c r="G8" i="38"/>
  <c r="G72" i="38"/>
  <c r="G169" i="38"/>
  <c r="G61" i="38"/>
  <c r="G142" i="38"/>
  <c r="G10" i="38"/>
  <c r="G82" i="38"/>
  <c r="G51" i="38"/>
  <c r="G79" i="38"/>
  <c r="G59" i="38"/>
  <c r="G100" i="38"/>
  <c r="G81" i="38"/>
  <c r="G132" i="38"/>
  <c r="G111" i="38"/>
  <c r="G175" i="38"/>
  <c r="G41" i="38"/>
  <c r="G176" i="38"/>
  <c r="G86" i="38"/>
  <c r="G54" i="38"/>
  <c r="G16" i="38"/>
  <c r="G80" i="38"/>
  <c r="G5" i="38"/>
  <c r="G69" i="38"/>
  <c r="G158" i="38"/>
  <c r="G18" i="38"/>
  <c r="G90" i="38"/>
  <c r="G178" i="38"/>
  <c r="G95" i="38"/>
  <c r="G162" i="38"/>
  <c r="G113" i="38"/>
  <c r="G89" i="38"/>
  <c r="G136" i="38"/>
  <c r="G115" i="38"/>
  <c r="G179" i="38"/>
  <c r="G117" i="38"/>
  <c r="G15" i="38"/>
  <c r="G122" i="38"/>
  <c r="G36" i="38"/>
  <c r="G145" i="38"/>
  <c r="G102" i="38"/>
  <c r="G144" i="38"/>
  <c r="G123" i="38"/>
  <c r="G63" i="38"/>
  <c r="G154" i="38"/>
  <c r="G68" i="38"/>
  <c r="G161" i="38"/>
  <c r="G49" i="38"/>
  <c r="G118" i="38"/>
  <c r="G116" i="38"/>
  <c r="G148" i="38"/>
  <c r="G180" i="38"/>
  <c r="G127" i="38"/>
  <c r="G159" i="38"/>
  <c r="G71" i="38"/>
  <c r="G170" i="38"/>
  <c r="G12" i="38"/>
  <c r="G76" i="38"/>
  <c r="G177" i="38"/>
  <c r="G57" i="38"/>
  <c r="G134" i="38"/>
  <c r="G120" i="38"/>
  <c r="G152" i="38"/>
  <c r="G131" i="38"/>
  <c r="G163" i="38"/>
  <c r="G22" i="38"/>
  <c r="G65" i="38"/>
  <c r="G150" i="38"/>
  <c r="G124" i="38"/>
  <c r="G156" i="38"/>
  <c r="G103" i="38"/>
  <c r="G135" i="38"/>
  <c r="G167" i="38"/>
  <c r="G58" i="38"/>
  <c r="G149" i="38"/>
  <c r="G23" i="38"/>
  <c r="G87" i="38"/>
  <c r="G38" i="38"/>
  <c r="G28" i="38"/>
  <c r="G92" i="38"/>
  <c r="G9" i="38"/>
  <c r="G73" i="38"/>
  <c r="G166" i="38"/>
  <c r="G128" i="38"/>
  <c r="G160" i="38"/>
  <c r="G107" i="38"/>
  <c r="G139" i="38"/>
  <c r="G3" i="42" l="1"/>
  <c r="G178" i="42"/>
  <c r="J215" i="42" a="1"/>
  <c r="J215" i="42" s="1"/>
  <c r="J219" i="42" s="1"/>
  <c r="H11" i="38"/>
  <c r="H104" i="38"/>
  <c r="H149" i="38"/>
  <c r="H62" i="38"/>
  <c r="H86" i="38"/>
  <c r="H29" i="38"/>
  <c r="H5" i="38"/>
  <c r="I5" i="38" s="1"/>
  <c r="L5" i="38" s="1"/>
  <c r="D8" i="4" s="1"/>
  <c r="H64" i="38"/>
  <c r="H41" i="38"/>
  <c r="H72" i="38"/>
  <c r="H43" i="38"/>
  <c r="H127" i="38"/>
  <c r="H132" i="38"/>
  <c r="H39" i="38"/>
  <c r="I39" i="38" s="1"/>
  <c r="L39" i="38" s="1"/>
  <c r="D42" i="4" s="1"/>
  <c r="H38" i="38"/>
  <c r="H68" i="38"/>
  <c r="H130" i="38"/>
  <c r="H76" i="38"/>
  <c r="H154" i="38"/>
  <c r="H25" i="38"/>
  <c r="H66" i="38"/>
  <c r="H47" i="38"/>
  <c r="I47" i="38" s="1"/>
  <c r="L47" i="38" s="1"/>
  <c r="D50" i="4" s="1"/>
  <c r="H35" i="38"/>
  <c r="H93" i="38"/>
  <c r="H36" i="38"/>
  <c r="H181" i="38"/>
  <c r="H103" i="38"/>
  <c r="H34" i="38"/>
  <c r="H159" i="38"/>
  <c r="H91" i="38"/>
  <c r="I91" i="38" s="1"/>
  <c r="L91" i="38" s="1"/>
  <c r="D94" i="4" s="1"/>
  <c r="H170" i="38"/>
  <c r="H144" i="38"/>
  <c r="H44" i="38"/>
  <c r="H142" i="38"/>
  <c r="H7" i="38"/>
  <c r="H148" i="38"/>
  <c r="H18" i="38"/>
  <c r="H110" i="38"/>
  <c r="I110" i="38" s="1"/>
  <c r="L110" i="38" s="1"/>
  <c r="D113" i="4" s="1"/>
  <c r="H106" i="38"/>
  <c r="H24" i="38"/>
  <c r="H116" i="38"/>
  <c r="H80" i="38"/>
  <c r="G195" i="38"/>
  <c r="H147" i="38"/>
  <c r="H143" i="38"/>
  <c r="H74" i="38"/>
  <c r="I74" i="38" s="1"/>
  <c r="L74" i="38" s="1"/>
  <c r="D77" i="4" s="1"/>
  <c r="H141" i="38"/>
  <c r="H137" i="38"/>
  <c r="H48" i="38"/>
  <c r="H178" i="38"/>
  <c r="H129" i="38"/>
  <c r="H168" i="38"/>
  <c r="H115" i="38"/>
  <c r="H79" i="38"/>
  <c r="I79" i="38" s="1"/>
  <c r="L79" i="38" s="1"/>
  <c r="D82" i="4" s="1"/>
  <c r="H107" i="38"/>
  <c r="H109" i="38"/>
  <c r="H73" i="38"/>
  <c r="H69" i="38"/>
  <c r="H73" i="40"/>
  <c r="H52" i="40"/>
  <c r="H67" i="40"/>
  <c r="H116" i="40"/>
  <c r="H84" i="40"/>
  <c r="H9" i="40"/>
  <c r="H160" i="40"/>
  <c r="H119" i="40"/>
  <c r="H137" i="40"/>
  <c r="H14" i="40"/>
  <c r="H85" i="40"/>
  <c r="H169" i="40"/>
  <c r="H102" i="40"/>
  <c r="H149" i="40"/>
  <c r="H148" i="40"/>
  <c r="H151" i="40"/>
  <c r="H21" i="40"/>
  <c r="H20" i="40"/>
  <c r="H180" i="40"/>
  <c r="H30" i="40"/>
  <c r="H41" i="40"/>
  <c r="H32" i="40"/>
  <c r="H35" i="40"/>
  <c r="H50" i="40"/>
  <c r="H47" i="40"/>
  <c r="H94" i="40"/>
  <c r="H105" i="40"/>
  <c r="H96" i="40"/>
  <c r="H111" i="40"/>
  <c r="H134" i="40"/>
  <c r="H29" i="40"/>
  <c r="H93" i="40"/>
  <c r="H157" i="40"/>
  <c r="H40" i="40"/>
  <c r="H104" i="40"/>
  <c r="H168" i="40"/>
  <c r="H55" i="40"/>
  <c r="H127" i="40"/>
  <c r="H38" i="40"/>
  <c r="H110" i="40"/>
  <c r="G195" i="40"/>
  <c r="H37" i="40"/>
  <c r="H101" i="40"/>
  <c r="H165" i="40"/>
  <c r="H48" i="40"/>
  <c r="H112" i="40"/>
  <c r="H176" i="40"/>
  <c r="H63" i="40"/>
  <c r="H143" i="40"/>
  <c r="H46" i="40"/>
  <c r="H126" i="40"/>
  <c r="H53" i="40"/>
  <c r="H117" i="40"/>
  <c r="H181" i="40"/>
  <c r="H64" i="40"/>
  <c r="H128" i="40"/>
  <c r="H15" i="40"/>
  <c r="H79" i="40"/>
  <c r="H159" i="40"/>
  <c r="H62" i="40"/>
  <c r="H142" i="40"/>
  <c r="H61" i="40"/>
  <c r="H125" i="40"/>
  <c r="H8" i="40"/>
  <c r="H72" i="40"/>
  <c r="H136" i="40"/>
  <c r="H23" i="40"/>
  <c r="H87" i="40"/>
  <c r="H175" i="40"/>
  <c r="H70" i="40"/>
  <c r="H158" i="40"/>
  <c r="H5" i="40"/>
  <c r="H69" i="40"/>
  <c r="H133" i="40"/>
  <c r="H16" i="40"/>
  <c r="H80" i="40"/>
  <c r="H144" i="40"/>
  <c r="H31" i="40"/>
  <c r="H95" i="40"/>
  <c r="H6" i="40"/>
  <c r="H78" i="40"/>
  <c r="H166" i="40"/>
  <c r="I1" i="40"/>
  <c r="I184" i="40" s="1"/>
  <c r="H25" i="40"/>
  <c r="H57" i="40"/>
  <c r="H89" i="40"/>
  <c r="H121" i="40"/>
  <c r="H153" i="40"/>
  <c r="H4" i="40"/>
  <c r="H36" i="40"/>
  <c r="H68" i="40"/>
  <c r="H100" i="40"/>
  <c r="H132" i="40"/>
  <c r="H164" i="40"/>
  <c r="H19" i="40"/>
  <c r="H51" i="40"/>
  <c r="H83" i="40"/>
  <c r="H115" i="40"/>
  <c r="H147" i="40"/>
  <c r="H179" i="40"/>
  <c r="H34" i="40"/>
  <c r="H66" i="40"/>
  <c r="H98" i="40"/>
  <c r="H130" i="40"/>
  <c r="H162" i="40"/>
  <c r="H3" i="40"/>
  <c r="J216" i="40" s="1"/>
  <c r="J219" i="40" s="1"/>
  <c r="H33" i="40"/>
  <c r="H65" i="40"/>
  <c r="H97" i="40"/>
  <c r="H129" i="40"/>
  <c r="H161" i="40"/>
  <c r="H12" i="40"/>
  <c r="H44" i="40"/>
  <c r="H76" i="40"/>
  <c r="H108" i="40"/>
  <c r="H140" i="40"/>
  <c r="H172" i="40"/>
  <c r="H27" i="40"/>
  <c r="H59" i="40"/>
  <c r="H91" i="40"/>
  <c r="H123" i="40"/>
  <c r="H155" i="40"/>
  <c r="H10" i="40"/>
  <c r="I10" i="40" s="1"/>
  <c r="L10" i="40" s="1"/>
  <c r="G13" i="4" s="1"/>
  <c r="H42" i="40"/>
  <c r="H74" i="40"/>
  <c r="H106" i="40"/>
  <c r="H138" i="40"/>
  <c r="H170" i="40"/>
  <c r="H99" i="40"/>
  <c r="H131" i="40"/>
  <c r="H163" i="40"/>
  <c r="H18" i="40"/>
  <c r="H82" i="40"/>
  <c r="H114" i="40"/>
  <c r="H146" i="40"/>
  <c r="H178" i="40"/>
  <c r="H13" i="40"/>
  <c r="H45" i="40"/>
  <c r="H77" i="40"/>
  <c r="H109" i="40"/>
  <c r="H141" i="40"/>
  <c r="H173" i="40"/>
  <c r="H24" i="40"/>
  <c r="H56" i="40"/>
  <c r="H88" i="40"/>
  <c r="H120" i="40"/>
  <c r="H152" i="40"/>
  <c r="H7" i="40"/>
  <c r="H39" i="40"/>
  <c r="H71" i="40"/>
  <c r="H103" i="40"/>
  <c r="H135" i="40"/>
  <c r="H167" i="40"/>
  <c r="H22" i="40"/>
  <c r="H54" i="40"/>
  <c r="H86" i="40"/>
  <c r="H118" i="40"/>
  <c r="H150" i="40"/>
  <c r="H182" i="40"/>
  <c r="H17" i="40"/>
  <c r="H49" i="40"/>
  <c r="H81" i="40"/>
  <c r="H113" i="40"/>
  <c r="H145" i="40"/>
  <c r="H177" i="40"/>
  <c r="H28" i="40"/>
  <c r="H60" i="40"/>
  <c r="H92" i="40"/>
  <c r="H124" i="40"/>
  <c r="H156" i="40"/>
  <c r="H11" i="40"/>
  <c r="H43" i="40"/>
  <c r="H75" i="40"/>
  <c r="H107" i="40"/>
  <c r="H139" i="40"/>
  <c r="H171" i="40"/>
  <c r="H26" i="40"/>
  <c r="H58" i="40"/>
  <c r="H90" i="40"/>
  <c r="H122" i="40"/>
  <c r="H92" i="38"/>
  <c r="I92" i="38" s="1"/>
  <c r="L92" i="38" s="1"/>
  <c r="D95" i="4" s="1"/>
  <c r="H102" i="38"/>
  <c r="H27" i="38"/>
  <c r="I27" i="38" s="1"/>
  <c r="L27" i="38" s="1"/>
  <c r="D30" i="4" s="1"/>
  <c r="H97" i="38"/>
  <c r="I97" i="38" s="1"/>
  <c r="L97" i="38" s="1"/>
  <c r="D100" i="4" s="1"/>
  <c r="H140" i="38"/>
  <c r="H17" i="38"/>
  <c r="H172" i="38"/>
  <c r="I172" i="38" s="1"/>
  <c r="L172" i="38" s="1"/>
  <c r="D175" i="4" s="1"/>
  <c r="H145" i="38"/>
  <c r="I145" i="38" s="1"/>
  <c r="L145" i="38" s="1"/>
  <c r="D148" i="4" s="1"/>
  <c r="H65" i="38"/>
  <c r="I65" i="38" s="1"/>
  <c r="L65" i="38" s="1"/>
  <c r="D68" i="4" s="1"/>
  <c r="H70" i="38"/>
  <c r="H3" i="38"/>
  <c r="I1" i="38"/>
  <c r="I184" i="38" s="1"/>
  <c r="H151" i="38"/>
  <c r="I151" i="38" s="1"/>
  <c r="L151" i="38" s="1"/>
  <c r="D154" i="4" s="1"/>
  <c r="F154" i="4" s="1"/>
  <c r="H119" i="38"/>
  <c r="H40" i="38"/>
  <c r="I40" i="38" s="1"/>
  <c r="L40" i="38" s="1"/>
  <c r="D43" i="4" s="1"/>
  <c r="H146" i="38"/>
  <c r="I146" i="38" s="1"/>
  <c r="L146" i="38" s="1"/>
  <c r="D149" i="4" s="1"/>
  <c r="H83" i="38"/>
  <c r="I83" i="38" s="1"/>
  <c r="L83" i="38" s="1"/>
  <c r="D86" i="4" s="1"/>
  <c r="H153" i="38"/>
  <c r="H78" i="38"/>
  <c r="I78" i="38" s="1"/>
  <c r="L78" i="38" s="1"/>
  <c r="D81" i="4" s="1"/>
  <c r="H15" i="38"/>
  <c r="I15" i="38" s="1"/>
  <c r="L15" i="38" s="1"/>
  <c r="D18" i="4" s="1"/>
  <c r="H117" i="38"/>
  <c r="I117" i="38" s="1"/>
  <c r="L117" i="38" s="1"/>
  <c r="D120" i="4" s="1"/>
  <c r="H42" i="38"/>
  <c r="H156" i="38"/>
  <c r="I156" i="38" s="1"/>
  <c r="L156" i="38" s="1"/>
  <c r="D159" i="4" s="1"/>
  <c r="H152" i="38"/>
  <c r="I152" i="38" s="1"/>
  <c r="L152" i="38" s="1"/>
  <c r="D155" i="4" s="1"/>
  <c r="H77" i="38"/>
  <c r="I77" i="38" s="1"/>
  <c r="L77" i="38" s="1"/>
  <c r="D80" i="4" s="1"/>
  <c r="H163" i="38"/>
  <c r="H84" i="38"/>
  <c r="I84" i="38" s="1"/>
  <c r="L84" i="38" s="1"/>
  <c r="D87" i="4" s="1"/>
  <c r="F87" i="4" s="1"/>
  <c r="H9" i="38"/>
  <c r="I9" i="38" s="1"/>
  <c r="L9" i="38" s="1"/>
  <c r="D12" i="4" s="1"/>
  <c r="H95" i="38"/>
  <c r="I95" i="38" s="1"/>
  <c r="L95" i="38" s="1"/>
  <c r="D98" i="4" s="1"/>
  <c r="H16" i="38"/>
  <c r="H122" i="38"/>
  <c r="I122" i="38" s="1"/>
  <c r="L122" i="38" s="1"/>
  <c r="D125" i="4" s="1"/>
  <c r="H182" i="38"/>
  <c r="I182" i="38" s="1"/>
  <c r="L182" i="38" s="1"/>
  <c r="D185" i="4" s="1"/>
  <c r="H123" i="38"/>
  <c r="I123" i="38" s="1"/>
  <c r="L123" i="38" s="1"/>
  <c r="D126" i="4" s="1"/>
  <c r="H150" i="38"/>
  <c r="H81" i="38"/>
  <c r="I81" i="38" s="1"/>
  <c r="L81" i="38" s="1"/>
  <c r="D84" i="4" s="1"/>
  <c r="H108" i="38"/>
  <c r="I108" i="38" s="1"/>
  <c r="L108" i="38" s="1"/>
  <c r="D111" i="4" s="1"/>
  <c r="H87" i="38"/>
  <c r="I87" i="38" s="1"/>
  <c r="L87" i="38" s="1"/>
  <c r="D90" i="4" s="1"/>
  <c r="H8" i="38"/>
  <c r="H114" i="38"/>
  <c r="I114" i="38" s="1"/>
  <c r="L114" i="38" s="1"/>
  <c r="D117" i="4" s="1"/>
  <c r="H51" i="38"/>
  <c r="I51" i="38" s="1"/>
  <c r="L51" i="38" s="1"/>
  <c r="D54" i="4" s="1"/>
  <c r="H121" i="38"/>
  <c r="I121" i="38" s="1"/>
  <c r="L121" i="38" s="1"/>
  <c r="D124" i="4" s="1"/>
  <c r="F124" i="4" s="1"/>
  <c r="H46" i="38"/>
  <c r="I46" i="38" s="1"/>
  <c r="L46" i="38" s="1"/>
  <c r="D49" i="4" s="1"/>
  <c r="H160" i="38"/>
  <c r="I160" i="38" s="1"/>
  <c r="L160" i="38" s="1"/>
  <c r="D163" i="4" s="1"/>
  <c r="H85" i="38"/>
  <c r="I85" i="38" s="1"/>
  <c r="L85" i="38" s="1"/>
  <c r="D88" i="4" s="1"/>
  <c r="F88" i="4" s="1"/>
  <c r="H10" i="38"/>
  <c r="H124" i="38"/>
  <c r="H120" i="38"/>
  <c r="I120" i="38" s="1"/>
  <c r="L120" i="38" s="1"/>
  <c r="D123" i="4" s="1"/>
  <c r="H45" i="38"/>
  <c r="I45" i="38" s="1"/>
  <c r="L45" i="38" s="1"/>
  <c r="D48" i="4" s="1"/>
  <c r="H131" i="38"/>
  <c r="I131" i="38" s="1"/>
  <c r="L131" i="38" s="1"/>
  <c r="D134" i="4" s="1"/>
  <c r="H52" i="38"/>
  <c r="H158" i="38"/>
  <c r="I158" i="38" s="1"/>
  <c r="L158" i="38" s="1"/>
  <c r="D161" i="4" s="1"/>
  <c r="H63" i="38"/>
  <c r="I63" i="38" s="1"/>
  <c r="L63" i="38" s="1"/>
  <c r="D66" i="4" s="1"/>
  <c r="H165" i="38"/>
  <c r="I165" i="38" s="1"/>
  <c r="L165" i="38" s="1"/>
  <c r="D168" i="4" s="1"/>
  <c r="H90" i="38"/>
  <c r="H54" i="38"/>
  <c r="I54" i="38" s="1"/>
  <c r="L54" i="38" s="1"/>
  <c r="D57" i="4" s="1"/>
  <c r="H60" i="38"/>
  <c r="I60" i="38" s="1"/>
  <c r="L60" i="38" s="1"/>
  <c r="D63" i="4" s="1"/>
  <c r="H22" i="38"/>
  <c r="I22" i="38" s="1"/>
  <c r="L22" i="38" s="1"/>
  <c r="D25" i="4" s="1"/>
  <c r="H134" i="38"/>
  <c r="H33" i="38"/>
  <c r="I33" i="38" s="1"/>
  <c r="L33" i="38" s="1"/>
  <c r="D36" i="4" s="1"/>
  <c r="H12" i="38"/>
  <c r="I12" i="38" s="1"/>
  <c r="L12" i="38" s="1"/>
  <c r="H177" i="38"/>
  <c r="I177" i="38" s="1"/>
  <c r="L177" i="38" s="1"/>
  <c r="D180" i="4" s="1"/>
  <c r="H82" i="38"/>
  <c r="H89" i="38"/>
  <c r="I89" i="38" s="1"/>
  <c r="L89" i="38" s="1"/>
  <c r="D92" i="4" s="1"/>
  <c r="H14" i="38"/>
  <c r="I14" i="38" s="1"/>
  <c r="L14" i="38" s="1"/>
  <c r="D17" i="4" s="1"/>
  <c r="H128" i="38"/>
  <c r="I128" i="38" s="1"/>
  <c r="L128" i="38" s="1"/>
  <c r="D131" i="4" s="1"/>
  <c r="H53" i="38"/>
  <c r="H171" i="38"/>
  <c r="I171" i="38" s="1"/>
  <c r="L171" i="38" s="1"/>
  <c r="D174" i="4" s="1"/>
  <c r="H167" i="38"/>
  <c r="I167" i="38" s="1"/>
  <c r="L167" i="38" s="1"/>
  <c r="D170" i="4" s="1"/>
  <c r="H88" i="38"/>
  <c r="I88" i="38" s="1"/>
  <c r="L88" i="38" s="1"/>
  <c r="D91" i="4" s="1"/>
  <c r="H13" i="38"/>
  <c r="H99" i="38"/>
  <c r="I99" i="38" s="1"/>
  <c r="L99" i="38" s="1"/>
  <c r="D102" i="4" s="1"/>
  <c r="H20" i="38"/>
  <c r="I20" i="38" s="1"/>
  <c r="L20" i="38" s="1"/>
  <c r="D23" i="4" s="1"/>
  <c r="H126" i="38"/>
  <c r="I126" i="38" s="1"/>
  <c r="L126" i="38" s="1"/>
  <c r="D129" i="4" s="1"/>
  <c r="H31" i="38"/>
  <c r="H133" i="38"/>
  <c r="I133" i="38" s="1"/>
  <c r="L133" i="38" s="1"/>
  <c r="D136" i="4" s="1"/>
  <c r="H58" i="38"/>
  <c r="I58" i="38" s="1"/>
  <c r="L58" i="38" s="1"/>
  <c r="D61" i="4" s="1"/>
  <c r="H113" i="38"/>
  <c r="I113" i="38" s="1"/>
  <c r="L113" i="38" s="1"/>
  <c r="D116" i="4" s="1"/>
  <c r="H6" i="38"/>
  <c r="H161" i="38"/>
  <c r="H49" i="38"/>
  <c r="I49" i="38" s="1"/>
  <c r="L49" i="38" s="1"/>
  <c r="D52" i="4" s="1"/>
  <c r="H55" i="38"/>
  <c r="I55" i="38" s="1"/>
  <c r="L55" i="38" s="1"/>
  <c r="D58" i="4" s="1"/>
  <c r="H157" i="38"/>
  <c r="I157" i="38" s="1"/>
  <c r="L157" i="38" s="1"/>
  <c r="D160" i="4" s="1"/>
  <c r="H19" i="38"/>
  <c r="I19" i="38" s="1"/>
  <c r="L19" i="38" s="1"/>
  <c r="D22" i="4" s="1"/>
  <c r="F22" i="4" s="1"/>
  <c r="H23" i="38"/>
  <c r="I23" i="38" s="1"/>
  <c r="L23" i="38" s="1"/>
  <c r="D26" i="4" s="1"/>
  <c r="H125" i="38"/>
  <c r="I125" i="38" s="1"/>
  <c r="L125" i="38" s="1"/>
  <c r="D128" i="4" s="1"/>
  <c r="H50" i="38"/>
  <c r="H164" i="38"/>
  <c r="I164" i="38" s="1"/>
  <c r="L164" i="38" s="1"/>
  <c r="D167" i="4" s="1"/>
  <c r="H57" i="38"/>
  <c r="I57" i="38" s="1"/>
  <c r="L57" i="38" s="1"/>
  <c r="D60" i="4" s="1"/>
  <c r="H175" i="38"/>
  <c r="I175" i="38" s="1"/>
  <c r="L175" i="38" s="1"/>
  <c r="D178" i="4" s="1"/>
  <c r="H96" i="38"/>
  <c r="I96" i="38" s="1"/>
  <c r="L96" i="38" s="1"/>
  <c r="D99" i="4" s="1"/>
  <c r="H21" i="38"/>
  <c r="I21" i="38" s="1"/>
  <c r="L21" i="38" s="1"/>
  <c r="D24" i="4" s="1"/>
  <c r="H139" i="38"/>
  <c r="I139" i="38" s="1"/>
  <c r="L139" i="38" s="1"/>
  <c r="D142" i="4" s="1"/>
  <c r="H135" i="38"/>
  <c r="I135" i="38" s="1"/>
  <c r="L135" i="38" s="1"/>
  <c r="D138" i="4" s="1"/>
  <c r="H56" i="38"/>
  <c r="H162" i="38"/>
  <c r="I162" i="38" s="1"/>
  <c r="L162" i="38" s="1"/>
  <c r="D165" i="4" s="1"/>
  <c r="H67" i="38"/>
  <c r="I67" i="38" s="1"/>
  <c r="L67" i="38" s="1"/>
  <c r="D70" i="4" s="1"/>
  <c r="H169" i="38"/>
  <c r="I169" i="38" s="1"/>
  <c r="L169" i="38" s="1"/>
  <c r="D172" i="4" s="1"/>
  <c r="H94" i="38"/>
  <c r="I94" i="38" s="1"/>
  <c r="L94" i="38" s="1"/>
  <c r="D97" i="4" s="1"/>
  <c r="H176" i="38"/>
  <c r="I176" i="38" s="1"/>
  <c r="L176" i="38" s="1"/>
  <c r="D179" i="4" s="1"/>
  <c r="H101" i="38"/>
  <c r="I101" i="38" s="1"/>
  <c r="L101" i="38" s="1"/>
  <c r="D104" i="4" s="1"/>
  <c r="H26" i="38"/>
  <c r="I26" i="38" s="1"/>
  <c r="L26" i="38" s="1"/>
  <c r="D29" i="4" s="1"/>
  <c r="H166" i="38"/>
  <c r="H118" i="38"/>
  <c r="I118" i="38" s="1"/>
  <c r="L118" i="38" s="1"/>
  <c r="D121" i="4" s="1"/>
  <c r="D182" i="29"/>
  <c r="D185" i="29" s="1"/>
  <c r="H4" i="38"/>
  <c r="I4" i="38" s="1"/>
  <c r="L4" i="38" s="1"/>
  <c r="D7" i="4" s="1"/>
  <c r="H136" i="38"/>
  <c r="I136" i="38" s="1"/>
  <c r="L136" i="38" s="1"/>
  <c r="D139" i="4" s="1"/>
  <c r="H61" i="38"/>
  <c r="I61" i="38" s="1"/>
  <c r="L61" i="38" s="1"/>
  <c r="D64" i="4" s="1"/>
  <c r="H179" i="38"/>
  <c r="I179" i="38" s="1"/>
  <c r="L179" i="38" s="1"/>
  <c r="D182" i="4" s="1"/>
  <c r="H100" i="38"/>
  <c r="I100" i="38" s="1"/>
  <c r="L100" i="38" s="1"/>
  <c r="D103" i="4" s="1"/>
  <c r="H174" i="38"/>
  <c r="H111" i="38"/>
  <c r="I111" i="38" s="1"/>
  <c r="L111" i="38" s="1"/>
  <c r="D114" i="4" s="1"/>
  <c r="H32" i="38"/>
  <c r="I32" i="38" s="1"/>
  <c r="L32" i="38" s="1"/>
  <c r="D35" i="4" s="1"/>
  <c r="H138" i="38"/>
  <c r="I138" i="38" s="1"/>
  <c r="L138" i="38" s="1"/>
  <c r="D141" i="4" s="1"/>
  <c r="H75" i="38"/>
  <c r="I75" i="38" s="1"/>
  <c r="L75" i="38" s="1"/>
  <c r="D78" i="4" s="1"/>
  <c r="H71" i="38"/>
  <c r="I71" i="38" s="1"/>
  <c r="L71" i="38" s="1"/>
  <c r="D74" i="4" s="1"/>
  <c r="H173" i="38"/>
  <c r="I173" i="38" s="1"/>
  <c r="L173" i="38" s="1"/>
  <c r="D176" i="4" s="1"/>
  <c r="H98" i="38"/>
  <c r="I98" i="38" s="1"/>
  <c r="L98" i="38" s="1"/>
  <c r="D101" i="4" s="1"/>
  <c r="H180" i="38"/>
  <c r="H105" i="38"/>
  <c r="I105" i="38" s="1"/>
  <c r="L105" i="38" s="1"/>
  <c r="D108" i="4" s="1"/>
  <c r="H30" i="38"/>
  <c r="I30" i="38" s="1"/>
  <c r="L30" i="38" s="1"/>
  <c r="D33" i="4" s="1"/>
  <c r="H112" i="38"/>
  <c r="I112" i="38" s="1"/>
  <c r="L112" i="38" s="1"/>
  <c r="D115" i="4" s="1"/>
  <c r="H37" i="38"/>
  <c r="I37" i="38" s="1"/>
  <c r="L37" i="38" s="1"/>
  <c r="D40" i="4" s="1"/>
  <c r="H155" i="38"/>
  <c r="I155" i="38" s="1"/>
  <c r="L155" i="38" s="1"/>
  <c r="D158" i="4" s="1"/>
  <c r="H59" i="38"/>
  <c r="I59" i="38" s="1"/>
  <c r="L59" i="38" s="1"/>
  <c r="D62" i="4" s="1"/>
  <c r="I1" i="47"/>
  <c r="I184" i="47" s="1"/>
  <c r="G195" i="51"/>
  <c r="H1" i="51"/>
  <c r="H160" i="51" s="1"/>
  <c r="G4" i="49"/>
  <c r="G5" i="49"/>
  <c r="G3" i="49"/>
  <c r="H9" i="50"/>
  <c r="H17" i="50"/>
  <c r="H25" i="50"/>
  <c r="H33" i="50"/>
  <c r="H41" i="50"/>
  <c r="H49" i="50"/>
  <c r="H57" i="50"/>
  <c r="H65" i="50"/>
  <c r="H73" i="50"/>
  <c r="H81" i="50"/>
  <c r="H89" i="50"/>
  <c r="H97" i="50"/>
  <c r="H105" i="50"/>
  <c r="H113" i="50"/>
  <c r="H121" i="50"/>
  <c r="H129" i="50"/>
  <c r="H137" i="50"/>
  <c r="H145" i="50"/>
  <c r="H153" i="50"/>
  <c r="H161" i="50"/>
  <c r="H169" i="50"/>
  <c r="H177" i="50"/>
  <c r="H30" i="50"/>
  <c r="H10" i="50"/>
  <c r="H18" i="50"/>
  <c r="H26" i="50"/>
  <c r="H34" i="50"/>
  <c r="H42" i="50"/>
  <c r="H50" i="50"/>
  <c r="H58" i="50"/>
  <c r="H66" i="50"/>
  <c r="H74" i="50"/>
  <c r="H82" i="50"/>
  <c r="H90" i="50"/>
  <c r="H98" i="50"/>
  <c r="H106" i="50"/>
  <c r="H114" i="50"/>
  <c r="H122" i="50"/>
  <c r="H130" i="50"/>
  <c r="H138" i="50"/>
  <c r="H146" i="50"/>
  <c r="H154" i="50"/>
  <c r="H162" i="50"/>
  <c r="H170" i="50"/>
  <c r="H178" i="50"/>
  <c r="H22" i="50"/>
  <c r="H118" i="50"/>
  <c r="H174" i="50"/>
  <c r="H31" i="50"/>
  <c r="H95" i="50"/>
  <c r="H151" i="50"/>
  <c r="H11" i="50"/>
  <c r="H19" i="50"/>
  <c r="H27" i="50"/>
  <c r="H35" i="50"/>
  <c r="H43" i="50"/>
  <c r="H51" i="50"/>
  <c r="H59" i="50"/>
  <c r="H67" i="50"/>
  <c r="H75" i="50"/>
  <c r="H83" i="50"/>
  <c r="H91" i="50"/>
  <c r="H99" i="50"/>
  <c r="H107" i="50"/>
  <c r="H115" i="50"/>
  <c r="H123" i="50"/>
  <c r="H131" i="50"/>
  <c r="H139" i="50"/>
  <c r="H147" i="50"/>
  <c r="H155" i="50"/>
  <c r="H163" i="50"/>
  <c r="H171" i="50"/>
  <c r="H179" i="50"/>
  <c r="H38" i="50"/>
  <c r="H110" i="50"/>
  <c r="H166" i="50"/>
  <c r="H39" i="50"/>
  <c r="H87" i="50"/>
  <c r="H135" i="50"/>
  <c r="H183" i="50"/>
  <c r="H4" i="50"/>
  <c r="H12" i="50"/>
  <c r="H20" i="50"/>
  <c r="H28" i="50"/>
  <c r="H36" i="50"/>
  <c r="H44" i="50"/>
  <c r="H52" i="50"/>
  <c r="H60" i="50"/>
  <c r="H68" i="50"/>
  <c r="H76" i="50"/>
  <c r="H84" i="50"/>
  <c r="H92" i="50"/>
  <c r="H100" i="50"/>
  <c r="H108" i="50"/>
  <c r="H116" i="50"/>
  <c r="H124" i="50"/>
  <c r="H132" i="50"/>
  <c r="H140" i="50"/>
  <c r="H148" i="50"/>
  <c r="H156" i="50"/>
  <c r="H164" i="50"/>
  <c r="H172" i="50"/>
  <c r="H180" i="50"/>
  <c r="H14" i="50"/>
  <c r="H134" i="50"/>
  <c r="H23" i="50"/>
  <c r="H111" i="50"/>
  <c r="H175" i="50"/>
  <c r="H13" i="50"/>
  <c r="H21" i="50"/>
  <c r="H29" i="50"/>
  <c r="H37" i="50"/>
  <c r="H45" i="50"/>
  <c r="H53" i="50"/>
  <c r="H61" i="50"/>
  <c r="H69" i="50"/>
  <c r="H77" i="50"/>
  <c r="H85" i="50"/>
  <c r="H93" i="50"/>
  <c r="H101" i="50"/>
  <c r="H109" i="50"/>
  <c r="H117" i="50"/>
  <c r="H125" i="50"/>
  <c r="H133" i="50"/>
  <c r="H141" i="50"/>
  <c r="H149" i="50"/>
  <c r="H157" i="50"/>
  <c r="H165" i="50"/>
  <c r="H173" i="50"/>
  <c r="H181" i="50"/>
  <c r="H6" i="50"/>
  <c r="H62" i="50"/>
  <c r="H86" i="50"/>
  <c r="H102" i="50"/>
  <c r="H142" i="50"/>
  <c r="H158" i="50"/>
  <c r="H7" i="50"/>
  <c r="H55" i="50"/>
  <c r="H71" i="50"/>
  <c r="H103" i="50"/>
  <c r="H127" i="50"/>
  <c r="H159" i="50"/>
  <c r="H8" i="50"/>
  <c r="H16" i="50"/>
  <c r="H24" i="50"/>
  <c r="H32" i="50"/>
  <c r="H40" i="50"/>
  <c r="H48" i="50"/>
  <c r="H56" i="50"/>
  <c r="H64" i="50"/>
  <c r="H72" i="50"/>
  <c r="H80" i="50"/>
  <c r="H88" i="50"/>
  <c r="H96" i="50"/>
  <c r="H104" i="50"/>
  <c r="H112" i="50"/>
  <c r="H120" i="50"/>
  <c r="H128" i="50"/>
  <c r="H136" i="50"/>
  <c r="H144" i="50"/>
  <c r="H152" i="50"/>
  <c r="H160" i="50"/>
  <c r="H168" i="50"/>
  <c r="H176" i="50"/>
  <c r="H3" i="50"/>
  <c r="H46" i="50"/>
  <c r="H54" i="50"/>
  <c r="H70" i="50"/>
  <c r="H78" i="50"/>
  <c r="H94" i="50"/>
  <c r="H126" i="50"/>
  <c r="H150" i="50"/>
  <c r="H182" i="50"/>
  <c r="H15" i="50"/>
  <c r="H47" i="50"/>
  <c r="H63" i="50"/>
  <c r="H79" i="50"/>
  <c r="H119" i="50"/>
  <c r="H143" i="50"/>
  <c r="H167" i="50"/>
  <c r="I3" i="50"/>
  <c r="L3" i="50" s="1"/>
  <c r="I1" i="50"/>
  <c r="G8" i="49"/>
  <c r="G16" i="49"/>
  <c r="G24" i="49"/>
  <c r="G32" i="49"/>
  <c r="G40" i="49"/>
  <c r="G48" i="49"/>
  <c r="G56" i="49"/>
  <c r="G64" i="49"/>
  <c r="G72" i="49"/>
  <c r="G80" i="49"/>
  <c r="G88" i="49"/>
  <c r="G96" i="49"/>
  <c r="G104" i="49"/>
  <c r="G112" i="49"/>
  <c r="G120" i="49"/>
  <c r="G128" i="49"/>
  <c r="G136" i="49"/>
  <c r="G144" i="49"/>
  <c r="G152" i="49"/>
  <c r="G160" i="49"/>
  <c r="G168" i="49"/>
  <c r="G176" i="49"/>
  <c r="G124" i="49"/>
  <c r="G30" i="49"/>
  <c r="G62" i="49"/>
  <c r="G78" i="49"/>
  <c r="G118" i="49"/>
  <c r="G142" i="49"/>
  <c r="G174" i="49"/>
  <c r="G15" i="49"/>
  <c r="G47" i="49"/>
  <c r="G71" i="49"/>
  <c r="G111" i="49"/>
  <c r="G151" i="49"/>
  <c r="I1" i="49"/>
  <c r="G9" i="49"/>
  <c r="G17" i="49"/>
  <c r="G25" i="49"/>
  <c r="G33" i="49"/>
  <c r="G41" i="49"/>
  <c r="G49" i="49"/>
  <c r="G57" i="49"/>
  <c r="G65" i="49"/>
  <c r="G73" i="49"/>
  <c r="G81" i="49"/>
  <c r="G89" i="49"/>
  <c r="G97" i="49"/>
  <c r="G105" i="49"/>
  <c r="G113" i="49"/>
  <c r="G121" i="49"/>
  <c r="G129" i="49"/>
  <c r="G137" i="49"/>
  <c r="G145" i="49"/>
  <c r="G153" i="49"/>
  <c r="G161" i="49"/>
  <c r="G169" i="49"/>
  <c r="G177" i="49"/>
  <c r="G46" i="49"/>
  <c r="G134" i="49"/>
  <c r="G183" i="49"/>
  <c r="G39" i="49"/>
  <c r="G95" i="49"/>
  <c r="G135" i="49"/>
  <c r="G175" i="49"/>
  <c r="G181" i="49"/>
  <c r="G10" i="49"/>
  <c r="G18" i="49"/>
  <c r="G26" i="49"/>
  <c r="G34" i="49"/>
  <c r="G42" i="49"/>
  <c r="G50" i="49"/>
  <c r="G58" i="49"/>
  <c r="G66" i="49"/>
  <c r="G74" i="49"/>
  <c r="G82" i="49"/>
  <c r="G90" i="49"/>
  <c r="G98" i="49"/>
  <c r="G106" i="49"/>
  <c r="G114" i="49"/>
  <c r="G122" i="49"/>
  <c r="G130" i="49"/>
  <c r="G138" i="49"/>
  <c r="G146" i="49"/>
  <c r="G154" i="49"/>
  <c r="G162" i="49"/>
  <c r="G170" i="49"/>
  <c r="G178" i="49"/>
  <c r="G100" i="49"/>
  <c r="G148" i="49"/>
  <c r="G180" i="49"/>
  <c r="G14" i="49"/>
  <c r="G110" i="49"/>
  <c r="G55" i="49"/>
  <c r="G127" i="49"/>
  <c r="G11" i="49"/>
  <c r="G19" i="49"/>
  <c r="G27" i="49"/>
  <c r="G35" i="49"/>
  <c r="G43" i="49"/>
  <c r="G51" i="49"/>
  <c r="G59" i="49"/>
  <c r="G67" i="49"/>
  <c r="G75" i="49"/>
  <c r="G83" i="49"/>
  <c r="G91" i="49"/>
  <c r="G99" i="49"/>
  <c r="G107" i="49"/>
  <c r="G115" i="49"/>
  <c r="G123" i="49"/>
  <c r="G131" i="49"/>
  <c r="G139" i="49"/>
  <c r="G147" i="49"/>
  <c r="G155" i="49"/>
  <c r="G163" i="49"/>
  <c r="G171" i="49"/>
  <c r="G179" i="49"/>
  <c r="G12" i="49"/>
  <c r="G36" i="49"/>
  <c r="G44" i="49"/>
  <c r="G60" i="49"/>
  <c r="G84" i="49"/>
  <c r="G108" i="49"/>
  <c r="G140" i="49"/>
  <c r="G164" i="49"/>
  <c r="G6" i="49"/>
  <c r="G54" i="49"/>
  <c r="G70" i="49"/>
  <c r="G86" i="49"/>
  <c r="G126" i="49"/>
  <c r="G158" i="49"/>
  <c r="G7" i="49"/>
  <c r="G63" i="49"/>
  <c r="G87" i="49"/>
  <c r="G119" i="49"/>
  <c r="G167" i="49"/>
  <c r="G20" i="49"/>
  <c r="G28" i="49"/>
  <c r="G52" i="49"/>
  <c r="G68" i="49"/>
  <c r="G76" i="49"/>
  <c r="G92" i="49"/>
  <c r="G116" i="49"/>
  <c r="G132" i="49"/>
  <c r="G156" i="49"/>
  <c r="G172" i="49"/>
  <c r="G38" i="49"/>
  <c r="G102" i="49"/>
  <c r="G150" i="49"/>
  <c r="G23" i="49"/>
  <c r="G79" i="49"/>
  <c r="G143" i="49"/>
  <c r="G13" i="49"/>
  <c r="G21" i="49"/>
  <c r="G29" i="49"/>
  <c r="G37" i="49"/>
  <c r="G45" i="49"/>
  <c r="G53" i="49"/>
  <c r="G61" i="49"/>
  <c r="G69" i="49"/>
  <c r="G77" i="49"/>
  <c r="G85" i="49"/>
  <c r="G93" i="49"/>
  <c r="G101" i="49"/>
  <c r="G109" i="49"/>
  <c r="G117" i="49"/>
  <c r="G125" i="49"/>
  <c r="G133" i="49"/>
  <c r="G141" i="49"/>
  <c r="G149" i="49"/>
  <c r="G157" i="49"/>
  <c r="G165" i="49"/>
  <c r="G173" i="49"/>
  <c r="G182" i="49"/>
  <c r="G22" i="49"/>
  <c r="G94" i="49"/>
  <c r="G166" i="49"/>
  <c r="G31" i="49"/>
  <c r="G103" i="49"/>
  <c r="G159" i="49"/>
  <c r="H182" i="49"/>
  <c r="H3" i="49"/>
  <c r="I1" i="48"/>
  <c r="H7" i="48"/>
  <c r="H15" i="48"/>
  <c r="H23" i="48"/>
  <c r="I23" i="48" s="1"/>
  <c r="H31" i="48"/>
  <c r="I31" i="48" s="1"/>
  <c r="H39" i="48"/>
  <c r="H47" i="48"/>
  <c r="I47" i="48" s="1"/>
  <c r="H55" i="48"/>
  <c r="I55" i="48" s="1"/>
  <c r="H63" i="48"/>
  <c r="I63" i="48" s="1"/>
  <c r="H71" i="48"/>
  <c r="H79" i="48"/>
  <c r="H87" i="48"/>
  <c r="I87" i="48" s="1"/>
  <c r="H95" i="48"/>
  <c r="I95" i="48" s="1"/>
  <c r="L95" i="48" s="1"/>
  <c r="AB98" i="4" s="1"/>
  <c r="H103" i="48"/>
  <c r="H111" i="48"/>
  <c r="I111" i="48" s="1"/>
  <c r="L111" i="48" s="1"/>
  <c r="AB114" i="4" s="1"/>
  <c r="H119" i="48"/>
  <c r="H127" i="48"/>
  <c r="I127" i="48" s="1"/>
  <c r="H135" i="48"/>
  <c r="H167" i="48"/>
  <c r="H3" i="48"/>
  <c r="H8" i="48"/>
  <c r="I8" i="48" s="1"/>
  <c r="L8" i="48" s="1"/>
  <c r="AB11" i="4" s="1"/>
  <c r="H16" i="48"/>
  <c r="H24" i="48"/>
  <c r="I24" i="48" s="1"/>
  <c r="H32" i="48"/>
  <c r="H40" i="48"/>
  <c r="I40" i="48" s="1"/>
  <c r="H48" i="48"/>
  <c r="H56" i="48"/>
  <c r="I56" i="48" s="1"/>
  <c r="L56" i="48" s="1"/>
  <c r="AB59" i="4" s="1"/>
  <c r="H64" i="48"/>
  <c r="I64" i="48" s="1"/>
  <c r="H72" i="48"/>
  <c r="I72" i="48" s="1"/>
  <c r="H80" i="48"/>
  <c r="H88" i="48"/>
  <c r="I88" i="48" s="1"/>
  <c r="H96" i="48"/>
  <c r="I96" i="48" s="1"/>
  <c r="L96" i="48" s="1"/>
  <c r="AB99" i="4" s="1"/>
  <c r="H104" i="48"/>
  <c r="I104" i="48" s="1"/>
  <c r="H112" i="48"/>
  <c r="H120" i="48"/>
  <c r="H128" i="48"/>
  <c r="I128" i="48" s="1"/>
  <c r="H136" i="48"/>
  <c r="I136" i="48" s="1"/>
  <c r="H144" i="48"/>
  <c r="H152" i="48"/>
  <c r="I152" i="48" s="1"/>
  <c r="H160" i="48"/>
  <c r="I160" i="48" s="1"/>
  <c r="L160" i="48" s="1"/>
  <c r="AB163" i="4" s="1"/>
  <c r="H168" i="48"/>
  <c r="H176" i="48"/>
  <c r="H159" i="48"/>
  <c r="I159" i="48" s="1"/>
  <c r="L159" i="48" s="1"/>
  <c r="AB162" i="4" s="1"/>
  <c r="H9" i="48"/>
  <c r="H17" i="48"/>
  <c r="I17" i="48" s="1"/>
  <c r="H25" i="48"/>
  <c r="H33" i="48"/>
  <c r="I33" i="48" s="1"/>
  <c r="H41" i="48"/>
  <c r="I41" i="48" s="1"/>
  <c r="H49" i="48"/>
  <c r="I49" i="48" s="1"/>
  <c r="H57" i="48"/>
  <c r="H65" i="48"/>
  <c r="I65" i="48" s="1"/>
  <c r="H73" i="48"/>
  <c r="I73" i="48" s="1"/>
  <c r="H81" i="48"/>
  <c r="I81" i="48" s="1"/>
  <c r="L81" i="48" s="1"/>
  <c r="AB84" i="4" s="1"/>
  <c r="H89" i="48"/>
  <c r="H97" i="48"/>
  <c r="I97" i="48" s="1"/>
  <c r="H105" i="48"/>
  <c r="I105" i="48" s="1"/>
  <c r="L105" i="48" s="1"/>
  <c r="AB108" i="4" s="1"/>
  <c r="H113" i="48"/>
  <c r="I113" i="48" s="1"/>
  <c r="H121" i="48"/>
  <c r="H129" i="48"/>
  <c r="H137" i="48"/>
  <c r="I137" i="48" s="1"/>
  <c r="L137" i="48" s="1"/>
  <c r="AB140" i="4" s="1"/>
  <c r="H145" i="48"/>
  <c r="I145" i="48" s="1"/>
  <c r="H153" i="48"/>
  <c r="H161" i="48"/>
  <c r="I161" i="48" s="1"/>
  <c r="H169" i="48"/>
  <c r="I169" i="48" s="1"/>
  <c r="L169" i="48" s="1"/>
  <c r="AB172" i="4" s="1"/>
  <c r="H177" i="48"/>
  <c r="I177" i="48" s="1"/>
  <c r="L177" i="48" s="1"/>
  <c r="AB180" i="4" s="1"/>
  <c r="H154" i="48"/>
  <c r="H174" i="48"/>
  <c r="H182" i="48"/>
  <c r="I182" i="48" s="1"/>
  <c r="H143" i="48"/>
  <c r="I143" i="48" s="1"/>
  <c r="H175" i="48"/>
  <c r="H10" i="48"/>
  <c r="I10" i="48" s="1"/>
  <c r="L10" i="48" s="1"/>
  <c r="AB13" i="4" s="1"/>
  <c r="H18" i="48"/>
  <c r="H26" i="48"/>
  <c r="I26" i="48" s="1"/>
  <c r="H34" i="48"/>
  <c r="H42" i="48"/>
  <c r="H50" i="48"/>
  <c r="I50" i="48" s="1"/>
  <c r="H58" i="48"/>
  <c r="I58" i="48" s="1"/>
  <c r="H66" i="48"/>
  <c r="H74" i="48"/>
  <c r="I74" i="48" s="1"/>
  <c r="H82" i="48"/>
  <c r="I82" i="48" s="1"/>
  <c r="H90" i="48"/>
  <c r="I90" i="48" s="1"/>
  <c r="L90" i="48" s="1"/>
  <c r="AB93" i="4" s="1"/>
  <c r="H98" i="48"/>
  <c r="H106" i="48"/>
  <c r="H114" i="48"/>
  <c r="I114" i="48" s="1"/>
  <c r="H122" i="48"/>
  <c r="I122" i="48" s="1"/>
  <c r="L122" i="48" s="1"/>
  <c r="AB125" i="4" s="1"/>
  <c r="H130" i="48"/>
  <c r="H138" i="48"/>
  <c r="I138" i="48" s="1"/>
  <c r="H146" i="48"/>
  <c r="I146" i="48" s="1"/>
  <c r="H162" i="48"/>
  <c r="I162" i="48" s="1"/>
  <c r="H170" i="48"/>
  <c r="H178" i="48"/>
  <c r="H151" i="48"/>
  <c r="I151" i="48" s="1"/>
  <c r="H11" i="48"/>
  <c r="I11" i="48" s="1"/>
  <c r="L11" i="48" s="1"/>
  <c r="AB14" i="4" s="1"/>
  <c r="H19" i="48"/>
  <c r="H27" i="48"/>
  <c r="I27" i="48" s="1"/>
  <c r="H35" i="48"/>
  <c r="I35" i="48" s="1"/>
  <c r="H43" i="48"/>
  <c r="I43" i="48" s="1"/>
  <c r="L43" i="48" s="1"/>
  <c r="AB46" i="4" s="1"/>
  <c r="H51" i="48"/>
  <c r="H59" i="48"/>
  <c r="H67" i="48"/>
  <c r="I67" i="48" s="1"/>
  <c r="H75" i="48"/>
  <c r="I75" i="48" s="1"/>
  <c r="H83" i="48"/>
  <c r="H91" i="48"/>
  <c r="I91" i="48" s="1"/>
  <c r="H99" i="48"/>
  <c r="I99" i="48" s="1"/>
  <c r="H107" i="48"/>
  <c r="I107" i="48" s="1"/>
  <c r="H115" i="48"/>
  <c r="H123" i="48"/>
  <c r="H131" i="48"/>
  <c r="I131" i="48" s="1"/>
  <c r="H139" i="48"/>
  <c r="I139" i="48" s="1"/>
  <c r="H147" i="48"/>
  <c r="H155" i="48"/>
  <c r="I155" i="48" s="1"/>
  <c r="H163" i="48"/>
  <c r="I163" i="48" s="1"/>
  <c r="L163" i="48" s="1"/>
  <c r="AB166" i="4" s="1"/>
  <c r="H171" i="48"/>
  <c r="I171" i="48" s="1"/>
  <c r="L171" i="48" s="1"/>
  <c r="AB174" i="4" s="1"/>
  <c r="H179" i="48"/>
  <c r="H22" i="48"/>
  <c r="H54" i="48"/>
  <c r="I54" i="48" s="1"/>
  <c r="H86" i="48"/>
  <c r="I86" i="48" s="1"/>
  <c r="H126" i="48"/>
  <c r="H142" i="48"/>
  <c r="I142" i="48" s="1"/>
  <c r="H150" i="48"/>
  <c r="I150" i="48" s="1"/>
  <c r="H158" i="48"/>
  <c r="I158" i="48" s="1"/>
  <c r="L158" i="48" s="1"/>
  <c r="AB161" i="4" s="1"/>
  <c r="H4" i="48"/>
  <c r="H12" i="48"/>
  <c r="I12" i="48" s="1"/>
  <c r="L12" i="48" s="1"/>
  <c r="AB15" i="4" s="1"/>
  <c r="H20" i="48"/>
  <c r="I20" i="48" s="1"/>
  <c r="L20" i="48" s="1"/>
  <c r="AB23" i="4" s="1"/>
  <c r="H28" i="48"/>
  <c r="I28" i="48" s="1"/>
  <c r="L28" i="48" s="1"/>
  <c r="AB31" i="4" s="1"/>
  <c r="H36" i="48"/>
  <c r="H44" i="48"/>
  <c r="I44" i="48" s="1"/>
  <c r="H52" i="48"/>
  <c r="I52" i="48" s="1"/>
  <c r="H60" i="48"/>
  <c r="I60" i="48" s="1"/>
  <c r="L60" i="48" s="1"/>
  <c r="AB63" i="4" s="1"/>
  <c r="H68" i="48"/>
  <c r="H76" i="48"/>
  <c r="I76" i="48" s="1"/>
  <c r="L76" i="48" s="1"/>
  <c r="AB79" i="4" s="1"/>
  <c r="H84" i="48"/>
  <c r="I84" i="48" s="1"/>
  <c r="H92" i="48"/>
  <c r="I92" i="48" s="1"/>
  <c r="L92" i="48" s="1"/>
  <c r="AB95" i="4" s="1"/>
  <c r="H100" i="48"/>
  <c r="H108" i="48"/>
  <c r="I108" i="48" s="1"/>
  <c r="H116" i="48"/>
  <c r="I116" i="48" s="1"/>
  <c r="H124" i="48"/>
  <c r="I124" i="48" s="1"/>
  <c r="H132" i="48"/>
  <c r="H140" i="48"/>
  <c r="I140" i="48" s="1"/>
  <c r="L140" i="48" s="1"/>
  <c r="AB143" i="4" s="1"/>
  <c r="H148" i="48"/>
  <c r="I148" i="48" s="1"/>
  <c r="H156" i="48"/>
  <c r="I156" i="48" s="1"/>
  <c r="H164" i="48"/>
  <c r="H172" i="48"/>
  <c r="I172" i="48" s="1"/>
  <c r="H180" i="48"/>
  <c r="I180" i="48" s="1"/>
  <c r="H14" i="48"/>
  <c r="I14" i="48" s="1"/>
  <c r="H30" i="48"/>
  <c r="I30" i="48" s="1"/>
  <c r="H46" i="48"/>
  <c r="I46" i="48" s="1"/>
  <c r="H70" i="48"/>
  <c r="I70" i="48" s="1"/>
  <c r="H94" i="48"/>
  <c r="I94" i="48" s="1"/>
  <c r="L94" i="48" s="1"/>
  <c r="AB97" i="4" s="1"/>
  <c r="H110" i="48"/>
  <c r="H5" i="48"/>
  <c r="I5" i="48" s="1"/>
  <c r="H13" i="48"/>
  <c r="I13" i="48" s="1"/>
  <c r="H21" i="48"/>
  <c r="I21" i="48" s="1"/>
  <c r="H29" i="48"/>
  <c r="H37" i="48"/>
  <c r="I37" i="48" s="1"/>
  <c r="H45" i="48"/>
  <c r="I45" i="48" s="1"/>
  <c r="H53" i="48"/>
  <c r="I53" i="48" s="1"/>
  <c r="H61" i="48"/>
  <c r="H69" i="48"/>
  <c r="I69" i="48" s="1"/>
  <c r="H77" i="48"/>
  <c r="I77" i="48" s="1"/>
  <c r="L77" i="48" s="1"/>
  <c r="AB80" i="4" s="1"/>
  <c r="H85" i="48"/>
  <c r="I85" i="48" s="1"/>
  <c r="L85" i="48" s="1"/>
  <c r="AB88" i="4" s="1"/>
  <c r="H93" i="48"/>
  <c r="I93" i="48" s="1"/>
  <c r="H101" i="48"/>
  <c r="I101" i="48" s="1"/>
  <c r="L101" i="48" s="1"/>
  <c r="AB104" i="4" s="1"/>
  <c r="H109" i="48"/>
  <c r="I109" i="48" s="1"/>
  <c r="H117" i="48"/>
  <c r="I117" i="48" s="1"/>
  <c r="H125" i="48"/>
  <c r="H133" i="48"/>
  <c r="I133" i="48" s="1"/>
  <c r="H141" i="48"/>
  <c r="I141" i="48" s="1"/>
  <c r="L141" i="48" s="1"/>
  <c r="AB144" i="4" s="1"/>
  <c r="H149" i="48"/>
  <c r="I149" i="48" s="1"/>
  <c r="L149" i="48" s="1"/>
  <c r="AB152" i="4" s="1"/>
  <c r="H157" i="48"/>
  <c r="I157" i="48" s="1"/>
  <c r="H165" i="48"/>
  <c r="I165" i="48" s="1"/>
  <c r="H173" i="48"/>
  <c r="I173" i="48" s="1"/>
  <c r="L173" i="48" s="1"/>
  <c r="AB176" i="4" s="1"/>
  <c r="H181" i="48"/>
  <c r="I181" i="48" s="1"/>
  <c r="H6" i="48"/>
  <c r="H38" i="48"/>
  <c r="I38" i="48" s="1"/>
  <c r="H62" i="48"/>
  <c r="I62" i="48" s="1"/>
  <c r="L62" i="48" s="1"/>
  <c r="AB65" i="4" s="1"/>
  <c r="H78" i="48"/>
  <c r="I78" i="48" s="1"/>
  <c r="H102" i="48"/>
  <c r="I102" i="48" s="1"/>
  <c r="H134" i="48"/>
  <c r="I134" i="48" s="1"/>
  <c r="H166" i="48"/>
  <c r="I166" i="48" s="1"/>
  <c r="H118" i="48"/>
  <c r="I118" i="48" s="1"/>
  <c r="I144" i="48"/>
  <c r="I80" i="48"/>
  <c r="I16" i="48"/>
  <c r="I135" i="48"/>
  <c r="I71" i="48"/>
  <c r="L71" i="48" s="1"/>
  <c r="AB74" i="4" s="1"/>
  <c r="I7" i="48"/>
  <c r="L7" i="48" s="1"/>
  <c r="AB10" i="4" s="1"/>
  <c r="I174" i="48"/>
  <c r="I110" i="48"/>
  <c r="I147" i="48"/>
  <c r="I83" i="48"/>
  <c r="I19" i="48"/>
  <c r="I130" i="48"/>
  <c r="L130" i="48" s="1"/>
  <c r="AB133" i="4" s="1"/>
  <c r="I66" i="48"/>
  <c r="I9" i="48"/>
  <c r="I119" i="48"/>
  <c r="I129" i="48"/>
  <c r="I178" i="48"/>
  <c r="I120" i="48"/>
  <c r="L120" i="48" s="1"/>
  <c r="AB123" i="4" s="1"/>
  <c r="I175" i="48"/>
  <c r="L175" i="48" s="1"/>
  <c r="AB178" i="4" s="1"/>
  <c r="I22" i="48"/>
  <c r="I132" i="48"/>
  <c r="L132" i="48" s="1"/>
  <c r="AB135" i="4" s="1"/>
  <c r="I68" i="48"/>
  <c r="I4" i="48"/>
  <c r="L4" i="48" s="1"/>
  <c r="AB7" i="4" s="1"/>
  <c r="I123" i="48"/>
  <c r="L123" i="48" s="1"/>
  <c r="AB126" i="4" s="1"/>
  <c r="I59" i="48"/>
  <c r="L59" i="48" s="1"/>
  <c r="AB62" i="4" s="1"/>
  <c r="I170" i="48"/>
  <c r="I106" i="48"/>
  <c r="I42" i="48"/>
  <c r="L42" i="48" s="1"/>
  <c r="AB45" i="4" s="1"/>
  <c r="I29" i="48"/>
  <c r="I153" i="48"/>
  <c r="I176" i="48"/>
  <c r="I112" i="48"/>
  <c r="I48" i="48"/>
  <c r="L48" i="48" s="1"/>
  <c r="AB51" i="4" s="1"/>
  <c r="I121" i="48"/>
  <c r="I167" i="48"/>
  <c r="I103" i="48"/>
  <c r="I39" i="48"/>
  <c r="I179" i="48"/>
  <c r="I115" i="48"/>
  <c r="I51" i="48"/>
  <c r="L51" i="48" s="1"/>
  <c r="AB54" i="4" s="1"/>
  <c r="I98" i="48"/>
  <c r="L98" i="48" s="1"/>
  <c r="AB101" i="4" s="1"/>
  <c r="I34" i="48"/>
  <c r="I168" i="48"/>
  <c r="I6" i="48"/>
  <c r="L6" i="48" s="1"/>
  <c r="AB9" i="4" s="1"/>
  <c r="I125" i="48"/>
  <c r="I61" i="48"/>
  <c r="I154" i="48"/>
  <c r="L154" i="48" s="1"/>
  <c r="AB157" i="4" s="1"/>
  <c r="I32" i="48"/>
  <c r="I25" i="48"/>
  <c r="I126" i="48"/>
  <c r="I18" i="48"/>
  <c r="I89" i="48"/>
  <c r="I57" i="48"/>
  <c r="L57" i="48" s="1"/>
  <c r="AB60" i="4" s="1"/>
  <c r="I79" i="48"/>
  <c r="I15" i="48"/>
  <c r="I164" i="48"/>
  <c r="I100" i="48"/>
  <c r="L100" i="48" s="1"/>
  <c r="AB103" i="4" s="1"/>
  <c r="I36" i="48"/>
  <c r="H14" i="47"/>
  <c r="I14" i="47" s="1"/>
  <c r="L14" i="47" s="1"/>
  <c r="Y17" i="4" s="1"/>
  <c r="H22" i="47"/>
  <c r="H30" i="47"/>
  <c r="I30" i="47" s="1"/>
  <c r="L30" i="47" s="1"/>
  <c r="Y33" i="4" s="1"/>
  <c r="H38" i="47"/>
  <c r="I38" i="47" s="1"/>
  <c r="L38" i="47" s="1"/>
  <c r="Y41" i="4" s="1"/>
  <c r="H46" i="47"/>
  <c r="I46" i="47" s="1"/>
  <c r="L46" i="47" s="1"/>
  <c r="Y49" i="4" s="1"/>
  <c r="H54" i="47"/>
  <c r="I54" i="47" s="1"/>
  <c r="L54" i="47" s="1"/>
  <c r="Y57" i="4" s="1"/>
  <c r="H62" i="47"/>
  <c r="I62" i="47" s="1"/>
  <c r="L62" i="47" s="1"/>
  <c r="Y65" i="4" s="1"/>
  <c r="H70" i="47"/>
  <c r="I70" i="47" s="1"/>
  <c r="L70" i="47" s="1"/>
  <c r="Y73" i="4" s="1"/>
  <c r="H78" i="47"/>
  <c r="H86" i="47"/>
  <c r="I86" i="47" s="1"/>
  <c r="L86" i="47" s="1"/>
  <c r="Y89" i="4" s="1"/>
  <c r="H94" i="47"/>
  <c r="I94" i="47" s="1"/>
  <c r="L94" i="47" s="1"/>
  <c r="Y97" i="4" s="1"/>
  <c r="H102" i="47"/>
  <c r="I102" i="47" s="1"/>
  <c r="L102" i="47" s="1"/>
  <c r="Y105" i="4" s="1"/>
  <c r="H110" i="47"/>
  <c r="H118" i="47"/>
  <c r="I118" i="47" s="1"/>
  <c r="L118" i="47" s="1"/>
  <c r="Y121" i="4" s="1"/>
  <c r="H126" i="47"/>
  <c r="I126" i="47" s="1"/>
  <c r="L126" i="47" s="1"/>
  <c r="Y129" i="4" s="1"/>
  <c r="H134" i="47"/>
  <c r="I134" i="47" s="1"/>
  <c r="L134" i="47" s="1"/>
  <c r="Y137" i="4" s="1"/>
  <c r="H142" i="47"/>
  <c r="I142" i="47" s="1"/>
  <c r="L142" i="47" s="1"/>
  <c r="Y145" i="4" s="1"/>
  <c r="H150" i="47"/>
  <c r="I150" i="47" s="1"/>
  <c r="L150" i="47" s="1"/>
  <c r="Y153" i="4" s="1"/>
  <c r="H158" i="47"/>
  <c r="I158" i="47" s="1"/>
  <c r="L158" i="47" s="1"/>
  <c r="Y161" i="4" s="1"/>
  <c r="H166" i="47"/>
  <c r="H174" i="47"/>
  <c r="I174" i="47" s="1"/>
  <c r="L174" i="47" s="1"/>
  <c r="Y177" i="4" s="1"/>
  <c r="H95" i="47"/>
  <c r="I95" i="47" s="1"/>
  <c r="L95" i="47" s="1"/>
  <c r="Y98" i="4" s="1"/>
  <c r="H167" i="47"/>
  <c r="I167" i="47" s="1"/>
  <c r="L167" i="47" s="1"/>
  <c r="Y170" i="4" s="1"/>
  <c r="H15" i="47"/>
  <c r="I15" i="47" s="1"/>
  <c r="L15" i="47" s="1"/>
  <c r="Y18" i="4" s="1"/>
  <c r="H23" i="47"/>
  <c r="I23" i="47" s="1"/>
  <c r="L23" i="47" s="1"/>
  <c r="Y26" i="4" s="1"/>
  <c r="H31" i="47"/>
  <c r="I31" i="47" s="1"/>
  <c r="L31" i="47" s="1"/>
  <c r="Y34" i="4" s="1"/>
  <c r="H39" i="47"/>
  <c r="I39" i="47" s="1"/>
  <c r="L39" i="47" s="1"/>
  <c r="Y42" i="4" s="1"/>
  <c r="H47" i="47"/>
  <c r="I47" i="47" s="1"/>
  <c r="L47" i="47" s="1"/>
  <c r="Y50" i="4" s="1"/>
  <c r="H55" i="47"/>
  <c r="I55" i="47" s="1"/>
  <c r="L55" i="47" s="1"/>
  <c r="Y58" i="4" s="1"/>
  <c r="H63" i="47"/>
  <c r="I63" i="47" s="1"/>
  <c r="L63" i="47" s="1"/>
  <c r="Y66" i="4" s="1"/>
  <c r="H71" i="47"/>
  <c r="I71" i="47" s="1"/>
  <c r="L71" i="47" s="1"/>
  <c r="Y74" i="4" s="1"/>
  <c r="H79" i="47"/>
  <c r="I79" i="47" s="1"/>
  <c r="L79" i="47" s="1"/>
  <c r="Y82" i="4" s="1"/>
  <c r="H87" i="47"/>
  <c r="I87" i="47" s="1"/>
  <c r="L87" i="47" s="1"/>
  <c r="Y90" i="4" s="1"/>
  <c r="H103" i="47"/>
  <c r="I103" i="47" s="1"/>
  <c r="L103" i="47" s="1"/>
  <c r="Y106" i="4" s="1"/>
  <c r="H111" i="47"/>
  <c r="I111" i="47" s="1"/>
  <c r="L111" i="47" s="1"/>
  <c r="Y114" i="4" s="1"/>
  <c r="H119" i="47"/>
  <c r="I119" i="47" s="1"/>
  <c r="L119" i="47" s="1"/>
  <c r="Y122" i="4" s="1"/>
  <c r="H127" i="47"/>
  <c r="I127" i="47" s="1"/>
  <c r="L127" i="47" s="1"/>
  <c r="Y130" i="4" s="1"/>
  <c r="H135" i="47"/>
  <c r="I135" i="47" s="1"/>
  <c r="L135" i="47" s="1"/>
  <c r="Y138" i="4" s="1"/>
  <c r="H143" i="47"/>
  <c r="I143" i="47" s="1"/>
  <c r="L143" i="47" s="1"/>
  <c r="Y146" i="4" s="1"/>
  <c r="H151" i="47"/>
  <c r="I151" i="47" s="1"/>
  <c r="L151" i="47" s="1"/>
  <c r="Y154" i="4" s="1"/>
  <c r="H159" i="47"/>
  <c r="H175" i="47"/>
  <c r="I175" i="47" s="1"/>
  <c r="L175" i="47" s="1"/>
  <c r="Y178" i="4" s="1"/>
  <c r="H5" i="47"/>
  <c r="I5" i="47" s="1"/>
  <c r="L5" i="47" s="1"/>
  <c r="Y8" i="4" s="1"/>
  <c r="H8" i="47"/>
  <c r="H16" i="47"/>
  <c r="H24" i="47"/>
  <c r="I24" i="47" s="1"/>
  <c r="L24" i="47" s="1"/>
  <c r="Y27" i="4" s="1"/>
  <c r="H32" i="47"/>
  <c r="I32" i="47" s="1"/>
  <c r="L32" i="47" s="1"/>
  <c r="Y35" i="4" s="1"/>
  <c r="H40" i="47"/>
  <c r="I40" i="47" s="1"/>
  <c r="L40" i="47" s="1"/>
  <c r="Y43" i="4" s="1"/>
  <c r="H48" i="47"/>
  <c r="H56" i="47"/>
  <c r="I56" i="47" s="1"/>
  <c r="L56" i="47" s="1"/>
  <c r="Y59" i="4" s="1"/>
  <c r="H64" i="47"/>
  <c r="I64" i="47" s="1"/>
  <c r="L64" i="47" s="1"/>
  <c r="Y67" i="4" s="1"/>
  <c r="H72" i="47"/>
  <c r="H80" i="47"/>
  <c r="I80" i="47" s="1"/>
  <c r="L80" i="47" s="1"/>
  <c r="Y83" i="4" s="1"/>
  <c r="H88" i="47"/>
  <c r="I88" i="47" s="1"/>
  <c r="L88" i="47" s="1"/>
  <c r="Y91" i="4" s="1"/>
  <c r="H96" i="47"/>
  <c r="I96" i="47" s="1"/>
  <c r="L96" i="47" s="1"/>
  <c r="Y99" i="4" s="1"/>
  <c r="H104" i="47"/>
  <c r="I104" i="47" s="1"/>
  <c r="L104" i="47" s="1"/>
  <c r="Y107" i="4" s="1"/>
  <c r="H112" i="47"/>
  <c r="I112" i="47" s="1"/>
  <c r="L112" i="47" s="1"/>
  <c r="Y115" i="4" s="1"/>
  <c r="H120" i="47"/>
  <c r="I120" i="47" s="1"/>
  <c r="L120" i="47" s="1"/>
  <c r="Y123" i="4" s="1"/>
  <c r="H128" i="47"/>
  <c r="H136" i="47"/>
  <c r="I136" i="47" s="1"/>
  <c r="L136" i="47" s="1"/>
  <c r="Y139" i="4" s="1"/>
  <c r="H144" i="47"/>
  <c r="H152" i="47"/>
  <c r="I152" i="47" s="1"/>
  <c r="L152" i="47" s="1"/>
  <c r="Y155" i="4" s="1"/>
  <c r="H160" i="47"/>
  <c r="I160" i="47" s="1"/>
  <c r="L160" i="47" s="1"/>
  <c r="Y163" i="4" s="1"/>
  <c r="H168" i="47"/>
  <c r="I168" i="47" s="1"/>
  <c r="L168" i="47" s="1"/>
  <c r="Y171" i="4" s="1"/>
  <c r="H176" i="47"/>
  <c r="H6" i="47"/>
  <c r="I6" i="47" s="1"/>
  <c r="L6" i="47" s="1"/>
  <c r="Y9" i="4" s="1"/>
  <c r="H45" i="47"/>
  <c r="I45" i="47" s="1"/>
  <c r="L45" i="47" s="1"/>
  <c r="Y48" i="4" s="1"/>
  <c r="H61" i="47"/>
  <c r="H85" i="47"/>
  <c r="H125" i="47"/>
  <c r="I125" i="47" s="1"/>
  <c r="L125" i="47" s="1"/>
  <c r="Y128" i="4" s="1"/>
  <c r="H149" i="47"/>
  <c r="I149" i="47" s="1"/>
  <c r="L149" i="47" s="1"/>
  <c r="Y152" i="4" s="1"/>
  <c r="H9" i="47"/>
  <c r="I9" i="47" s="1"/>
  <c r="L9" i="47" s="1"/>
  <c r="Y12" i="4" s="1"/>
  <c r="H17" i="47"/>
  <c r="I17" i="47" s="1"/>
  <c r="L17" i="47" s="1"/>
  <c r="Y20" i="4" s="1"/>
  <c r="H25" i="47"/>
  <c r="I25" i="47" s="1"/>
  <c r="L25" i="47" s="1"/>
  <c r="Y28" i="4" s="1"/>
  <c r="H33" i="47"/>
  <c r="I33" i="47" s="1"/>
  <c r="L33" i="47" s="1"/>
  <c r="Y36" i="4" s="1"/>
  <c r="H41" i="47"/>
  <c r="I41" i="47" s="1"/>
  <c r="L41" i="47" s="1"/>
  <c r="Y44" i="4" s="1"/>
  <c r="H49" i="47"/>
  <c r="H57" i="47"/>
  <c r="I57" i="47" s="1"/>
  <c r="L57" i="47" s="1"/>
  <c r="Y60" i="4" s="1"/>
  <c r="H65" i="47"/>
  <c r="I65" i="47" s="1"/>
  <c r="L65" i="47" s="1"/>
  <c r="Y68" i="4" s="1"/>
  <c r="H73" i="47"/>
  <c r="I73" i="47" s="1"/>
  <c r="L73" i="47" s="1"/>
  <c r="Y76" i="4" s="1"/>
  <c r="H81" i="47"/>
  <c r="H89" i="47"/>
  <c r="I89" i="47" s="1"/>
  <c r="L89" i="47" s="1"/>
  <c r="Y92" i="4" s="1"/>
  <c r="H97" i="47"/>
  <c r="I97" i="47" s="1"/>
  <c r="L97" i="47" s="1"/>
  <c r="Y100" i="4" s="1"/>
  <c r="H105" i="47"/>
  <c r="I105" i="47" s="1"/>
  <c r="L105" i="47" s="1"/>
  <c r="Y108" i="4" s="1"/>
  <c r="H113" i="47"/>
  <c r="H121" i="47"/>
  <c r="I121" i="47" s="1"/>
  <c r="L121" i="47" s="1"/>
  <c r="Y124" i="4" s="1"/>
  <c r="H129" i="47"/>
  <c r="I129" i="47" s="1"/>
  <c r="L129" i="47" s="1"/>
  <c r="Y132" i="4" s="1"/>
  <c r="H137" i="47"/>
  <c r="I137" i="47" s="1"/>
  <c r="L137" i="47" s="1"/>
  <c r="Y140" i="4" s="1"/>
  <c r="H145" i="47"/>
  <c r="I145" i="47" s="1"/>
  <c r="L145" i="47" s="1"/>
  <c r="Y148" i="4" s="1"/>
  <c r="H153" i="47"/>
  <c r="I153" i="47" s="1"/>
  <c r="L153" i="47" s="1"/>
  <c r="Y156" i="4" s="1"/>
  <c r="H161" i="47"/>
  <c r="I161" i="47" s="1"/>
  <c r="L161" i="47" s="1"/>
  <c r="Y164" i="4" s="1"/>
  <c r="H169" i="47"/>
  <c r="I169" i="47" s="1"/>
  <c r="L169" i="47" s="1"/>
  <c r="Y172" i="4" s="1"/>
  <c r="H177" i="47"/>
  <c r="H7" i="47"/>
  <c r="I7" i="47" s="1"/>
  <c r="L7" i="47" s="1"/>
  <c r="Y10" i="4" s="1"/>
  <c r="H37" i="47"/>
  <c r="I37" i="47" s="1"/>
  <c r="L37" i="47" s="1"/>
  <c r="Y40" i="4" s="1"/>
  <c r="H69" i="47"/>
  <c r="I69" i="47" s="1"/>
  <c r="L69" i="47" s="1"/>
  <c r="Y72" i="4" s="1"/>
  <c r="H109" i="47"/>
  <c r="I109" i="47" s="1"/>
  <c r="L109" i="47" s="1"/>
  <c r="Y112" i="4" s="1"/>
  <c r="H141" i="47"/>
  <c r="I141" i="47" s="1"/>
  <c r="L141" i="47" s="1"/>
  <c r="Y144" i="4" s="1"/>
  <c r="H181" i="47"/>
  <c r="I181" i="47" s="1"/>
  <c r="L181" i="47" s="1"/>
  <c r="Y184" i="4" s="1"/>
  <c r="H10" i="47"/>
  <c r="I10" i="47" s="1"/>
  <c r="L10" i="47" s="1"/>
  <c r="Y13" i="4" s="1"/>
  <c r="H18" i="47"/>
  <c r="I18" i="47" s="1"/>
  <c r="L18" i="47" s="1"/>
  <c r="Y21" i="4" s="1"/>
  <c r="H26" i="47"/>
  <c r="I26" i="47" s="1"/>
  <c r="L26" i="47" s="1"/>
  <c r="Y29" i="4" s="1"/>
  <c r="H34" i="47"/>
  <c r="I34" i="47" s="1"/>
  <c r="L34" i="47" s="1"/>
  <c r="Y37" i="4" s="1"/>
  <c r="H42" i="47"/>
  <c r="I42" i="47" s="1"/>
  <c r="L42" i="47" s="1"/>
  <c r="Y45" i="4" s="1"/>
  <c r="H50" i="47"/>
  <c r="H58" i="47"/>
  <c r="I58" i="47" s="1"/>
  <c r="L58" i="47" s="1"/>
  <c r="Y61" i="4" s="1"/>
  <c r="H66" i="47"/>
  <c r="I66" i="47" s="1"/>
  <c r="L66" i="47" s="1"/>
  <c r="Y69" i="4" s="1"/>
  <c r="H74" i="47"/>
  <c r="I74" i="47" s="1"/>
  <c r="L74" i="47" s="1"/>
  <c r="Y77" i="4" s="1"/>
  <c r="H82" i="47"/>
  <c r="H90" i="47"/>
  <c r="I90" i="47" s="1"/>
  <c r="L90" i="47" s="1"/>
  <c r="Y93" i="4" s="1"/>
  <c r="H98" i="47"/>
  <c r="I98" i="47" s="1"/>
  <c r="L98" i="47" s="1"/>
  <c r="Y101" i="4" s="1"/>
  <c r="H106" i="47"/>
  <c r="I106" i="47" s="1"/>
  <c r="L106" i="47" s="1"/>
  <c r="Y109" i="4" s="1"/>
  <c r="H114" i="47"/>
  <c r="I114" i="47" s="1"/>
  <c r="L114" i="47" s="1"/>
  <c r="Y117" i="4" s="1"/>
  <c r="H122" i="47"/>
  <c r="I122" i="47" s="1"/>
  <c r="L122" i="47" s="1"/>
  <c r="Y125" i="4" s="1"/>
  <c r="H130" i="47"/>
  <c r="I130" i="47" s="1"/>
  <c r="L130" i="47" s="1"/>
  <c r="Y133" i="4" s="1"/>
  <c r="H138" i="47"/>
  <c r="I138" i="47" s="1"/>
  <c r="L138" i="47" s="1"/>
  <c r="Y141" i="4" s="1"/>
  <c r="H146" i="47"/>
  <c r="I146" i="47" s="1"/>
  <c r="L146" i="47" s="1"/>
  <c r="Y149" i="4" s="1"/>
  <c r="H154" i="47"/>
  <c r="I154" i="47" s="1"/>
  <c r="L154" i="47" s="1"/>
  <c r="Y157" i="4" s="1"/>
  <c r="H162" i="47"/>
  <c r="I162" i="47" s="1"/>
  <c r="L162" i="47" s="1"/>
  <c r="Y165" i="4" s="1"/>
  <c r="H170" i="47"/>
  <c r="I170" i="47" s="1"/>
  <c r="L170" i="47" s="1"/>
  <c r="Y173" i="4" s="1"/>
  <c r="H178" i="47"/>
  <c r="H4" i="47"/>
  <c r="I4" i="47" s="1"/>
  <c r="L4" i="47" s="1"/>
  <c r="Y7" i="4" s="1"/>
  <c r="H29" i="47"/>
  <c r="I29" i="47" s="1"/>
  <c r="L29" i="47" s="1"/>
  <c r="Y32" i="4" s="1"/>
  <c r="H77" i="47"/>
  <c r="I77" i="47" s="1"/>
  <c r="L77" i="47" s="1"/>
  <c r="Y80" i="4" s="1"/>
  <c r="H117" i="47"/>
  <c r="H157" i="47"/>
  <c r="I157" i="47" s="1"/>
  <c r="L157" i="47" s="1"/>
  <c r="Y160" i="4" s="1"/>
  <c r="H11" i="47"/>
  <c r="I11" i="47" s="1"/>
  <c r="L11" i="47" s="1"/>
  <c r="Y14" i="4" s="1"/>
  <c r="H19" i="47"/>
  <c r="I19" i="47" s="1"/>
  <c r="L19" i="47" s="1"/>
  <c r="Y22" i="4" s="1"/>
  <c r="H27" i="47"/>
  <c r="I27" i="47" s="1"/>
  <c r="L27" i="47" s="1"/>
  <c r="Y30" i="4" s="1"/>
  <c r="H35" i="47"/>
  <c r="I35" i="47" s="1"/>
  <c r="L35" i="47" s="1"/>
  <c r="Y38" i="4" s="1"/>
  <c r="H43" i="47"/>
  <c r="I43" i="47" s="1"/>
  <c r="L43" i="47" s="1"/>
  <c r="Y46" i="4" s="1"/>
  <c r="H51" i="47"/>
  <c r="I51" i="47" s="1"/>
  <c r="L51" i="47" s="1"/>
  <c r="Y54" i="4" s="1"/>
  <c r="H59" i="47"/>
  <c r="H67" i="47"/>
  <c r="I67" i="47" s="1"/>
  <c r="L67" i="47" s="1"/>
  <c r="Y70" i="4" s="1"/>
  <c r="H75" i="47"/>
  <c r="I75" i="47" s="1"/>
  <c r="L75" i="47" s="1"/>
  <c r="Y78" i="4" s="1"/>
  <c r="H83" i="47"/>
  <c r="I83" i="47" s="1"/>
  <c r="L83" i="47" s="1"/>
  <c r="Y86" i="4" s="1"/>
  <c r="H91" i="47"/>
  <c r="H99" i="47"/>
  <c r="I99" i="47" s="1"/>
  <c r="L99" i="47" s="1"/>
  <c r="Y102" i="4" s="1"/>
  <c r="H107" i="47"/>
  <c r="I107" i="47" s="1"/>
  <c r="L107" i="47" s="1"/>
  <c r="Y110" i="4" s="1"/>
  <c r="H115" i="47"/>
  <c r="I115" i="47" s="1"/>
  <c r="L115" i="47" s="1"/>
  <c r="Y118" i="4" s="1"/>
  <c r="H123" i="47"/>
  <c r="I123" i="47" s="1"/>
  <c r="L123" i="47" s="1"/>
  <c r="Y126" i="4" s="1"/>
  <c r="H131" i="47"/>
  <c r="I131" i="47" s="1"/>
  <c r="L131" i="47" s="1"/>
  <c r="Y134" i="4" s="1"/>
  <c r="H139" i="47"/>
  <c r="I139" i="47" s="1"/>
  <c r="L139" i="47" s="1"/>
  <c r="Y142" i="4" s="1"/>
  <c r="H147" i="47"/>
  <c r="I147" i="47" s="1"/>
  <c r="L147" i="47" s="1"/>
  <c r="Y150" i="4" s="1"/>
  <c r="H155" i="47"/>
  <c r="H163" i="47"/>
  <c r="I163" i="47" s="1"/>
  <c r="L163" i="47" s="1"/>
  <c r="Y166" i="4" s="1"/>
  <c r="H171" i="47"/>
  <c r="I171" i="47" s="1"/>
  <c r="L171" i="47" s="1"/>
  <c r="Y174" i="4" s="1"/>
  <c r="H179" i="47"/>
  <c r="I179" i="47" s="1"/>
  <c r="L179" i="47" s="1"/>
  <c r="Y182" i="4" s="1"/>
  <c r="H3" i="47"/>
  <c r="H21" i="47"/>
  <c r="I21" i="47" s="1"/>
  <c r="L21" i="47" s="1"/>
  <c r="Y24" i="4" s="1"/>
  <c r="H53" i="47"/>
  <c r="I53" i="47" s="1"/>
  <c r="L53" i="47" s="1"/>
  <c r="Y56" i="4" s="1"/>
  <c r="H93" i="47"/>
  <c r="I93" i="47" s="1"/>
  <c r="L93" i="47" s="1"/>
  <c r="Y96" i="4" s="1"/>
  <c r="H133" i="47"/>
  <c r="I133" i="47" s="1"/>
  <c r="L133" i="47" s="1"/>
  <c r="Y136" i="4" s="1"/>
  <c r="H173" i="47"/>
  <c r="I173" i="47" s="1"/>
  <c r="L173" i="47" s="1"/>
  <c r="Y176" i="4" s="1"/>
  <c r="H12" i="47"/>
  <c r="I12" i="47" s="1"/>
  <c r="L12" i="47" s="1"/>
  <c r="Y15" i="4" s="1"/>
  <c r="H20" i="47"/>
  <c r="I20" i="47" s="1"/>
  <c r="L20" i="47" s="1"/>
  <c r="Y23" i="4" s="1"/>
  <c r="H28" i="47"/>
  <c r="I28" i="47" s="1"/>
  <c r="L28" i="47" s="1"/>
  <c r="Y31" i="4" s="1"/>
  <c r="H36" i="47"/>
  <c r="I36" i="47" s="1"/>
  <c r="L36" i="47" s="1"/>
  <c r="Y39" i="4" s="1"/>
  <c r="H44" i="47"/>
  <c r="I44" i="47" s="1"/>
  <c r="L44" i="47" s="1"/>
  <c r="Y47" i="4" s="1"/>
  <c r="H52" i="47"/>
  <c r="I52" i="47" s="1"/>
  <c r="L52" i="47" s="1"/>
  <c r="Y55" i="4" s="1"/>
  <c r="H60" i="47"/>
  <c r="I60" i="47" s="1"/>
  <c r="L60" i="47" s="1"/>
  <c r="Y63" i="4" s="1"/>
  <c r="H68" i="47"/>
  <c r="I68" i="47" s="1"/>
  <c r="L68" i="47" s="1"/>
  <c r="Y71" i="4" s="1"/>
  <c r="H76" i="47"/>
  <c r="I76" i="47" s="1"/>
  <c r="L76" i="47" s="1"/>
  <c r="Y79" i="4" s="1"/>
  <c r="H84" i="47"/>
  <c r="I84" i="47" s="1"/>
  <c r="L84" i="47" s="1"/>
  <c r="Y87" i="4" s="1"/>
  <c r="H92" i="47"/>
  <c r="H100" i="47"/>
  <c r="I100" i="47" s="1"/>
  <c r="L100" i="47" s="1"/>
  <c r="Y103" i="4" s="1"/>
  <c r="H108" i="47"/>
  <c r="I108" i="47" s="1"/>
  <c r="L108" i="47" s="1"/>
  <c r="Y111" i="4" s="1"/>
  <c r="H116" i="47"/>
  <c r="I116" i="47" s="1"/>
  <c r="L116" i="47" s="1"/>
  <c r="Y119" i="4" s="1"/>
  <c r="H124" i="47"/>
  <c r="I124" i="47" s="1"/>
  <c r="L124" i="47" s="1"/>
  <c r="Y127" i="4" s="1"/>
  <c r="H132" i="47"/>
  <c r="I132" i="47" s="1"/>
  <c r="L132" i="47" s="1"/>
  <c r="Y135" i="4" s="1"/>
  <c r="H140" i="47"/>
  <c r="I140" i="47" s="1"/>
  <c r="L140" i="47" s="1"/>
  <c r="Y143" i="4" s="1"/>
  <c r="H148" i="47"/>
  <c r="I148" i="47" s="1"/>
  <c r="L148" i="47" s="1"/>
  <c r="Y151" i="4" s="1"/>
  <c r="H156" i="47"/>
  <c r="I156" i="47" s="1"/>
  <c r="L156" i="47" s="1"/>
  <c r="Y159" i="4" s="1"/>
  <c r="H164" i="47"/>
  <c r="I164" i="47" s="1"/>
  <c r="L164" i="47" s="1"/>
  <c r="Y167" i="4" s="1"/>
  <c r="H172" i="47"/>
  <c r="I172" i="47" s="1"/>
  <c r="L172" i="47" s="1"/>
  <c r="Y175" i="4" s="1"/>
  <c r="H180" i="47"/>
  <c r="I180" i="47" s="1"/>
  <c r="L180" i="47" s="1"/>
  <c r="Y183" i="4" s="1"/>
  <c r="H13" i="47"/>
  <c r="I13" i="47" s="1"/>
  <c r="L13" i="47" s="1"/>
  <c r="Y16" i="4" s="1"/>
  <c r="H101" i="47"/>
  <c r="I101" i="47" s="1"/>
  <c r="L101" i="47" s="1"/>
  <c r="Y104" i="4" s="1"/>
  <c r="H165" i="47"/>
  <c r="I165" i="47" s="1"/>
  <c r="L165" i="47" s="1"/>
  <c r="Y168" i="4" s="1"/>
  <c r="H10" i="45"/>
  <c r="H18" i="45"/>
  <c r="H26" i="45"/>
  <c r="H34" i="45"/>
  <c r="I34" i="45" s="1"/>
  <c r="L34" i="45" s="1"/>
  <c r="V37" i="4" s="1"/>
  <c r="H42" i="45"/>
  <c r="H50" i="45"/>
  <c r="H58" i="45"/>
  <c r="I58" i="45" s="1"/>
  <c r="L58" i="45" s="1"/>
  <c r="V61" i="4" s="1"/>
  <c r="H66" i="45"/>
  <c r="H74" i="45"/>
  <c r="H82" i="45"/>
  <c r="H90" i="45"/>
  <c r="H98" i="45"/>
  <c r="I98" i="45" s="1"/>
  <c r="L98" i="45" s="1"/>
  <c r="V101" i="4" s="1"/>
  <c r="H106" i="45"/>
  <c r="H114" i="45"/>
  <c r="H122" i="45"/>
  <c r="I122" i="45" s="1"/>
  <c r="L122" i="45" s="1"/>
  <c r="V125" i="4" s="1"/>
  <c r="H130" i="45"/>
  <c r="H138" i="45"/>
  <c r="H146" i="45"/>
  <c r="H154" i="45"/>
  <c r="H162" i="45"/>
  <c r="I162" i="45" s="1"/>
  <c r="L162" i="45" s="1"/>
  <c r="V165" i="4" s="1"/>
  <c r="H170" i="45"/>
  <c r="H178" i="45"/>
  <c r="I178" i="45" s="1"/>
  <c r="L178" i="45" s="1"/>
  <c r="V181" i="4" s="1"/>
  <c r="H49" i="45"/>
  <c r="H65" i="45"/>
  <c r="H73" i="45"/>
  <c r="H113" i="45"/>
  <c r="H137" i="45"/>
  <c r="H161" i="45"/>
  <c r="I161" i="45" s="1"/>
  <c r="L161" i="45" s="1"/>
  <c r="V164" i="4" s="1"/>
  <c r="H11" i="45"/>
  <c r="H19" i="45"/>
  <c r="I19" i="45" s="1"/>
  <c r="L19" i="45" s="1"/>
  <c r="V22" i="4" s="1"/>
  <c r="H27" i="45"/>
  <c r="I27" i="45" s="1"/>
  <c r="L27" i="45" s="1"/>
  <c r="V30" i="4" s="1"/>
  <c r="H35" i="45"/>
  <c r="H43" i="45"/>
  <c r="H51" i="45"/>
  <c r="H59" i="45"/>
  <c r="H67" i="45"/>
  <c r="I67" i="45" s="1"/>
  <c r="L67" i="45" s="1"/>
  <c r="V70" i="4" s="1"/>
  <c r="H75" i="45"/>
  <c r="H83" i="45"/>
  <c r="I83" i="45" s="1"/>
  <c r="L83" i="45" s="1"/>
  <c r="V86" i="4" s="1"/>
  <c r="H91" i="45"/>
  <c r="I91" i="45" s="1"/>
  <c r="L91" i="45" s="1"/>
  <c r="V94" i="4" s="1"/>
  <c r="H99" i="45"/>
  <c r="H107" i="45"/>
  <c r="H115" i="45"/>
  <c r="H123" i="45"/>
  <c r="H131" i="45"/>
  <c r="I131" i="45" s="1"/>
  <c r="L131" i="45" s="1"/>
  <c r="V134" i="4" s="1"/>
  <c r="H139" i="45"/>
  <c r="H147" i="45"/>
  <c r="I147" i="45" s="1"/>
  <c r="L147" i="45" s="1"/>
  <c r="V150" i="4" s="1"/>
  <c r="H155" i="45"/>
  <c r="I155" i="45" s="1"/>
  <c r="L155" i="45" s="1"/>
  <c r="V158" i="4" s="1"/>
  <c r="H163" i="45"/>
  <c r="H171" i="45"/>
  <c r="H179" i="45"/>
  <c r="H57" i="45"/>
  <c r="H4" i="45"/>
  <c r="I4" i="45" s="1"/>
  <c r="L4" i="45" s="1"/>
  <c r="V7" i="4" s="1"/>
  <c r="H12" i="45"/>
  <c r="H20" i="45"/>
  <c r="I20" i="45" s="1"/>
  <c r="L20" i="45" s="1"/>
  <c r="V23" i="4" s="1"/>
  <c r="H28" i="45"/>
  <c r="I28" i="45" s="1"/>
  <c r="L28" i="45" s="1"/>
  <c r="V31" i="4" s="1"/>
  <c r="H36" i="45"/>
  <c r="H44" i="45"/>
  <c r="H52" i="45"/>
  <c r="H60" i="45"/>
  <c r="H68" i="45"/>
  <c r="I68" i="45" s="1"/>
  <c r="L68" i="45" s="1"/>
  <c r="V71" i="4" s="1"/>
  <c r="H76" i="45"/>
  <c r="H84" i="45"/>
  <c r="I84" i="45" s="1"/>
  <c r="L84" i="45" s="1"/>
  <c r="V87" i="4" s="1"/>
  <c r="H92" i="45"/>
  <c r="I92" i="45" s="1"/>
  <c r="L92" i="45" s="1"/>
  <c r="V95" i="4" s="1"/>
  <c r="H100" i="45"/>
  <c r="H108" i="45"/>
  <c r="H116" i="45"/>
  <c r="H124" i="45"/>
  <c r="H132" i="45"/>
  <c r="I132" i="45" s="1"/>
  <c r="L132" i="45" s="1"/>
  <c r="V135" i="4" s="1"/>
  <c r="H140" i="45"/>
  <c r="H148" i="45"/>
  <c r="I148" i="45" s="1"/>
  <c r="L148" i="45" s="1"/>
  <c r="V151" i="4" s="1"/>
  <c r="H156" i="45"/>
  <c r="I156" i="45" s="1"/>
  <c r="L156" i="45" s="1"/>
  <c r="V159" i="4" s="1"/>
  <c r="H164" i="45"/>
  <c r="H172" i="45"/>
  <c r="H180" i="45"/>
  <c r="H41" i="45"/>
  <c r="H81" i="45"/>
  <c r="I81" i="45" s="1"/>
  <c r="L81" i="45" s="1"/>
  <c r="V84" i="4" s="1"/>
  <c r="H129" i="45"/>
  <c r="H169" i="45"/>
  <c r="I169" i="45" s="1"/>
  <c r="L169" i="45" s="1"/>
  <c r="V172" i="4" s="1"/>
  <c r="H5" i="45"/>
  <c r="I5" i="45" s="1"/>
  <c r="L5" i="45" s="1"/>
  <c r="V8" i="4" s="1"/>
  <c r="H13" i="45"/>
  <c r="H21" i="45"/>
  <c r="H29" i="45"/>
  <c r="H37" i="45"/>
  <c r="H45" i="45"/>
  <c r="I45" i="45" s="1"/>
  <c r="L45" i="45" s="1"/>
  <c r="V48" i="4" s="1"/>
  <c r="H53" i="45"/>
  <c r="H61" i="45"/>
  <c r="H69" i="45"/>
  <c r="I69" i="45" s="1"/>
  <c r="L69" i="45" s="1"/>
  <c r="V72" i="4" s="1"/>
  <c r="H77" i="45"/>
  <c r="H85" i="45"/>
  <c r="H93" i="45"/>
  <c r="H101" i="45"/>
  <c r="H109" i="45"/>
  <c r="H117" i="45"/>
  <c r="H125" i="45"/>
  <c r="I125" i="45" s="1"/>
  <c r="L125" i="45" s="1"/>
  <c r="V128" i="4" s="1"/>
  <c r="H133" i="45"/>
  <c r="I133" i="45" s="1"/>
  <c r="L133" i="45" s="1"/>
  <c r="V136" i="4" s="1"/>
  <c r="H141" i="45"/>
  <c r="H149" i="45"/>
  <c r="H157" i="45"/>
  <c r="H165" i="45"/>
  <c r="H173" i="45"/>
  <c r="I173" i="45" s="1"/>
  <c r="L173" i="45" s="1"/>
  <c r="V176" i="4" s="1"/>
  <c r="H181" i="45"/>
  <c r="H33" i="45"/>
  <c r="I33" i="45" s="1"/>
  <c r="L33" i="45" s="1"/>
  <c r="V36" i="4" s="1"/>
  <c r="H89" i="45"/>
  <c r="I89" i="45" s="1"/>
  <c r="L89" i="45" s="1"/>
  <c r="V92" i="4" s="1"/>
  <c r="H145" i="45"/>
  <c r="H6" i="45"/>
  <c r="H14" i="45"/>
  <c r="H22" i="45"/>
  <c r="H30" i="45"/>
  <c r="I30" i="45" s="1"/>
  <c r="L30" i="45" s="1"/>
  <c r="V33" i="4" s="1"/>
  <c r="H38" i="45"/>
  <c r="H46" i="45"/>
  <c r="I46" i="45" s="1"/>
  <c r="L46" i="45" s="1"/>
  <c r="V49" i="4" s="1"/>
  <c r="H54" i="45"/>
  <c r="I54" i="45" s="1"/>
  <c r="L54" i="45" s="1"/>
  <c r="V57" i="4" s="1"/>
  <c r="H62" i="45"/>
  <c r="H70" i="45"/>
  <c r="H78" i="45"/>
  <c r="H86" i="45"/>
  <c r="H94" i="45"/>
  <c r="I94" i="45" s="1"/>
  <c r="L94" i="45" s="1"/>
  <c r="V97" i="4" s="1"/>
  <c r="H102" i="45"/>
  <c r="H110" i="45"/>
  <c r="I110" i="45" s="1"/>
  <c r="L110" i="45" s="1"/>
  <c r="V113" i="4" s="1"/>
  <c r="H118" i="45"/>
  <c r="I118" i="45" s="1"/>
  <c r="L118" i="45" s="1"/>
  <c r="V121" i="4" s="1"/>
  <c r="H126" i="45"/>
  <c r="H134" i="45"/>
  <c r="H142" i="45"/>
  <c r="H150" i="45"/>
  <c r="H158" i="45"/>
  <c r="I158" i="45" s="1"/>
  <c r="L158" i="45" s="1"/>
  <c r="V161" i="4" s="1"/>
  <c r="H166" i="45"/>
  <c r="H174" i="45"/>
  <c r="I174" i="45" s="1"/>
  <c r="L174" i="45" s="1"/>
  <c r="V177" i="4" s="1"/>
  <c r="H182" i="45"/>
  <c r="I182" i="45" s="1"/>
  <c r="L182" i="45" s="1"/>
  <c r="V185" i="4" s="1"/>
  <c r="H25" i="45"/>
  <c r="H97" i="45"/>
  <c r="H153" i="45"/>
  <c r="H7" i="45"/>
  <c r="H15" i="45"/>
  <c r="I15" i="45" s="1"/>
  <c r="L15" i="45" s="1"/>
  <c r="V18" i="4" s="1"/>
  <c r="H23" i="45"/>
  <c r="H31" i="45"/>
  <c r="I31" i="45" s="1"/>
  <c r="L31" i="45" s="1"/>
  <c r="V34" i="4" s="1"/>
  <c r="H39" i="45"/>
  <c r="I39" i="45" s="1"/>
  <c r="L39" i="45" s="1"/>
  <c r="V42" i="4" s="1"/>
  <c r="H47" i="45"/>
  <c r="H55" i="45"/>
  <c r="H63" i="45"/>
  <c r="H71" i="45"/>
  <c r="H79" i="45"/>
  <c r="I79" i="45" s="1"/>
  <c r="L79" i="45" s="1"/>
  <c r="V82" i="4" s="1"/>
  <c r="H87" i="45"/>
  <c r="H95" i="45"/>
  <c r="I95" i="45" s="1"/>
  <c r="L95" i="45" s="1"/>
  <c r="V98" i="4" s="1"/>
  <c r="H103" i="45"/>
  <c r="I103" i="45" s="1"/>
  <c r="L103" i="45" s="1"/>
  <c r="V106" i="4" s="1"/>
  <c r="H111" i="45"/>
  <c r="H119" i="45"/>
  <c r="H127" i="45"/>
  <c r="H135" i="45"/>
  <c r="H143" i="45"/>
  <c r="I143" i="45" s="1"/>
  <c r="L143" i="45" s="1"/>
  <c r="V146" i="4" s="1"/>
  <c r="H151" i="45"/>
  <c r="H159" i="45"/>
  <c r="I159" i="45" s="1"/>
  <c r="L159" i="45" s="1"/>
  <c r="V162" i="4" s="1"/>
  <c r="H167" i="45"/>
  <c r="I167" i="45" s="1"/>
  <c r="L167" i="45" s="1"/>
  <c r="V170" i="4" s="1"/>
  <c r="H175" i="45"/>
  <c r="H3" i="45"/>
  <c r="H17" i="45"/>
  <c r="H105" i="45"/>
  <c r="H8" i="45"/>
  <c r="I8" i="45" s="1"/>
  <c r="L8" i="45" s="1"/>
  <c r="V11" i="4" s="1"/>
  <c r="H16" i="45"/>
  <c r="I16" i="45" s="1"/>
  <c r="L16" i="45" s="1"/>
  <c r="V19" i="4" s="1"/>
  <c r="H24" i="45"/>
  <c r="H32" i="45"/>
  <c r="I32" i="45" s="1"/>
  <c r="L32" i="45" s="1"/>
  <c r="V35" i="4" s="1"/>
  <c r="H40" i="45"/>
  <c r="H48" i="45"/>
  <c r="H56" i="45"/>
  <c r="H64" i="45"/>
  <c r="H72" i="45"/>
  <c r="I72" i="45" s="1"/>
  <c r="L72" i="45" s="1"/>
  <c r="V75" i="4" s="1"/>
  <c r="H80" i="45"/>
  <c r="I80" i="45" s="1"/>
  <c r="L80" i="45" s="1"/>
  <c r="V83" i="4" s="1"/>
  <c r="H88" i="45"/>
  <c r="I88" i="45" s="1"/>
  <c r="L88" i="45" s="1"/>
  <c r="V91" i="4" s="1"/>
  <c r="H96" i="45"/>
  <c r="I96" i="45" s="1"/>
  <c r="L96" i="45" s="1"/>
  <c r="V99" i="4" s="1"/>
  <c r="H104" i="45"/>
  <c r="H112" i="45"/>
  <c r="H120" i="45"/>
  <c r="H128" i="45"/>
  <c r="H136" i="45"/>
  <c r="I136" i="45" s="1"/>
  <c r="L136" i="45" s="1"/>
  <c r="V139" i="4" s="1"/>
  <c r="H144" i="45"/>
  <c r="I144" i="45" s="1"/>
  <c r="L144" i="45" s="1"/>
  <c r="V147" i="4" s="1"/>
  <c r="H152" i="45"/>
  <c r="I152" i="45" s="1"/>
  <c r="L152" i="45" s="1"/>
  <c r="V155" i="4" s="1"/>
  <c r="H160" i="45"/>
  <c r="I160" i="45" s="1"/>
  <c r="L160" i="45" s="1"/>
  <c r="V163" i="4" s="1"/>
  <c r="H168" i="45"/>
  <c r="H176" i="45"/>
  <c r="H9" i="45"/>
  <c r="H121" i="45"/>
  <c r="I1" i="45"/>
  <c r="I184" i="45" s="1"/>
  <c r="I1" i="44"/>
  <c r="I184" i="44" s="1"/>
  <c r="I76" i="43"/>
  <c r="L76" i="43" s="1"/>
  <c r="P79" i="4" s="1"/>
  <c r="I142" i="43"/>
  <c r="L142" i="43" s="1"/>
  <c r="P145" i="4" s="1"/>
  <c r="I60" i="43"/>
  <c r="L60" i="43" s="1"/>
  <c r="P63" i="4" s="1"/>
  <c r="I182" i="43"/>
  <c r="L182" i="43" s="1"/>
  <c r="P185" i="4" s="1"/>
  <c r="I133" i="43"/>
  <c r="L133" i="43" s="1"/>
  <c r="P136" i="4" s="1"/>
  <c r="I181" i="43"/>
  <c r="L181" i="43" s="1"/>
  <c r="P184" i="4" s="1"/>
  <c r="I102" i="43"/>
  <c r="L102" i="43" s="1"/>
  <c r="P105" i="4" s="1"/>
  <c r="I48" i="43"/>
  <c r="L48" i="43" s="1"/>
  <c r="P51" i="4" s="1"/>
  <c r="I61" i="43"/>
  <c r="L61" i="43" s="1"/>
  <c r="P64" i="4" s="1"/>
  <c r="I29" i="38"/>
  <c r="L29" i="38" s="1"/>
  <c r="D32" i="4" s="1"/>
  <c r="I11" i="38"/>
  <c r="L11" i="38" s="1"/>
  <c r="D14" i="4" s="1"/>
  <c r="I34" i="38"/>
  <c r="L34" i="38" s="1"/>
  <c r="D37" i="4" s="1"/>
  <c r="I62" i="38"/>
  <c r="L62" i="38" s="1"/>
  <c r="D65" i="4" s="1"/>
  <c r="I178" i="38"/>
  <c r="L178" i="38" s="1"/>
  <c r="D181" i="4" s="1"/>
  <c r="I141" i="38"/>
  <c r="L141" i="38" s="1"/>
  <c r="D144" i="4" s="1"/>
  <c r="I93" i="38"/>
  <c r="L93" i="38" s="1"/>
  <c r="D96" i="4" s="1"/>
  <c r="I132" i="38"/>
  <c r="L132" i="38" s="1"/>
  <c r="D135" i="4" s="1"/>
  <c r="I50" i="38"/>
  <c r="L50" i="38" s="1"/>
  <c r="D53" i="4" s="1"/>
  <c r="I25" i="38"/>
  <c r="L25" i="38" s="1"/>
  <c r="D28" i="4" s="1"/>
  <c r="I142" i="38"/>
  <c r="L142" i="38" s="1"/>
  <c r="D145" i="4" s="1"/>
  <c r="I181" i="38"/>
  <c r="L181" i="38" s="1"/>
  <c r="D184" i="4" s="1"/>
  <c r="I109" i="38"/>
  <c r="L109" i="38" s="1"/>
  <c r="D112" i="4" s="1"/>
  <c r="I18" i="38"/>
  <c r="L18" i="38" s="1"/>
  <c r="D21" i="4" s="1"/>
  <c r="I137" i="38"/>
  <c r="L137" i="38" s="1"/>
  <c r="D140" i="4" s="1"/>
  <c r="I115" i="38"/>
  <c r="L115" i="38" s="1"/>
  <c r="D118" i="4" s="1"/>
  <c r="I75" i="43"/>
  <c r="L75" i="43" s="1"/>
  <c r="P78" i="4" s="1"/>
  <c r="I94" i="43"/>
  <c r="L94" i="43" s="1"/>
  <c r="P97" i="4" s="1"/>
  <c r="I135" i="43"/>
  <c r="L135" i="43" s="1"/>
  <c r="P138" i="4" s="1"/>
  <c r="I173" i="43"/>
  <c r="L173" i="43" s="1"/>
  <c r="P176" i="4" s="1"/>
  <c r="I134" i="43"/>
  <c r="L134" i="43" s="1"/>
  <c r="P137" i="4" s="1"/>
  <c r="I45" i="43"/>
  <c r="L45" i="43" s="1"/>
  <c r="P48" i="4" s="1"/>
  <c r="I82" i="43"/>
  <c r="L82" i="43" s="1"/>
  <c r="P85" i="4" s="1"/>
  <c r="I120" i="43"/>
  <c r="L120" i="43" s="1"/>
  <c r="P123" i="4" s="1"/>
  <c r="G182" i="51"/>
  <c r="H168" i="51"/>
  <c r="H156" i="51"/>
  <c r="H136" i="51"/>
  <c r="H179" i="51"/>
  <c r="H110" i="51"/>
  <c r="H96" i="51"/>
  <c r="H163" i="51"/>
  <c r="H138" i="51"/>
  <c r="H157" i="51"/>
  <c r="H171" i="51"/>
  <c r="H133" i="51"/>
  <c r="H107" i="51"/>
  <c r="H128" i="51"/>
  <c r="H109" i="51"/>
  <c r="H86" i="51"/>
  <c r="H167" i="51"/>
  <c r="H155" i="51"/>
  <c r="H134" i="51"/>
  <c r="H64" i="51"/>
  <c r="H38" i="51"/>
  <c r="H22" i="51"/>
  <c r="H13" i="51"/>
  <c r="H97" i="51"/>
  <c r="H91" i="51"/>
  <c r="H50" i="51"/>
  <c r="H41" i="51"/>
  <c r="H4" i="51"/>
  <c r="H130" i="51"/>
  <c r="H74" i="51"/>
  <c r="H58" i="51"/>
  <c r="H21" i="51"/>
  <c r="H81" i="51"/>
  <c r="H33" i="51"/>
  <c r="H72" i="51"/>
  <c r="H48" i="51"/>
  <c r="H123" i="51"/>
  <c r="H34" i="51"/>
  <c r="H25" i="51"/>
  <c r="H75" i="51"/>
  <c r="H59" i="51"/>
  <c r="H14" i="51"/>
  <c r="H182" i="51"/>
  <c r="H49" i="51"/>
  <c r="H20" i="51"/>
  <c r="G179" i="51"/>
  <c r="G175" i="51"/>
  <c r="G171" i="51"/>
  <c r="G167" i="51"/>
  <c r="I167" i="51" s="1"/>
  <c r="L167" i="51" s="1"/>
  <c r="AK170" i="4" s="1"/>
  <c r="G163" i="51"/>
  <c r="G159" i="51"/>
  <c r="G155" i="51"/>
  <c r="G151" i="51"/>
  <c r="G147" i="51"/>
  <c r="G143" i="51"/>
  <c r="G139" i="51"/>
  <c r="G135" i="51"/>
  <c r="G131" i="51"/>
  <c r="G127" i="51"/>
  <c r="G123" i="51"/>
  <c r="G119" i="51"/>
  <c r="G115" i="51"/>
  <c r="G111" i="51"/>
  <c r="G107" i="51"/>
  <c r="G180" i="51"/>
  <c r="G176" i="51"/>
  <c r="G172" i="51"/>
  <c r="G168" i="51"/>
  <c r="G164" i="51"/>
  <c r="G160" i="51"/>
  <c r="G156" i="51"/>
  <c r="G181" i="51"/>
  <c r="G177" i="51"/>
  <c r="G173" i="51"/>
  <c r="G169" i="51"/>
  <c r="G165" i="51"/>
  <c r="G161" i="51"/>
  <c r="G157" i="51"/>
  <c r="I157" i="51" s="1"/>
  <c r="L157" i="51" s="1"/>
  <c r="AK160" i="4" s="1"/>
  <c r="G153" i="51"/>
  <c r="G149" i="51"/>
  <c r="G145" i="51"/>
  <c r="G141" i="51"/>
  <c r="G137" i="51"/>
  <c r="G133" i="51"/>
  <c r="G129" i="51"/>
  <c r="G125" i="51"/>
  <c r="G121" i="51"/>
  <c r="G117" i="51"/>
  <c r="G113" i="51"/>
  <c r="G109" i="51"/>
  <c r="G178" i="51"/>
  <c r="G174" i="51"/>
  <c r="G170" i="51"/>
  <c r="G166" i="51"/>
  <c r="G162" i="51"/>
  <c r="G158" i="51"/>
  <c r="G154" i="51"/>
  <c r="G150" i="51"/>
  <c r="G146" i="51"/>
  <c r="G142" i="51"/>
  <c r="G138" i="51"/>
  <c r="G134" i="51"/>
  <c r="G130" i="51"/>
  <c r="G126" i="51"/>
  <c r="G122" i="51"/>
  <c r="G118" i="51"/>
  <c r="G114" i="51"/>
  <c r="G110" i="51"/>
  <c r="G106" i="51"/>
  <c r="G152" i="51"/>
  <c r="G136" i="51"/>
  <c r="G108" i="51"/>
  <c r="G112" i="51"/>
  <c r="G104" i="51"/>
  <c r="G100" i="51"/>
  <c r="G96" i="51"/>
  <c r="G92" i="51"/>
  <c r="G88" i="51"/>
  <c r="G84" i="51"/>
  <c r="G80" i="51"/>
  <c r="G76" i="51"/>
  <c r="G72" i="51"/>
  <c r="G68" i="51"/>
  <c r="G64" i="51"/>
  <c r="G60" i="51"/>
  <c r="G56" i="51"/>
  <c r="G120" i="51"/>
  <c r="G101" i="51"/>
  <c r="G97" i="51"/>
  <c r="G93" i="51"/>
  <c r="G89" i="51"/>
  <c r="G85" i="51"/>
  <c r="G81" i="51"/>
  <c r="G77" i="51"/>
  <c r="G73" i="51"/>
  <c r="G69" i="51"/>
  <c r="G65" i="51"/>
  <c r="G61" i="51"/>
  <c r="G57" i="51"/>
  <c r="G53" i="51"/>
  <c r="G49" i="51"/>
  <c r="G45" i="51"/>
  <c r="G41" i="51"/>
  <c r="G37" i="51"/>
  <c r="G33" i="51"/>
  <c r="G29" i="51"/>
  <c r="G25" i="51"/>
  <c r="G21" i="51"/>
  <c r="G17" i="51"/>
  <c r="G13" i="51"/>
  <c r="G144" i="51"/>
  <c r="G124" i="51"/>
  <c r="G105" i="51"/>
  <c r="G148" i="51"/>
  <c r="G132" i="51"/>
  <c r="G52" i="51"/>
  <c r="G26" i="51"/>
  <c r="G23" i="51"/>
  <c r="G20" i="51"/>
  <c r="G11" i="51"/>
  <c r="G7" i="51"/>
  <c r="G42" i="51"/>
  <c r="G78" i="51"/>
  <c r="G71" i="51"/>
  <c r="G62" i="51"/>
  <c r="G55" i="51"/>
  <c r="G38" i="51"/>
  <c r="G35" i="51"/>
  <c r="G32" i="51"/>
  <c r="G99" i="51"/>
  <c r="G95" i="51"/>
  <c r="G91" i="51"/>
  <c r="G87" i="51"/>
  <c r="G50" i="51"/>
  <c r="G47" i="51"/>
  <c r="G44" i="51"/>
  <c r="G18" i="51"/>
  <c r="G15" i="51"/>
  <c r="G12" i="51"/>
  <c r="G8" i="51"/>
  <c r="G4" i="51"/>
  <c r="G103" i="51"/>
  <c r="G83" i="51"/>
  <c r="G74" i="51"/>
  <c r="G67" i="51"/>
  <c r="G58" i="51"/>
  <c r="G30" i="51"/>
  <c r="G27" i="51"/>
  <c r="G24" i="51"/>
  <c r="G39" i="51"/>
  <c r="G9" i="51"/>
  <c r="G98" i="51"/>
  <c r="G94" i="51"/>
  <c r="G90" i="51"/>
  <c r="G86" i="51"/>
  <c r="G79" i="51"/>
  <c r="G70" i="51"/>
  <c r="G63" i="51"/>
  <c r="G54" i="51"/>
  <c r="G51" i="51"/>
  <c r="G48" i="51"/>
  <c r="G22" i="51"/>
  <c r="G19" i="51"/>
  <c r="G16" i="51"/>
  <c r="G102" i="51"/>
  <c r="G34" i="51"/>
  <c r="G31" i="51"/>
  <c r="G28" i="51"/>
  <c r="G140" i="51"/>
  <c r="G128" i="51"/>
  <c r="G116" i="51"/>
  <c r="G82" i="51"/>
  <c r="G75" i="51"/>
  <c r="G66" i="51"/>
  <c r="G59" i="51"/>
  <c r="G46" i="51"/>
  <c r="G43" i="51"/>
  <c r="G40" i="51"/>
  <c r="G14" i="51"/>
  <c r="G3" i="51"/>
  <c r="G36" i="51"/>
  <c r="G5" i="51"/>
  <c r="G10" i="51"/>
  <c r="G6" i="51"/>
  <c r="G195" i="50"/>
  <c r="G195" i="49"/>
  <c r="H176" i="49"/>
  <c r="H172" i="49"/>
  <c r="H168" i="49"/>
  <c r="H164" i="49"/>
  <c r="H160" i="49"/>
  <c r="H156" i="49"/>
  <c r="H152" i="49"/>
  <c r="H148" i="49"/>
  <c r="H144" i="49"/>
  <c r="H140" i="49"/>
  <c r="H136" i="49"/>
  <c r="H132" i="49"/>
  <c r="H128" i="49"/>
  <c r="H124" i="49"/>
  <c r="H181" i="49"/>
  <c r="H177" i="49"/>
  <c r="H173" i="49"/>
  <c r="H169" i="49"/>
  <c r="H165" i="49"/>
  <c r="H161" i="49"/>
  <c r="H157" i="49"/>
  <c r="H153" i="49"/>
  <c r="H149" i="49"/>
  <c r="H145" i="49"/>
  <c r="H141" i="49"/>
  <c r="H137" i="49"/>
  <c r="H133" i="49"/>
  <c r="H129" i="49"/>
  <c r="H125" i="49"/>
  <c r="H121" i="49"/>
  <c r="H117" i="49"/>
  <c r="H113" i="49"/>
  <c r="H109" i="49"/>
  <c r="H105" i="49"/>
  <c r="H101" i="49"/>
  <c r="H97" i="49"/>
  <c r="H93" i="49"/>
  <c r="H89" i="49"/>
  <c r="H85" i="49"/>
  <c r="H178" i="49"/>
  <c r="H174" i="49"/>
  <c r="H170" i="49"/>
  <c r="H166" i="49"/>
  <c r="H162" i="49"/>
  <c r="H158" i="49"/>
  <c r="H154" i="49"/>
  <c r="H150" i="49"/>
  <c r="H146" i="49"/>
  <c r="H142" i="49"/>
  <c r="H138" i="49"/>
  <c r="H134" i="49"/>
  <c r="H130" i="49"/>
  <c r="H126" i="49"/>
  <c r="H122" i="49"/>
  <c r="H118" i="49"/>
  <c r="H114" i="49"/>
  <c r="H110" i="49"/>
  <c r="H106" i="49"/>
  <c r="H102" i="49"/>
  <c r="H98" i="49"/>
  <c r="H94" i="49"/>
  <c r="H90" i="49"/>
  <c r="H86" i="49"/>
  <c r="H120" i="49"/>
  <c r="H115" i="49"/>
  <c r="H99" i="49"/>
  <c r="H96" i="49"/>
  <c r="H83" i="49"/>
  <c r="H79" i="49"/>
  <c r="H75" i="49"/>
  <c r="H71" i="49"/>
  <c r="H67" i="49"/>
  <c r="H63" i="49"/>
  <c r="H59" i="49"/>
  <c r="H55" i="49"/>
  <c r="H51" i="49"/>
  <c r="H47" i="49"/>
  <c r="H43" i="49"/>
  <c r="H39" i="49"/>
  <c r="H35" i="49"/>
  <c r="H31" i="49"/>
  <c r="H27" i="49"/>
  <c r="H23" i="49"/>
  <c r="H19" i="49"/>
  <c r="H15" i="49"/>
  <c r="H11" i="49"/>
  <c r="H7" i="49"/>
  <c r="H112" i="49"/>
  <c r="H175" i="49"/>
  <c r="H167" i="49"/>
  <c r="H159" i="49"/>
  <c r="H151" i="49"/>
  <c r="H143" i="49"/>
  <c r="H135" i="49"/>
  <c r="H127" i="49"/>
  <c r="H103" i="49"/>
  <c r="H100" i="49"/>
  <c r="H87" i="49"/>
  <c r="H84" i="49"/>
  <c r="H80" i="49"/>
  <c r="H76" i="49"/>
  <c r="H72" i="49"/>
  <c r="H68" i="49"/>
  <c r="H64" i="49"/>
  <c r="H60" i="49"/>
  <c r="H56" i="49"/>
  <c r="H52" i="49"/>
  <c r="H48" i="49"/>
  <c r="H44" i="49"/>
  <c r="H40" i="49"/>
  <c r="H36" i="49"/>
  <c r="H119" i="49"/>
  <c r="H116" i="49"/>
  <c r="H107" i="49"/>
  <c r="H104" i="49"/>
  <c r="H91" i="49"/>
  <c r="H88" i="49"/>
  <c r="H81" i="49"/>
  <c r="H77" i="49"/>
  <c r="H73" i="49"/>
  <c r="H69" i="49"/>
  <c r="H65" i="49"/>
  <c r="H61" i="49"/>
  <c r="H57" i="49"/>
  <c r="H53" i="49"/>
  <c r="H49" i="49"/>
  <c r="H45" i="49"/>
  <c r="H41" i="49"/>
  <c r="H37" i="49"/>
  <c r="H33" i="49"/>
  <c r="H29" i="49"/>
  <c r="H25" i="49"/>
  <c r="H21" i="49"/>
  <c r="H17" i="49"/>
  <c r="H13" i="49"/>
  <c r="H9" i="49"/>
  <c r="H5" i="49"/>
  <c r="H171" i="49"/>
  <c r="H111" i="49"/>
  <c r="H108" i="49"/>
  <c r="H18" i="49"/>
  <c r="H10" i="49"/>
  <c r="H163" i="49"/>
  <c r="H78" i="49"/>
  <c r="H70" i="49"/>
  <c r="H62" i="49"/>
  <c r="H54" i="49"/>
  <c r="H46" i="49"/>
  <c r="H38" i="49"/>
  <c r="H28" i="49"/>
  <c r="H24" i="49"/>
  <c r="H14" i="49"/>
  <c r="H6" i="49"/>
  <c r="H155" i="49"/>
  <c r="H30" i="49"/>
  <c r="H147" i="49"/>
  <c r="H20" i="49"/>
  <c r="H12" i="49"/>
  <c r="H4" i="49"/>
  <c r="H139" i="49"/>
  <c r="H32" i="49"/>
  <c r="H22" i="49"/>
  <c r="H131" i="49"/>
  <c r="H95" i="49"/>
  <c r="H92" i="49"/>
  <c r="H82" i="49"/>
  <c r="H74" i="49"/>
  <c r="H66" i="49"/>
  <c r="H58" i="49"/>
  <c r="H50" i="49"/>
  <c r="H42" i="49"/>
  <c r="H34" i="49"/>
  <c r="H179" i="49"/>
  <c r="H26" i="49"/>
  <c r="H16" i="49"/>
  <c r="H8" i="49"/>
  <c r="H123" i="49"/>
  <c r="G195" i="48"/>
  <c r="I72" i="47"/>
  <c r="L72" i="47" s="1"/>
  <c r="Y75" i="4" s="1"/>
  <c r="I177" i="47"/>
  <c r="L177" i="47" s="1"/>
  <c r="Y180" i="4" s="1"/>
  <c r="I85" i="47"/>
  <c r="L85" i="47" s="1"/>
  <c r="Y88" i="4" s="1"/>
  <c r="I117" i="47"/>
  <c r="L117" i="47" s="1"/>
  <c r="Y120" i="4" s="1"/>
  <c r="I8" i="47"/>
  <c r="L8" i="47" s="1"/>
  <c r="Y11" i="4" s="1"/>
  <c r="I22" i="47"/>
  <c r="L22" i="47" s="1"/>
  <c r="Y25" i="4" s="1"/>
  <c r="I178" i="47"/>
  <c r="L178" i="47" s="1"/>
  <c r="Y181" i="4" s="1"/>
  <c r="I78" i="47"/>
  <c r="L78" i="47" s="1"/>
  <c r="Y81" i="4" s="1"/>
  <c r="I110" i="47"/>
  <c r="L110" i="47" s="1"/>
  <c r="Y113" i="4" s="1"/>
  <c r="I92" i="47"/>
  <c r="L92" i="47" s="1"/>
  <c r="Y95" i="4" s="1"/>
  <c r="I16" i="47"/>
  <c r="L16" i="47" s="1"/>
  <c r="Y19" i="4" s="1"/>
  <c r="I91" i="47"/>
  <c r="L91" i="47" s="1"/>
  <c r="Y94" i="4" s="1"/>
  <c r="I59" i="47"/>
  <c r="L59" i="47" s="1"/>
  <c r="Y62" i="4" s="1"/>
  <c r="I48" i="47"/>
  <c r="L48" i="47" s="1"/>
  <c r="Y51" i="4" s="1"/>
  <c r="I61" i="47"/>
  <c r="L61" i="47" s="1"/>
  <c r="Y64" i="4" s="1"/>
  <c r="I155" i="47"/>
  <c r="L155" i="47" s="1"/>
  <c r="Y158" i="4" s="1"/>
  <c r="G200" i="45"/>
  <c r="H180" i="44"/>
  <c r="H176" i="44"/>
  <c r="H172" i="44"/>
  <c r="H168" i="44"/>
  <c r="H164" i="44"/>
  <c r="H160" i="44"/>
  <c r="H156" i="44"/>
  <c r="H152" i="44"/>
  <c r="H148" i="44"/>
  <c r="H144" i="44"/>
  <c r="H140" i="44"/>
  <c r="H136" i="44"/>
  <c r="H132" i="44"/>
  <c r="H128" i="44"/>
  <c r="H124" i="44"/>
  <c r="H120" i="44"/>
  <c r="H116" i="44"/>
  <c r="H112" i="44"/>
  <c r="H108" i="44"/>
  <c r="H104" i="44"/>
  <c r="H100" i="44"/>
  <c r="H96" i="44"/>
  <c r="H92" i="44"/>
  <c r="H88" i="44"/>
  <c r="H84" i="44"/>
  <c r="H80" i="44"/>
  <c r="H181" i="44"/>
  <c r="H177" i="44"/>
  <c r="H173" i="44"/>
  <c r="H169" i="44"/>
  <c r="H165" i="44"/>
  <c r="H161" i="44"/>
  <c r="H157" i="44"/>
  <c r="H153" i="44"/>
  <c r="H149" i="44"/>
  <c r="H145" i="44"/>
  <c r="H141" i="44"/>
  <c r="H137" i="44"/>
  <c r="H133" i="44"/>
  <c r="H129" i="44"/>
  <c r="H125" i="44"/>
  <c r="H121" i="44"/>
  <c r="H117" i="44"/>
  <c r="H113" i="44"/>
  <c r="H109" i="44"/>
  <c r="H105" i="44"/>
  <c r="H101" i="44"/>
  <c r="H97" i="44"/>
  <c r="H93" i="44"/>
  <c r="H89" i="44"/>
  <c r="H85" i="44"/>
  <c r="H81" i="44"/>
  <c r="H178" i="44"/>
  <c r="H174" i="44"/>
  <c r="H170" i="44"/>
  <c r="H166" i="44"/>
  <c r="H162" i="44"/>
  <c r="H158" i="44"/>
  <c r="H154" i="44"/>
  <c r="H150" i="44"/>
  <c r="H146" i="44"/>
  <c r="H142" i="44"/>
  <c r="H138" i="44"/>
  <c r="H134" i="44"/>
  <c r="H130" i="44"/>
  <c r="H126" i="44"/>
  <c r="H122" i="44"/>
  <c r="H118" i="44"/>
  <c r="H114" i="44"/>
  <c r="H110" i="44"/>
  <c r="H106" i="44"/>
  <c r="H102" i="44"/>
  <c r="H98" i="44"/>
  <c r="H94" i="44"/>
  <c r="H90" i="44"/>
  <c r="H86" i="44"/>
  <c r="H82" i="44"/>
  <c r="H78" i="44"/>
  <c r="H107" i="44"/>
  <c r="H175" i="44"/>
  <c r="H167" i="44"/>
  <c r="H159" i="44"/>
  <c r="H151" i="44"/>
  <c r="H143" i="44"/>
  <c r="H135" i="44"/>
  <c r="H127" i="44"/>
  <c r="H119" i="44"/>
  <c r="H111" i="44"/>
  <c r="H103" i="44"/>
  <c r="H83" i="44"/>
  <c r="H77" i="44"/>
  <c r="H73" i="44"/>
  <c r="H95" i="44"/>
  <c r="H179" i="44"/>
  <c r="H171" i="44"/>
  <c r="H163" i="44"/>
  <c r="H155" i="44"/>
  <c r="H147" i="44"/>
  <c r="H139" i="44"/>
  <c r="H131" i="44"/>
  <c r="H123" i="44"/>
  <c r="H115" i="44"/>
  <c r="H87" i="44"/>
  <c r="H3" i="44"/>
  <c r="H72" i="44"/>
  <c r="H59" i="44"/>
  <c r="H57" i="44"/>
  <c r="H42" i="44"/>
  <c r="H40" i="44"/>
  <c r="H34" i="44"/>
  <c r="H25" i="44"/>
  <c r="H18" i="44"/>
  <c r="H9" i="44"/>
  <c r="H66" i="44"/>
  <c r="H22" i="44"/>
  <c r="H91" i="44"/>
  <c r="H68" i="44"/>
  <c r="H53" i="44"/>
  <c r="H38" i="44"/>
  <c r="H27" i="44"/>
  <c r="H11" i="44"/>
  <c r="H4" i="44"/>
  <c r="H74" i="44"/>
  <c r="H63" i="44"/>
  <c r="H61" i="44"/>
  <c r="H46" i="44"/>
  <c r="H44" i="44"/>
  <c r="H32" i="44"/>
  <c r="H23" i="44"/>
  <c r="H16" i="44"/>
  <c r="H7" i="44"/>
  <c r="H51" i="44"/>
  <c r="H29" i="44"/>
  <c r="H79" i="44"/>
  <c r="H55" i="44"/>
  <c r="H20" i="44"/>
  <c r="H76" i="44"/>
  <c r="H67" i="44"/>
  <c r="H65" i="44"/>
  <c r="H50" i="44"/>
  <c r="H48" i="44"/>
  <c r="H30" i="44"/>
  <c r="H21" i="44"/>
  <c r="H14" i="44"/>
  <c r="H5" i="44"/>
  <c r="H64" i="44"/>
  <c r="H13" i="44"/>
  <c r="H70" i="44"/>
  <c r="H36" i="44"/>
  <c r="H71" i="44"/>
  <c r="H69" i="44"/>
  <c r="H54" i="44"/>
  <c r="H52" i="44"/>
  <c r="H39" i="44"/>
  <c r="H37" i="44"/>
  <c r="H35" i="44"/>
  <c r="H28" i="44"/>
  <c r="H19" i="44"/>
  <c r="H12" i="44"/>
  <c r="H99" i="44"/>
  <c r="H58" i="44"/>
  <c r="H56" i="44"/>
  <c r="H43" i="44"/>
  <c r="H41" i="44"/>
  <c r="H33" i="44"/>
  <c r="H26" i="44"/>
  <c r="H17" i="44"/>
  <c r="H10" i="44"/>
  <c r="H75" i="44"/>
  <c r="H62" i="44"/>
  <c r="H60" i="44"/>
  <c r="H47" i="44"/>
  <c r="H45" i="44"/>
  <c r="H31" i="44"/>
  <c r="H24" i="44"/>
  <c r="H15" i="44"/>
  <c r="H8" i="44"/>
  <c r="H49" i="44"/>
  <c r="H6" i="44"/>
  <c r="G183" i="44"/>
  <c r="G179" i="44"/>
  <c r="G175" i="44"/>
  <c r="G171" i="44"/>
  <c r="I171" i="44" s="1"/>
  <c r="L171" i="44" s="1"/>
  <c r="S174" i="4" s="1"/>
  <c r="G167" i="44"/>
  <c r="G163" i="44"/>
  <c r="G159" i="44"/>
  <c r="I159" i="44" s="1"/>
  <c r="L159" i="44" s="1"/>
  <c r="S162" i="4" s="1"/>
  <c r="G155" i="44"/>
  <c r="G151" i="44"/>
  <c r="G147" i="44"/>
  <c r="G143" i="44"/>
  <c r="G139" i="44"/>
  <c r="G135" i="44"/>
  <c r="G131" i="44"/>
  <c r="G127" i="44"/>
  <c r="G123" i="44"/>
  <c r="G119" i="44"/>
  <c r="G115" i="44"/>
  <c r="G111" i="44"/>
  <c r="G107" i="44"/>
  <c r="I107" i="44" s="1"/>
  <c r="L107" i="44" s="1"/>
  <c r="S110" i="4" s="1"/>
  <c r="G180" i="44"/>
  <c r="G176" i="44"/>
  <c r="G172" i="44"/>
  <c r="G168" i="44"/>
  <c r="G164" i="44"/>
  <c r="I164" i="44" s="1"/>
  <c r="L164" i="44" s="1"/>
  <c r="S167" i="4" s="1"/>
  <c r="G160" i="44"/>
  <c r="G156" i="44"/>
  <c r="G152" i="44"/>
  <c r="G148" i="44"/>
  <c r="G144" i="44"/>
  <c r="G140" i="44"/>
  <c r="G136" i="44"/>
  <c r="G132" i="44"/>
  <c r="I132" i="44" s="1"/>
  <c r="L132" i="44" s="1"/>
  <c r="S135" i="4" s="1"/>
  <c r="G128" i="44"/>
  <c r="G124" i="44"/>
  <c r="G120" i="44"/>
  <c r="G116" i="44"/>
  <c r="G112" i="44"/>
  <c r="G108" i="44"/>
  <c r="G181" i="44"/>
  <c r="G177" i="44"/>
  <c r="G173" i="44"/>
  <c r="I173" i="44" s="1"/>
  <c r="L173" i="44" s="1"/>
  <c r="S176" i="4" s="1"/>
  <c r="G169" i="44"/>
  <c r="G165" i="44"/>
  <c r="G161" i="44"/>
  <c r="G157" i="44"/>
  <c r="G153" i="44"/>
  <c r="G149" i="44"/>
  <c r="G145" i="44"/>
  <c r="G141" i="44"/>
  <c r="I141" i="44" s="1"/>
  <c r="L141" i="44" s="1"/>
  <c r="S144" i="4" s="1"/>
  <c r="G137" i="44"/>
  <c r="G133" i="44"/>
  <c r="G129" i="44"/>
  <c r="G125" i="44"/>
  <c r="G121" i="44"/>
  <c r="G117" i="44"/>
  <c r="G113" i="44"/>
  <c r="G109" i="44"/>
  <c r="I109" i="44" s="1"/>
  <c r="L109" i="44" s="1"/>
  <c r="S112" i="4" s="1"/>
  <c r="G105" i="44"/>
  <c r="G102" i="44"/>
  <c r="G99" i="44"/>
  <c r="I99" i="44" s="1"/>
  <c r="L99" i="44" s="1"/>
  <c r="S102" i="4" s="1"/>
  <c r="G178" i="44"/>
  <c r="G170" i="44"/>
  <c r="G162" i="44"/>
  <c r="G154" i="44"/>
  <c r="G146" i="44"/>
  <c r="I146" i="44" s="1"/>
  <c r="L146" i="44" s="1"/>
  <c r="S149" i="4" s="1"/>
  <c r="G138" i="44"/>
  <c r="G130" i="44"/>
  <c r="G122" i="44"/>
  <c r="G114" i="44"/>
  <c r="G100" i="44"/>
  <c r="G97" i="44"/>
  <c r="G94" i="44"/>
  <c r="G91" i="44"/>
  <c r="G76" i="44"/>
  <c r="G72" i="44"/>
  <c r="G68" i="44"/>
  <c r="G64" i="44"/>
  <c r="G60" i="44"/>
  <c r="G56" i="44"/>
  <c r="G52" i="44"/>
  <c r="G48" i="44"/>
  <c r="I48" i="44" s="1"/>
  <c r="L48" i="44" s="1"/>
  <c r="S51" i="4" s="1"/>
  <c r="G44" i="44"/>
  <c r="G40" i="44"/>
  <c r="G36" i="44"/>
  <c r="G32" i="44"/>
  <c r="G28" i="44"/>
  <c r="G24" i="44"/>
  <c r="G20" i="44"/>
  <c r="G16" i="44"/>
  <c r="G12" i="44"/>
  <c r="G8" i="44"/>
  <c r="G103" i="44"/>
  <c r="G80" i="44"/>
  <c r="G106" i="44"/>
  <c r="G92" i="44"/>
  <c r="G89" i="44"/>
  <c r="G86" i="44"/>
  <c r="I86" i="44" s="1"/>
  <c r="L86" i="44" s="1"/>
  <c r="S89" i="4" s="1"/>
  <c r="G83" i="44"/>
  <c r="G77" i="44"/>
  <c r="G73" i="44"/>
  <c r="G69" i="44"/>
  <c r="G65" i="44"/>
  <c r="G61" i="44"/>
  <c r="G57" i="44"/>
  <c r="G53" i="44"/>
  <c r="G49" i="44"/>
  <c r="G45" i="44"/>
  <c r="G41" i="44"/>
  <c r="G37" i="44"/>
  <c r="G84" i="44"/>
  <c r="G81" i="44"/>
  <c r="G78" i="44"/>
  <c r="G74" i="44"/>
  <c r="G70" i="44"/>
  <c r="G66" i="44"/>
  <c r="G62" i="44"/>
  <c r="G58" i="44"/>
  <c r="I58" i="44" s="1"/>
  <c r="L58" i="44" s="1"/>
  <c r="S61" i="4" s="1"/>
  <c r="G54" i="44"/>
  <c r="G50" i="44"/>
  <c r="G46" i="44"/>
  <c r="G42" i="44"/>
  <c r="I42" i="44" s="1"/>
  <c r="L42" i="44" s="1"/>
  <c r="S45" i="4" s="1"/>
  <c r="G38" i="44"/>
  <c r="G34" i="44"/>
  <c r="G30" i="44"/>
  <c r="G26" i="44"/>
  <c r="G22" i="44"/>
  <c r="G18" i="44"/>
  <c r="G14" i="44"/>
  <c r="G10" i="44"/>
  <c r="G6" i="44"/>
  <c r="G166" i="44"/>
  <c r="G88" i="44"/>
  <c r="G79" i="44"/>
  <c r="G55" i="44"/>
  <c r="G27" i="44"/>
  <c r="G11" i="44"/>
  <c r="G4" i="44"/>
  <c r="G75" i="44"/>
  <c r="G15" i="44"/>
  <c r="G29" i="44"/>
  <c r="G142" i="44"/>
  <c r="G93" i="44"/>
  <c r="G59" i="44"/>
  <c r="G25" i="44"/>
  <c r="G9" i="44"/>
  <c r="G31" i="44"/>
  <c r="I31" i="44" s="1"/>
  <c r="L31" i="44" s="1"/>
  <c r="S34" i="4" s="1"/>
  <c r="G126" i="44"/>
  <c r="G182" i="44"/>
  <c r="G118" i="44"/>
  <c r="G95" i="44"/>
  <c r="G90" i="44"/>
  <c r="I90" i="44" s="1"/>
  <c r="L90" i="44" s="1"/>
  <c r="S93" i="4" s="1"/>
  <c r="G85" i="44"/>
  <c r="G63" i="44"/>
  <c r="I63" i="44" s="1"/>
  <c r="L63" i="44" s="1"/>
  <c r="S66" i="4" s="1"/>
  <c r="G23" i="44"/>
  <c r="G7" i="44"/>
  <c r="G150" i="44"/>
  <c r="G101" i="44"/>
  <c r="G96" i="44"/>
  <c r="G98" i="44"/>
  <c r="G158" i="44"/>
  <c r="G67" i="44"/>
  <c r="G21" i="44"/>
  <c r="G5" i="44"/>
  <c r="G51" i="44"/>
  <c r="G134" i="44"/>
  <c r="G104" i="44"/>
  <c r="G87" i="44"/>
  <c r="G82" i="44"/>
  <c r="I82" i="44" s="1"/>
  <c r="L82" i="44" s="1"/>
  <c r="S85" i="4" s="1"/>
  <c r="G71" i="44"/>
  <c r="I71" i="44" s="1"/>
  <c r="L71" i="44" s="1"/>
  <c r="S74" i="4" s="1"/>
  <c r="G39" i="44"/>
  <c r="G35" i="44"/>
  <c r="G19" i="44"/>
  <c r="G3" i="44"/>
  <c r="G174" i="44"/>
  <c r="G110" i="44"/>
  <c r="G43" i="44"/>
  <c r="G33" i="44"/>
  <c r="G17" i="44"/>
  <c r="I17" i="44" s="1"/>
  <c r="L17" i="44" s="1"/>
  <c r="S20" i="4" s="1"/>
  <c r="G47" i="44"/>
  <c r="G13" i="44"/>
  <c r="G195" i="44"/>
  <c r="I9" i="43"/>
  <c r="L9" i="43" s="1"/>
  <c r="P12" i="4" s="1"/>
  <c r="I100" i="43"/>
  <c r="L100" i="43" s="1"/>
  <c r="P103" i="4" s="1"/>
  <c r="I177" i="43"/>
  <c r="L177" i="43" s="1"/>
  <c r="P180" i="4" s="1"/>
  <c r="I178" i="43"/>
  <c r="L178" i="43" s="1"/>
  <c r="P181" i="4" s="1"/>
  <c r="I128" i="43"/>
  <c r="L128" i="43" s="1"/>
  <c r="P131" i="4" s="1"/>
  <c r="I11" i="43"/>
  <c r="L11" i="43" s="1"/>
  <c r="P14" i="4" s="1"/>
  <c r="I8" i="43"/>
  <c r="L8" i="43" s="1"/>
  <c r="P11" i="4" s="1"/>
  <c r="I98" i="43"/>
  <c r="L98" i="43" s="1"/>
  <c r="P101" i="4" s="1"/>
  <c r="I136" i="43"/>
  <c r="L136" i="43" s="1"/>
  <c r="P139" i="4" s="1"/>
  <c r="I143" i="43"/>
  <c r="L143" i="43" s="1"/>
  <c r="P146" i="4" s="1"/>
  <c r="I105" i="43"/>
  <c r="L105" i="43" s="1"/>
  <c r="P108" i="4" s="1"/>
  <c r="I40" i="43"/>
  <c r="L40" i="43" s="1"/>
  <c r="P43" i="4" s="1"/>
  <c r="I168" i="43"/>
  <c r="L168" i="43" s="1"/>
  <c r="P171" i="4" s="1"/>
  <c r="I155" i="43"/>
  <c r="L155" i="43" s="1"/>
  <c r="P158" i="4" s="1"/>
  <c r="I43" i="43"/>
  <c r="L43" i="43" s="1"/>
  <c r="P46" i="4" s="1"/>
  <c r="I148" i="43"/>
  <c r="L148" i="43" s="1"/>
  <c r="P151" i="4" s="1"/>
  <c r="I47" i="43"/>
  <c r="L47" i="43" s="1"/>
  <c r="P50" i="4" s="1"/>
  <c r="I70" i="43"/>
  <c r="L70" i="43" s="1"/>
  <c r="P73" i="4" s="1"/>
  <c r="I93" i="43"/>
  <c r="L93" i="43" s="1"/>
  <c r="P96" i="4" s="1"/>
  <c r="I175" i="43"/>
  <c r="L175" i="43" s="1"/>
  <c r="P178" i="4" s="1"/>
  <c r="I90" i="43"/>
  <c r="L90" i="43" s="1"/>
  <c r="P93" i="4" s="1"/>
  <c r="I55" i="43"/>
  <c r="L55" i="43" s="1"/>
  <c r="P58" i="4" s="1"/>
  <c r="I156" i="43"/>
  <c r="L156" i="43" s="1"/>
  <c r="P159" i="4" s="1"/>
  <c r="I34" i="43"/>
  <c r="L34" i="43" s="1"/>
  <c r="P37" i="4" s="1"/>
  <c r="I169" i="43"/>
  <c r="L169" i="43" s="1"/>
  <c r="P172" i="4" s="1"/>
  <c r="I81" i="43"/>
  <c r="L81" i="43" s="1"/>
  <c r="P84" i="4" s="1"/>
  <c r="I18" i="43"/>
  <c r="L18" i="43" s="1"/>
  <c r="P21" i="4" s="1"/>
  <c r="I36" i="43"/>
  <c r="L36" i="43" s="1"/>
  <c r="P39" i="4" s="1"/>
  <c r="I122" i="43"/>
  <c r="L122" i="43" s="1"/>
  <c r="P125" i="4" s="1"/>
  <c r="I91" i="43"/>
  <c r="L91" i="43" s="1"/>
  <c r="P94" i="4" s="1"/>
  <c r="I95" i="43"/>
  <c r="L95" i="43" s="1"/>
  <c r="P98" i="4" s="1"/>
  <c r="I141" i="43"/>
  <c r="L141" i="43" s="1"/>
  <c r="P144" i="4" s="1"/>
  <c r="I15" i="43"/>
  <c r="L15" i="43" s="1"/>
  <c r="P18" i="4" s="1"/>
  <c r="I116" i="43"/>
  <c r="L116" i="43" s="1"/>
  <c r="P119" i="4" s="1"/>
  <c r="I16" i="43"/>
  <c r="L16" i="43" s="1"/>
  <c r="P19" i="4" s="1"/>
  <c r="I28" i="43"/>
  <c r="L28" i="43" s="1"/>
  <c r="P31" i="4" s="1"/>
  <c r="I21" i="43"/>
  <c r="L21" i="43" s="1"/>
  <c r="P24" i="4" s="1"/>
  <c r="I103" i="43"/>
  <c r="L103" i="43" s="1"/>
  <c r="P106" i="4" s="1"/>
  <c r="I112" i="43"/>
  <c r="L112" i="43" s="1"/>
  <c r="P115" i="4" s="1"/>
  <c r="I25" i="43"/>
  <c r="L25" i="43" s="1"/>
  <c r="P28" i="4" s="1"/>
  <c r="I54" i="43"/>
  <c r="L54" i="43" s="1"/>
  <c r="P57" i="4" s="1"/>
  <c r="I6" i="43"/>
  <c r="L6" i="43" s="1"/>
  <c r="P9" i="4" s="1"/>
  <c r="I23" i="43"/>
  <c r="L23" i="43" s="1"/>
  <c r="P26" i="4" s="1"/>
  <c r="I86" i="43"/>
  <c r="L86" i="43" s="1"/>
  <c r="P89" i="4" s="1"/>
  <c r="I162" i="43"/>
  <c r="L162" i="43" s="1"/>
  <c r="P165" i="4" s="1"/>
  <c r="I160" i="43"/>
  <c r="L160" i="43" s="1"/>
  <c r="P163" i="4" s="1"/>
  <c r="I140" i="43"/>
  <c r="L140" i="43" s="1"/>
  <c r="P143" i="4" s="1"/>
  <c r="I127" i="43"/>
  <c r="L127" i="43" s="1"/>
  <c r="P130" i="4" s="1"/>
  <c r="I167" i="43"/>
  <c r="L167" i="43" s="1"/>
  <c r="P170" i="4" s="1"/>
  <c r="I17" i="43"/>
  <c r="L17" i="43" s="1"/>
  <c r="P20" i="4" s="1"/>
  <c r="I171" i="43"/>
  <c r="L171" i="43" s="1"/>
  <c r="P174" i="4" s="1"/>
  <c r="I89" i="43"/>
  <c r="L89" i="43" s="1"/>
  <c r="P92" i="4" s="1"/>
  <c r="I132" i="43"/>
  <c r="L132" i="43" s="1"/>
  <c r="P135" i="4" s="1"/>
  <c r="I125" i="43"/>
  <c r="L125" i="43" s="1"/>
  <c r="P128" i="4" s="1"/>
  <c r="I20" i="43"/>
  <c r="L20" i="43" s="1"/>
  <c r="P23" i="4" s="1"/>
  <c r="I38" i="43"/>
  <c r="L38" i="43" s="1"/>
  <c r="P41" i="4" s="1"/>
  <c r="I166" i="43"/>
  <c r="L166" i="43" s="1"/>
  <c r="P169" i="4" s="1"/>
  <c r="I71" i="43"/>
  <c r="L71" i="43" s="1"/>
  <c r="P74" i="4" s="1"/>
  <c r="I154" i="43"/>
  <c r="L154" i="43" s="1"/>
  <c r="P157" i="4" s="1"/>
  <c r="I52" i="43"/>
  <c r="L52" i="43" s="1"/>
  <c r="P55" i="4" s="1"/>
  <c r="I59" i="43"/>
  <c r="L59" i="43" s="1"/>
  <c r="P62" i="4" s="1"/>
  <c r="I164" i="43"/>
  <c r="L164" i="43" s="1"/>
  <c r="P167" i="4" s="1"/>
  <c r="I74" i="43"/>
  <c r="L74" i="43" s="1"/>
  <c r="P77" i="4" s="1"/>
  <c r="I79" i="43"/>
  <c r="L79" i="43" s="1"/>
  <c r="P82" i="4" s="1"/>
  <c r="I139" i="43"/>
  <c r="L139" i="43" s="1"/>
  <c r="P142" i="4" s="1"/>
  <c r="I104" i="43"/>
  <c r="L104" i="43" s="1"/>
  <c r="P107" i="4" s="1"/>
  <c r="I163" i="43"/>
  <c r="L163" i="43" s="1"/>
  <c r="P166" i="4" s="1"/>
  <c r="I24" i="43"/>
  <c r="L24" i="43" s="1"/>
  <c r="P27" i="4" s="1"/>
  <c r="I62" i="43"/>
  <c r="L62" i="43" s="1"/>
  <c r="P65" i="4" s="1"/>
  <c r="I111" i="43"/>
  <c r="L111" i="43" s="1"/>
  <c r="P114" i="4" s="1"/>
  <c r="I84" i="43"/>
  <c r="L84" i="43" s="1"/>
  <c r="P87" i="4" s="1"/>
  <c r="I7" i="43"/>
  <c r="L7" i="43" s="1"/>
  <c r="P10" i="4" s="1"/>
  <c r="I123" i="43"/>
  <c r="L123" i="43" s="1"/>
  <c r="P126" i="4" s="1"/>
  <c r="I144" i="43"/>
  <c r="L144" i="43" s="1"/>
  <c r="P147" i="4" s="1"/>
  <c r="I29" i="43"/>
  <c r="L29" i="43" s="1"/>
  <c r="P32" i="4" s="1"/>
  <c r="I157" i="43"/>
  <c r="L157" i="43" s="1"/>
  <c r="P160" i="4" s="1"/>
  <c r="I146" i="43"/>
  <c r="L146" i="43" s="1"/>
  <c r="P149" i="4" s="1"/>
  <c r="I53" i="43"/>
  <c r="L53" i="43" s="1"/>
  <c r="P56" i="4" s="1"/>
  <c r="I32" i="43"/>
  <c r="L32" i="43" s="1"/>
  <c r="P35" i="4" s="1"/>
  <c r="I41" i="43"/>
  <c r="L41" i="43" s="1"/>
  <c r="P44" i="4" s="1"/>
  <c r="I158" i="43"/>
  <c r="L158" i="43" s="1"/>
  <c r="P161" i="4" s="1"/>
  <c r="I72" i="43"/>
  <c r="L72" i="43" s="1"/>
  <c r="P75" i="4" s="1"/>
  <c r="I68" i="43"/>
  <c r="L68" i="43" s="1"/>
  <c r="P71" i="4" s="1"/>
  <c r="I64" i="43"/>
  <c r="L64" i="43" s="1"/>
  <c r="P67" i="4" s="1"/>
  <c r="I73" i="43"/>
  <c r="L73" i="43" s="1"/>
  <c r="P76" i="4" s="1"/>
  <c r="I96" i="43"/>
  <c r="L96" i="43" s="1"/>
  <c r="P99" i="4" s="1"/>
  <c r="I80" i="43"/>
  <c r="L80" i="43" s="1"/>
  <c r="P83" i="4" s="1"/>
  <c r="I85" i="43"/>
  <c r="L85" i="43" s="1"/>
  <c r="P88" i="4" s="1"/>
  <c r="I152" i="43"/>
  <c r="L152" i="43" s="1"/>
  <c r="P155" i="4" s="1"/>
  <c r="I145" i="43"/>
  <c r="L145" i="43" s="1"/>
  <c r="P148" i="4" s="1"/>
  <c r="I106" i="43"/>
  <c r="L106" i="43" s="1"/>
  <c r="P109" i="4" s="1"/>
  <c r="I33" i="43"/>
  <c r="L33" i="43" s="1"/>
  <c r="P36" i="4" s="1"/>
  <c r="I115" i="43"/>
  <c r="L115" i="43" s="1"/>
  <c r="P118" i="4" s="1"/>
  <c r="G200" i="43"/>
  <c r="I3" i="43"/>
  <c r="I176" i="43"/>
  <c r="L176" i="43" s="1"/>
  <c r="P179" i="4" s="1"/>
  <c r="I150" i="43"/>
  <c r="L150" i="43" s="1"/>
  <c r="P153" i="4" s="1"/>
  <c r="I46" i="43"/>
  <c r="L46" i="43" s="1"/>
  <c r="P49" i="4" s="1"/>
  <c r="I87" i="43"/>
  <c r="L87" i="43" s="1"/>
  <c r="P90" i="4" s="1"/>
  <c r="I174" i="43"/>
  <c r="L174" i="43" s="1"/>
  <c r="P177" i="4" s="1"/>
  <c r="I42" i="43"/>
  <c r="L42" i="43" s="1"/>
  <c r="P45" i="4" s="1"/>
  <c r="I129" i="43"/>
  <c r="L129" i="43" s="1"/>
  <c r="P132" i="4" s="1"/>
  <c r="I22" i="43"/>
  <c r="L22" i="43" s="1"/>
  <c r="P25" i="4" s="1"/>
  <c r="I5" i="43"/>
  <c r="L5" i="43" s="1"/>
  <c r="P8" i="4" s="1"/>
  <c r="I118" i="43"/>
  <c r="L118" i="43" s="1"/>
  <c r="P121" i="4" s="1"/>
  <c r="I180" i="43"/>
  <c r="L180" i="43" s="1"/>
  <c r="P183" i="4" s="1"/>
  <c r="I101" i="43"/>
  <c r="L101" i="43" s="1"/>
  <c r="P104" i="4" s="1"/>
  <c r="I51" i="43"/>
  <c r="L51" i="43" s="1"/>
  <c r="P54" i="4" s="1"/>
  <c r="I97" i="43"/>
  <c r="L97" i="43" s="1"/>
  <c r="P100" i="4" s="1"/>
  <c r="I138" i="43"/>
  <c r="L138" i="43" s="1"/>
  <c r="P141" i="4" s="1"/>
  <c r="I179" i="43"/>
  <c r="L179" i="43" s="1"/>
  <c r="P182" i="4" s="1"/>
  <c r="I77" i="43"/>
  <c r="L77" i="43" s="1"/>
  <c r="P80" i="4" s="1"/>
  <c r="I149" i="43"/>
  <c r="L149" i="43" s="1"/>
  <c r="P152" i="4" s="1"/>
  <c r="I58" i="43"/>
  <c r="L58" i="43" s="1"/>
  <c r="P61" i="4" s="1"/>
  <c r="I14" i="43"/>
  <c r="L14" i="43" s="1"/>
  <c r="P17" i="4" s="1"/>
  <c r="I31" i="43"/>
  <c r="L31" i="43" s="1"/>
  <c r="P34" i="4" s="1"/>
  <c r="I159" i="43"/>
  <c r="L159" i="43" s="1"/>
  <c r="P162" i="4" s="1"/>
  <c r="I69" i="43"/>
  <c r="L69" i="43" s="1"/>
  <c r="P72" i="4" s="1"/>
  <c r="I151" i="43"/>
  <c r="L151" i="43" s="1"/>
  <c r="P154" i="4" s="1"/>
  <c r="I56" i="43"/>
  <c r="L56" i="43" s="1"/>
  <c r="P59" i="4" s="1"/>
  <c r="I147" i="43"/>
  <c r="L147" i="43" s="1"/>
  <c r="P150" i="4" s="1"/>
  <c r="H183" i="43"/>
  <c r="I183" i="43" s="1"/>
  <c r="I109" i="43"/>
  <c r="L109" i="43" s="1"/>
  <c r="P112" i="4" s="1"/>
  <c r="I30" i="43"/>
  <c r="L30" i="43" s="1"/>
  <c r="P33" i="4" s="1"/>
  <c r="I26" i="43"/>
  <c r="L26" i="43" s="1"/>
  <c r="P29" i="4" s="1"/>
  <c r="I67" i="43"/>
  <c r="L67" i="43" s="1"/>
  <c r="P70" i="4" s="1"/>
  <c r="I113" i="43"/>
  <c r="L113" i="43" s="1"/>
  <c r="P116" i="4" s="1"/>
  <c r="I57" i="43"/>
  <c r="L57" i="43" s="1"/>
  <c r="P60" i="4" s="1"/>
  <c r="I108" i="43"/>
  <c r="L108" i="43" s="1"/>
  <c r="P111" i="4" s="1"/>
  <c r="I63" i="43"/>
  <c r="L63" i="43" s="1"/>
  <c r="P66" i="4" s="1"/>
  <c r="I78" i="43"/>
  <c r="L78" i="43" s="1"/>
  <c r="P81" i="4" s="1"/>
  <c r="I119" i="43"/>
  <c r="L119" i="43" s="1"/>
  <c r="P122" i="4" s="1"/>
  <c r="I165" i="43"/>
  <c r="L165" i="43" s="1"/>
  <c r="P168" i="4" s="1"/>
  <c r="I88" i="43"/>
  <c r="L88" i="43" s="1"/>
  <c r="P91" i="4" s="1"/>
  <c r="I161" i="43"/>
  <c r="L161" i="43" s="1"/>
  <c r="P164" i="4" s="1"/>
  <c r="G180" i="42"/>
  <c r="G176" i="42"/>
  <c r="G172" i="42"/>
  <c r="G168" i="42"/>
  <c r="G164" i="42"/>
  <c r="G160" i="42"/>
  <c r="G156" i="42"/>
  <c r="G152" i="42"/>
  <c r="G148" i="42"/>
  <c r="G144" i="42"/>
  <c r="G140" i="42"/>
  <c r="G136" i="42"/>
  <c r="G132" i="42"/>
  <c r="G128" i="42"/>
  <c r="G124" i="42"/>
  <c r="G120" i="42"/>
  <c r="G116" i="42"/>
  <c r="G112" i="42"/>
  <c r="G108" i="42"/>
  <c r="G183" i="42"/>
  <c r="G179" i="42"/>
  <c r="G175" i="42"/>
  <c r="G171" i="42"/>
  <c r="G167" i="42"/>
  <c r="G163" i="42"/>
  <c r="G159" i="42"/>
  <c r="G155" i="42"/>
  <c r="G151" i="42"/>
  <c r="G147" i="42"/>
  <c r="G143" i="42"/>
  <c r="G139" i="42"/>
  <c r="G135" i="42"/>
  <c r="G131" i="42"/>
  <c r="G127" i="42"/>
  <c r="G123" i="42"/>
  <c r="G119" i="42"/>
  <c r="G115" i="42"/>
  <c r="G157" i="42"/>
  <c r="G146" i="42"/>
  <c r="G125" i="42"/>
  <c r="G114" i="42"/>
  <c r="G100" i="42"/>
  <c r="G174" i="42"/>
  <c r="G153" i="42"/>
  <c r="G142" i="42"/>
  <c r="G121" i="42"/>
  <c r="G104" i="42"/>
  <c r="G97" i="42"/>
  <c r="G93" i="42"/>
  <c r="G89" i="42"/>
  <c r="G85" i="42"/>
  <c r="G81" i="42"/>
  <c r="G77" i="42"/>
  <c r="G73" i="42"/>
  <c r="G69" i="42"/>
  <c r="G65" i="42"/>
  <c r="G61" i="42"/>
  <c r="G57" i="42"/>
  <c r="G53" i="42"/>
  <c r="G49" i="42"/>
  <c r="G45" i="42"/>
  <c r="G41" i="42"/>
  <c r="G37" i="42"/>
  <c r="G33" i="42"/>
  <c r="G181" i="42"/>
  <c r="G170" i="42"/>
  <c r="G149" i="42"/>
  <c r="G138" i="42"/>
  <c r="G117" i="42"/>
  <c r="G107" i="42"/>
  <c r="G101" i="42"/>
  <c r="G177" i="42"/>
  <c r="G166" i="42"/>
  <c r="G145" i="42"/>
  <c r="G134" i="42"/>
  <c r="G113" i="42"/>
  <c r="G110" i="42"/>
  <c r="G105" i="42"/>
  <c r="G94" i="42"/>
  <c r="G90" i="42"/>
  <c r="G86" i="42"/>
  <c r="G82" i="42"/>
  <c r="G78" i="42"/>
  <c r="G74" i="42"/>
  <c r="G70" i="42"/>
  <c r="G66" i="42"/>
  <c r="G62" i="42"/>
  <c r="G58" i="42"/>
  <c r="G54" i="42"/>
  <c r="G50" i="42"/>
  <c r="G46" i="42"/>
  <c r="G42" i="42"/>
  <c r="G38" i="42"/>
  <c r="G34" i="42"/>
  <c r="G30" i="42"/>
  <c r="G26" i="42"/>
  <c r="G173" i="42"/>
  <c r="G162" i="42"/>
  <c r="G141" i="42"/>
  <c r="G130" i="42"/>
  <c r="G98" i="42"/>
  <c r="G165" i="42"/>
  <c r="G154" i="42"/>
  <c r="G133" i="42"/>
  <c r="G122" i="42"/>
  <c r="G111" i="42"/>
  <c r="G99" i="42"/>
  <c r="G129" i="42"/>
  <c r="G103" i="42"/>
  <c r="G88" i="42"/>
  <c r="G79" i="42"/>
  <c r="G60" i="42"/>
  <c r="G36" i="42"/>
  <c r="G29" i="42"/>
  <c r="G126" i="42"/>
  <c r="G83" i="42"/>
  <c r="G64" i="42"/>
  <c r="G51" i="42"/>
  <c r="G47" i="42"/>
  <c r="G23" i="42"/>
  <c r="G19" i="42"/>
  <c r="G15" i="42"/>
  <c r="G11" i="42"/>
  <c r="G7" i="42"/>
  <c r="G35" i="42"/>
  <c r="G22" i="42"/>
  <c r="G182" i="42"/>
  <c r="G169" i="42"/>
  <c r="G92" i="42"/>
  <c r="G68" i="42"/>
  <c r="G55" i="42"/>
  <c r="G43" i="42"/>
  <c r="G32" i="42"/>
  <c r="G27" i="42"/>
  <c r="I1" i="42"/>
  <c r="I184" i="42" s="1"/>
  <c r="G150" i="42"/>
  <c r="G102" i="42"/>
  <c r="G87" i="42"/>
  <c r="G72" i="42"/>
  <c r="G59" i="42"/>
  <c r="G39" i="42"/>
  <c r="G24" i="42"/>
  <c r="G20" i="42"/>
  <c r="G16" i="42"/>
  <c r="G12" i="42"/>
  <c r="G8" i="42"/>
  <c r="G4" i="42"/>
  <c r="G137" i="42"/>
  <c r="G96" i="42"/>
  <c r="G76" i="42"/>
  <c r="G63" i="42"/>
  <c r="G91" i="42"/>
  <c r="G80" i="42"/>
  <c r="G67" i="42"/>
  <c r="G48" i="42"/>
  <c r="G28" i="42"/>
  <c r="G25" i="42"/>
  <c r="G21" i="42"/>
  <c r="G17" i="42"/>
  <c r="G13" i="42"/>
  <c r="G9" i="42"/>
  <c r="G5" i="42"/>
  <c r="G44" i="42"/>
  <c r="G95" i="42"/>
  <c r="G161" i="42"/>
  <c r="G118" i="42"/>
  <c r="G109" i="42"/>
  <c r="G106" i="42"/>
  <c r="G84" i="42"/>
  <c r="G71" i="42"/>
  <c r="G52" i="42"/>
  <c r="G31" i="42"/>
  <c r="G158" i="42"/>
  <c r="G75" i="42"/>
  <c r="G56" i="42"/>
  <c r="G40" i="42"/>
  <c r="G18" i="42"/>
  <c r="G14" i="42"/>
  <c r="G10" i="42"/>
  <c r="G6" i="42"/>
  <c r="G195" i="42"/>
  <c r="H181" i="42"/>
  <c r="H177" i="42"/>
  <c r="H173" i="42"/>
  <c r="H169" i="42"/>
  <c r="H165" i="42"/>
  <c r="H161" i="42"/>
  <c r="H157" i="42"/>
  <c r="H153" i="42"/>
  <c r="H149" i="42"/>
  <c r="H145" i="42"/>
  <c r="H141" i="42"/>
  <c r="H137" i="42"/>
  <c r="H133" i="42"/>
  <c r="H129" i="42"/>
  <c r="H125" i="42"/>
  <c r="H121" i="42"/>
  <c r="H117" i="42"/>
  <c r="H113" i="42"/>
  <c r="H109" i="42"/>
  <c r="H105" i="42"/>
  <c r="H101" i="42"/>
  <c r="H97" i="42"/>
  <c r="H174" i="42"/>
  <c r="H172" i="42"/>
  <c r="H159" i="42"/>
  <c r="H142" i="42"/>
  <c r="H140" i="42"/>
  <c r="H127" i="42"/>
  <c r="H112" i="42"/>
  <c r="H104" i="42"/>
  <c r="H93" i="42"/>
  <c r="H89" i="42"/>
  <c r="H85" i="42"/>
  <c r="H81" i="42"/>
  <c r="H77" i="42"/>
  <c r="H73" i="42"/>
  <c r="H69" i="42"/>
  <c r="H65" i="42"/>
  <c r="H61" i="42"/>
  <c r="H57" i="42"/>
  <c r="H53" i="42"/>
  <c r="H49" i="42"/>
  <c r="H170" i="42"/>
  <c r="H168" i="42"/>
  <c r="H155" i="42"/>
  <c r="H138" i="42"/>
  <c r="H136" i="42"/>
  <c r="H123" i="42"/>
  <c r="H107" i="42"/>
  <c r="H166" i="42"/>
  <c r="H164" i="42"/>
  <c r="H151" i="42"/>
  <c r="H134" i="42"/>
  <c r="H132" i="42"/>
  <c r="H119" i="42"/>
  <c r="H110" i="42"/>
  <c r="H94" i="42"/>
  <c r="H90" i="42"/>
  <c r="H86" i="42"/>
  <c r="H179" i="42"/>
  <c r="H162" i="42"/>
  <c r="H160" i="42"/>
  <c r="H147" i="42"/>
  <c r="H130" i="42"/>
  <c r="H128" i="42"/>
  <c r="H115" i="42"/>
  <c r="H98" i="42"/>
  <c r="H175" i="42"/>
  <c r="H158" i="42"/>
  <c r="H156" i="42"/>
  <c r="H143" i="42"/>
  <c r="H126" i="42"/>
  <c r="H124" i="42"/>
  <c r="H108" i="42"/>
  <c r="H102" i="42"/>
  <c r="H95" i="42"/>
  <c r="H91" i="42"/>
  <c r="H87" i="42"/>
  <c r="H83" i="42"/>
  <c r="H79" i="42"/>
  <c r="H75" i="42"/>
  <c r="H71" i="42"/>
  <c r="H67" i="42"/>
  <c r="H63" i="42"/>
  <c r="H59" i="42"/>
  <c r="H55" i="42"/>
  <c r="H51" i="42"/>
  <c r="H182" i="42"/>
  <c r="H180" i="42"/>
  <c r="H167" i="42"/>
  <c r="H150" i="42"/>
  <c r="H148" i="42"/>
  <c r="H135" i="42"/>
  <c r="H118" i="42"/>
  <c r="H116" i="42"/>
  <c r="H106" i="42"/>
  <c r="H103" i="42"/>
  <c r="H96" i="42"/>
  <c r="H92" i="42"/>
  <c r="H88" i="42"/>
  <c r="H84" i="42"/>
  <c r="H80" i="42"/>
  <c r="H76" i="42"/>
  <c r="H72" i="42"/>
  <c r="H68" i="42"/>
  <c r="H64" i="42"/>
  <c r="H60" i="42"/>
  <c r="H56" i="42"/>
  <c r="H52" i="42"/>
  <c r="H48" i="42"/>
  <c r="H44" i="42"/>
  <c r="H40" i="42"/>
  <c r="H36" i="42"/>
  <c r="H154" i="42"/>
  <c r="H111" i="42"/>
  <c r="H62" i="42"/>
  <c r="H47" i="42"/>
  <c r="H34" i="42"/>
  <c r="H23" i="42"/>
  <c r="H19" i="42"/>
  <c r="H15" i="42"/>
  <c r="H11" i="42"/>
  <c r="H7" i="42"/>
  <c r="H9" i="42"/>
  <c r="H5" i="42"/>
  <c r="H176" i="42"/>
  <c r="H163" i="42"/>
  <c r="H100" i="42"/>
  <c r="H66" i="42"/>
  <c r="H43" i="42"/>
  <c r="H32" i="42"/>
  <c r="H27" i="42"/>
  <c r="H13" i="42"/>
  <c r="H122" i="42"/>
  <c r="H70" i="42"/>
  <c r="H45" i="42"/>
  <c r="H39" i="42"/>
  <c r="H30" i="42"/>
  <c r="H24" i="42"/>
  <c r="H20" i="42"/>
  <c r="H16" i="42"/>
  <c r="H12" i="42"/>
  <c r="H8" i="42"/>
  <c r="H4" i="42"/>
  <c r="H37" i="42"/>
  <c r="H25" i="42"/>
  <c r="H21" i="42"/>
  <c r="H17" i="42"/>
  <c r="H26" i="42"/>
  <c r="H178" i="42"/>
  <c r="H144" i="42"/>
  <c r="H131" i="42"/>
  <c r="H74" i="42"/>
  <c r="H41" i="42"/>
  <c r="H35" i="42"/>
  <c r="H99" i="42"/>
  <c r="H78" i="42"/>
  <c r="H28" i="42"/>
  <c r="H171" i="42"/>
  <c r="H152" i="42"/>
  <c r="H146" i="42"/>
  <c r="H82" i="42"/>
  <c r="H50" i="42"/>
  <c r="H46" i="42"/>
  <c r="H33" i="42"/>
  <c r="H31" i="42"/>
  <c r="H18" i="42"/>
  <c r="H14" i="42"/>
  <c r="H10" i="42"/>
  <c r="H6" i="42"/>
  <c r="H139" i="42"/>
  <c r="H38" i="42"/>
  <c r="H54" i="42"/>
  <c r="H42" i="42"/>
  <c r="H22" i="42"/>
  <c r="H120" i="42"/>
  <c r="H114" i="42"/>
  <c r="H58" i="42"/>
  <c r="H29" i="42"/>
  <c r="I1" i="41"/>
  <c r="I184" i="41" s="1"/>
  <c r="G181" i="41"/>
  <c r="G177" i="41"/>
  <c r="G173" i="41"/>
  <c r="G169" i="41"/>
  <c r="G165" i="41"/>
  <c r="G161" i="41"/>
  <c r="G157" i="41"/>
  <c r="G153" i="41"/>
  <c r="G149" i="41"/>
  <c r="G145" i="41"/>
  <c r="G141" i="41"/>
  <c r="G137" i="41"/>
  <c r="G133" i="41"/>
  <c r="G129" i="41"/>
  <c r="G125" i="41"/>
  <c r="G121" i="41"/>
  <c r="G117" i="41"/>
  <c r="G113" i="41"/>
  <c r="G109" i="41"/>
  <c r="G105" i="41"/>
  <c r="G182" i="41"/>
  <c r="G178" i="41"/>
  <c r="G174" i="41"/>
  <c r="G170" i="41"/>
  <c r="G166" i="41"/>
  <c r="G162" i="41"/>
  <c r="G158" i="41"/>
  <c r="G154" i="41"/>
  <c r="G150" i="41"/>
  <c r="G146" i="41"/>
  <c r="G142" i="41"/>
  <c r="G138" i="41"/>
  <c r="G134" i="41"/>
  <c r="G130" i="41"/>
  <c r="G126" i="41"/>
  <c r="G122" i="41"/>
  <c r="G118" i="41"/>
  <c r="G114" i="41"/>
  <c r="G110" i="41"/>
  <c r="G106" i="41"/>
  <c r="G183" i="41"/>
  <c r="G179" i="41"/>
  <c r="G175" i="41"/>
  <c r="G171" i="41"/>
  <c r="G167" i="41"/>
  <c r="G163" i="41"/>
  <c r="G159" i="41"/>
  <c r="G155" i="41"/>
  <c r="G151" i="41"/>
  <c r="G147" i="41"/>
  <c r="G143" i="41"/>
  <c r="G139" i="41"/>
  <c r="G135" i="41"/>
  <c r="G131" i="41"/>
  <c r="G127" i="41"/>
  <c r="G123" i="41"/>
  <c r="G119" i="41"/>
  <c r="G115" i="41"/>
  <c r="G111" i="41"/>
  <c r="G107" i="41"/>
  <c r="G103" i="41"/>
  <c r="G160" i="41"/>
  <c r="G128" i="41"/>
  <c r="G87" i="41"/>
  <c r="G172" i="41"/>
  <c r="G140" i="41"/>
  <c r="G108" i="41"/>
  <c r="G100" i="41"/>
  <c r="G97" i="41"/>
  <c r="G94" i="41"/>
  <c r="G84" i="41"/>
  <c r="G81" i="41"/>
  <c r="G77" i="41"/>
  <c r="G73" i="41"/>
  <c r="G69" i="41"/>
  <c r="G65" i="41"/>
  <c r="G61" i="41"/>
  <c r="G57" i="41"/>
  <c r="G53" i="41"/>
  <c r="G49" i="41"/>
  <c r="G45" i="41"/>
  <c r="G41" i="41"/>
  <c r="G37" i="41"/>
  <c r="G33" i="41"/>
  <c r="G29" i="41"/>
  <c r="G25" i="41"/>
  <c r="G21" i="41"/>
  <c r="G17" i="41"/>
  <c r="G13" i="41"/>
  <c r="G152" i="41"/>
  <c r="G120" i="41"/>
  <c r="G91" i="41"/>
  <c r="G164" i="41"/>
  <c r="G132" i="41"/>
  <c r="G101" i="41"/>
  <c r="G98" i="41"/>
  <c r="G88" i="41"/>
  <c r="G85" i="41"/>
  <c r="G82" i="41"/>
  <c r="G78" i="41"/>
  <c r="G74" i="41"/>
  <c r="G70" i="41"/>
  <c r="G66" i="41"/>
  <c r="G62" i="41"/>
  <c r="G58" i="41"/>
  <c r="G54" i="41"/>
  <c r="G50" i="41"/>
  <c r="G46" i="41"/>
  <c r="G42" i="41"/>
  <c r="G38" i="41"/>
  <c r="G34" i="41"/>
  <c r="G30" i="41"/>
  <c r="G26" i="41"/>
  <c r="G22" i="41"/>
  <c r="G176" i="41"/>
  <c r="G144" i="41"/>
  <c r="G112" i="41"/>
  <c r="G95" i="41"/>
  <c r="G156" i="41"/>
  <c r="G90" i="41"/>
  <c r="G83" i="41"/>
  <c r="G68" i="41"/>
  <c r="G55" i="41"/>
  <c r="G43" i="41"/>
  <c r="G32" i="41"/>
  <c r="G23" i="41"/>
  <c r="G18" i="41"/>
  <c r="G15" i="41"/>
  <c r="G12" i="41"/>
  <c r="G104" i="41"/>
  <c r="G99" i="41"/>
  <c r="G92" i="41"/>
  <c r="G72" i="41"/>
  <c r="G59" i="41"/>
  <c r="G39" i="41"/>
  <c r="G9" i="41"/>
  <c r="G5" i="41"/>
  <c r="G136" i="41"/>
  <c r="G76" i="41"/>
  <c r="G63" i="41"/>
  <c r="G35" i="41"/>
  <c r="G28" i="41"/>
  <c r="G168" i="41"/>
  <c r="G89" i="41"/>
  <c r="G80" i="41"/>
  <c r="G67" i="41"/>
  <c r="G19" i="41"/>
  <c r="G16" i="41"/>
  <c r="G10" i="41"/>
  <c r="G6" i="41"/>
  <c r="J215" i="41" s="1" a="1"/>
  <c r="J215" i="41" s="1"/>
  <c r="J219" i="41" s="1"/>
  <c r="G116" i="41"/>
  <c r="G96" i="41"/>
  <c r="G71" i="41"/>
  <c r="G52" i="41"/>
  <c r="G48" i="41"/>
  <c r="G44" i="41"/>
  <c r="G31" i="41"/>
  <c r="G24" i="41"/>
  <c r="G3" i="41"/>
  <c r="G180" i="41"/>
  <c r="G60" i="41"/>
  <c r="G124" i="41"/>
  <c r="G93" i="41"/>
  <c r="G36" i="41"/>
  <c r="G14" i="41"/>
  <c r="G64" i="41"/>
  <c r="G51" i="41"/>
  <c r="G8" i="41"/>
  <c r="G102" i="41"/>
  <c r="G86" i="41"/>
  <c r="G56" i="41"/>
  <c r="G47" i="41"/>
  <c r="G27" i="41"/>
  <c r="G7" i="41"/>
  <c r="G11" i="41"/>
  <c r="G79" i="41"/>
  <c r="G40" i="41"/>
  <c r="G148" i="41"/>
  <c r="G75" i="41"/>
  <c r="G20" i="41"/>
  <c r="G4" i="41"/>
  <c r="H182" i="41"/>
  <c r="H178" i="41"/>
  <c r="H174" i="41"/>
  <c r="H170" i="41"/>
  <c r="H166" i="41"/>
  <c r="H162" i="41"/>
  <c r="H158" i="41"/>
  <c r="H154" i="41"/>
  <c r="H150" i="41"/>
  <c r="H146" i="41"/>
  <c r="H142" i="41"/>
  <c r="H138" i="41"/>
  <c r="H134" i="41"/>
  <c r="H130" i="41"/>
  <c r="H126" i="41"/>
  <c r="H122" i="41"/>
  <c r="H118" i="41"/>
  <c r="H114" i="41"/>
  <c r="H110" i="41"/>
  <c r="H106" i="41"/>
  <c r="H102" i="41"/>
  <c r="H98" i="41"/>
  <c r="H94" i="41"/>
  <c r="H90" i="41"/>
  <c r="H86" i="41"/>
  <c r="H82" i="41"/>
  <c r="H179" i="41"/>
  <c r="H175" i="41"/>
  <c r="H171" i="41"/>
  <c r="H167" i="41"/>
  <c r="H163" i="41"/>
  <c r="H159" i="41"/>
  <c r="H155" i="41"/>
  <c r="H151" i="41"/>
  <c r="H147" i="41"/>
  <c r="H143" i="41"/>
  <c r="H139" i="41"/>
  <c r="H135" i="41"/>
  <c r="H131" i="41"/>
  <c r="H127" i="41"/>
  <c r="H123" i="41"/>
  <c r="H119" i="41"/>
  <c r="H115" i="41"/>
  <c r="H111" i="41"/>
  <c r="H107" i="41"/>
  <c r="H103" i="41"/>
  <c r="H99" i="41"/>
  <c r="H95" i="41"/>
  <c r="H91" i="41"/>
  <c r="H87" i="41"/>
  <c r="H83" i="41"/>
  <c r="H177" i="41"/>
  <c r="H172" i="41"/>
  <c r="H145" i="41"/>
  <c r="H140" i="41"/>
  <c r="H113" i="41"/>
  <c r="H108" i="41"/>
  <c r="H100" i="41"/>
  <c r="H97" i="41"/>
  <c r="H84" i="41"/>
  <c r="H81" i="41"/>
  <c r="H77" i="41"/>
  <c r="H73" i="41"/>
  <c r="H69" i="41"/>
  <c r="H65" i="41"/>
  <c r="H61" i="41"/>
  <c r="H57" i="41"/>
  <c r="H53" i="41"/>
  <c r="H49" i="41"/>
  <c r="H45" i="41"/>
  <c r="H41" i="41"/>
  <c r="H37" i="41"/>
  <c r="H157" i="41"/>
  <c r="H152" i="41"/>
  <c r="H125" i="41"/>
  <c r="H120" i="41"/>
  <c r="H169" i="41"/>
  <c r="H164" i="41"/>
  <c r="H137" i="41"/>
  <c r="H132" i="41"/>
  <c r="H105" i="41"/>
  <c r="H101" i="41"/>
  <c r="H88" i="41"/>
  <c r="H85" i="41"/>
  <c r="H78" i="41"/>
  <c r="H74" i="41"/>
  <c r="H70" i="41"/>
  <c r="H66" i="41"/>
  <c r="H62" i="41"/>
  <c r="H58" i="41"/>
  <c r="H54" i="41"/>
  <c r="H176" i="41"/>
  <c r="H149" i="41"/>
  <c r="H144" i="41"/>
  <c r="H117" i="41"/>
  <c r="H112" i="41"/>
  <c r="H161" i="41"/>
  <c r="H156" i="41"/>
  <c r="H129" i="41"/>
  <c r="H124" i="41"/>
  <c r="H92" i="41"/>
  <c r="H89" i="41"/>
  <c r="H79" i="41"/>
  <c r="H75" i="41"/>
  <c r="H71" i="41"/>
  <c r="H67" i="41"/>
  <c r="H63" i="41"/>
  <c r="H59" i="41"/>
  <c r="H55" i="41"/>
  <c r="H51" i="41"/>
  <c r="H47" i="41"/>
  <c r="H153" i="41"/>
  <c r="H104" i="41"/>
  <c r="H72" i="41"/>
  <c r="H39" i="41"/>
  <c r="H30" i="41"/>
  <c r="H9" i="41"/>
  <c r="H5" i="41"/>
  <c r="H136" i="41"/>
  <c r="H76" i="41"/>
  <c r="H35" i="41"/>
  <c r="H28" i="41"/>
  <c r="H21" i="41"/>
  <c r="H168" i="41"/>
  <c r="H133" i="41"/>
  <c r="H80" i="41"/>
  <c r="H26" i="41"/>
  <c r="H19" i="41"/>
  <c r="H16" i="41"/>
  <c r="H13" i="41"/>
  <c r="H10" i="41"/>
  <c r="H6" i="41"/>
  <c r="H165" i="41"/>
  <c r="H116" i="41"/>
  <c r="H96" i="41"/>
  <c r="H52" i="41"/>
  <c r="H50" i="41"/>
  <c r="H48" i="41"/>
  <c r="H46" i="41"/>
  <c r="H44" i="41"/>
  <c r="H33" i="41"/>
  <c r="H31" i="41"/>
  <c r="H24" i="41"/>
  <c r="H3" i="41"/>
  <c r="J216" i="41" s="1"/>
  <c r="H148" i="41"/>
  <c r="H109" i="41"/>
  <c r="H56" i="41"/>
  <c r="H42" i="41"/>
  <c r="H40" i="41"/>
  <c r="H22" i="41"/>
  <c r="H14" i="41"/>
  <c r="H11" i="41"/>
  <c r="H7" i="41"/>
  <c r="H173" i="41"/>
  <c r="H128" i="41"/>
  <c r="H93" i="41"/>
  <c r="H36" i="41"/>
  <c r="H25" i="41"/>
  <c r="H12" i="41"/>
  <c r="H121" i="41"/>
  <c r="H68" i="41"/>
  <c r="H27" i="41"/>
  <c r="H141" i="41"/>
  <c r="H15" i="41"/>
  <c r="H180" i="41"/>
  <c r="H60" i="41"/>
  <c r="H17" i="41"/>
  <c r="H38" i="41"/>
  <c r="H23" i="41"/>
  <c r="H160" i="41"/>
  <c r="H43" i="41"/>
  <c r="H20" i="41"/>
  <c r="H4" i="41"/>
  <c r="H64" i="41"/>
  <c r="H32" i="41"/>
  <c r="H29" i="41"/>
  <c r="H18" i="41"/>
  <c r="H34" i="41"/>
  <c r="H8" i="41"/>
  <c r="G195" i="41"/>
  <c r="G182" i="40"/>
  <c r="G178" i="40"/>
  <c r="G174" i="40"/>
  <c r="I174" i="40" s="1"/>
  <c r="L174" i="40" s="1"/>
  <c r="G177" i="4" s="1"/>
  <c r="G170" i="40"/>
  <c r="G166" i="40"/>
  <c r="G162" i="40"/>
  <c r="G158" i="40"/>
  <c r="G154" i="40"/>
  <c r="I154" i="40" s="1"/>
  <c r="L154" i="40" s="1"/>
  <c r="G157" i="4" s="1"/>
  <c r="G150" i="40"/>
  <c r="G146" i="40"/>
  <c r="G142" i="40"/>
  <c r="G138" i="40"/>
  <c r="I138" i="40" s="1"/>
  <c r="L138" i="40" s="1"/>
  <c r="G141" i="4" s="1"/>
  <c r="G134" i="40"/>
  <c r="I134" i="40" s="1"/>
  <c r="L134" i="40" s="1"/>
  <c r="G137" i="4" s="1"/>
  <c r="G130" i="40"/>
  <c r="G126" i="40"/>
  <c r="G122" i="40"/>
  <c r="I122" i="40" s="1"/>
  <c r="L122" i="40" s="1"/>
  <c r="G125" i="4" s="1"/>
  <c r="G118" i="40"/>
  <c r="G114" i="40"/>
  <c r="G110" i="40"/>
  <c r="G106" i="40"/>
  <c r="G102" i="40"/>
  <c r="I102" i="40" s="1"/>
  <c r="L102" i="40" s="1"/>
  <c r="G105" i="4" s="1"/>
  <c r="G98" i="40"/>
  <c r="G94" i="40"/>
  <c r="I94" i="40" s="1"/>
  <c r="L94" i="40" s="1"/>
  <c r="G97" i="4" s="1"/>
  <c r="G90" i="40"/>
  <c r="I90" i="40" s="1"/>
  <c r="L90" i="40" s="1"/>
  <c r="G93" i="4" s="1"/>
  <c r="G86" i="40"/>
  <c r="I86" i="40" s="1"/>
  <c r="L86" i="40" s="1"/>
  <c r="G89" i="4" s="1"/>
  <c r="G82" i="40"/>
  <c r="I82" i="40" s="1"/>
  <c r="L82" i="40" s="1"/>
  <c r="G85" i="4" s="1"/>
  <c r="G78" i="40"/>
  <c r="I78" i="40" s="1"/>
  <c r="L78" i="40" s="1"/>
  <c r="G81" i="4" s="1"/>
  <c r="G183" i="40"/>
  <c r="G179" i="40"/>
  <c r="I179" i="40" s="1"/>
  <c r="L179" i="40" s="1"/>
  <c r="G182" i="4" s="1"/>
  <c r="G175" i="40"/>
  <c r="G171" i="40"/>
  <c r="G167" i="40"/>
  <c r="G163" i="40"/>
  <c r="G159" i="40"/>
  <c r="G155" i="40"/>
  <c r="G151" i="40"/>
  <c r="G147" i="40"/>
  <c r="G143" i="40"/>
  <c r="I143" i="40" s="1"/>
  <c r="L143" i="40" s="1"/>
  <c r="G146" i="4" s="1"/>
  <c r="G139" i="40"/>
  <c r="G135" i="40"/>
  <c r="G131" i="40"/>
  <c r="G127" i="40"/>
  <c r="G123" i="40"/>
  <c r="G119" i="40"/>
  <c r="G115" i="40"/>
  <c r="G111" i="40"/>
  <c r="G107" i="40"/>
  <c r="G103" i="40"/>
  <c r="G99" i="40"/>
  <c r="G95" i="40"/>
  <c r="G91" i="40"/>
  <c r="G87" i="40"/>
  <c r="I87" i="40" s="1"/>
  <c r="L87" i="40" s="1"/>
  <c r="G90" i="4" s="1"/>
  <c r="G83" i="40"/>
  <c r="I83" i="40" s="1"/>
  <c r="L83" i="40" s="1"/>
  <c r="G86" i="4" s="1"/>
  <c r="G180" i="40"/>
  <c r="G176" i="40"/>
  <c r="G172" i="40"/>
  <c r="G168" i="40"/>
  <c r="I168" i="40" s="1"/>
  <c r="L168" i="40" s="1"/>
  <c r="G171" i="4" s="1"/>
  <c r="G164" i="40"/>
  <c r="G160" i="40"/>
  <c r="G156" i="40"/>
  <c r="G152" i="40"/>
  <c r="G148" i="40"/>
  <c r="G144" i="40"/>
  <c r="G140" i="40"/>
  <c r="I140" i="40" s="1"/>
  <c r="L140" i="40" s="1"/>
  <c r="G143" i="4" s="1"/>
  <c r="G136" i="40"/>
  <c r="G132" i="40"/>
  <c r="G128" i="40"/>
  <c r="G124" i="40"/>
  <c r="I124" i="40" s="1"/>
  <c r="L124" i="40" s="1"/>
  <c r="G127" i="4" s="1"/>
  <c r="G120" i="40"/>
  <c r="G116" i="40"/>
  <c r="I116" i="40" s="1"/>
  <c r="L116" i="40" s="1"/>
  <c r="G119" i="4" s="1"/>
  <c r="G112" i="40"/>
  <c r="G108" i="40"/>
  <c r="G104" i="40"/>
  <c r="G100" i="40"/>
  <c r="I100" i="40" s="1"/>
  <c r="L100" i="40" s="1"/>
  <c r="G103" i="4" s="1"/>
  <c r="G96" i="40"/>
  <c r="I96" i="40" s="1"/>
  <c r="L96" i="40" s="1"/>
  <c r="G99" i="4" s="1"/>
  <c r="G92" i="40"/>
  <c r="I92" i="40" s="1"/>
  <c r="L92" i="40" s="1"/>
  <c r="G95" i="4" s="1"/>
  <c r="G88" i="40"/>
  <c r="G84" i="40"/>
  <c r="I84" i="40" s="1"/>
  <c r="L84" i="40" s="1"/>
  <c r="G87" i="4" s="1"/>
  <c r="G80" i="40"/>
  <c r="I80" i="40" s="1"/>
  <c r="L80" i="40" s="1"/>
  <c r="G83" i="4" s="1"/>
  <c r="G76" i="40"/>
  <c r="G72" i="40"/>
  <c r="I72" i="40" s="1"/>
  <c r="L72" i="40" s="1"/>
  <c r="G75" i="4" s="1"/>
  <c r="G181" i="40"/>
  <c r="G177" i="40"/>
  <c r="G173" i="40"/>
  <c r="G169" i="40"/>
  <c r="I169" i="40" s="1"/>
  <c r="L169" i="40" s="1"/>
  <c r="G172" i="4" s="1"/>
  <c r="G165" i="40"/>
  <c r="I165" i="40" s="1"/>
  <c r="L165" i="40" s="1"/>
  <c r="G168" i="4" s="1"/>
  <c r="G161" i="40"/>
  <c r="G157" i="40"/>
  <c r="I157" i="40" s="1"/>
  <c r="L157" i="40" s="1"/>
  <c r="G160" i="4" s="1"/>
  <c r="G153" i="40"/>
  <c r="G149" i="40"/>
  <c r="G145" i="40"/>
  <c r="I145" i="40" s="1"/>
  <c r="L145" i="40" s="1"/>
  <c r="G148" i="4" s="1"/>
  <c r="G141" i="40"/>
  <c r="G137" i="40"/>
  <c r="I137" i="40" s="1"/>
  <c r="L137" i="40" s="1"/>
  <c r="G140" i="4" s="1"/>
  <c r="G133" i="40"/>
  <c r="G129" i="40"/>
  <c r="G125" i="40"/>
  <c r="G121" i="40"/>
  <c r="G117" i="40"/>
  <c r="G113" i="40"/>
  <c r="G109" i="40"/>
  <c r="I109" i="40" s="1"/>
  <c r="L109" i="40" s="1"/>
  <c r="G112" i="4" s="1"/>
  <c r="G105" i="40"/>
  <c r="G101" i="40"/>
  <c r="G97" i="40"/>
  <c r="G93" i="40"/>
  <c r="G89" i="40"/>
  <c r="G85" i="40"/>
  <c r="G81" i="40"/>
  <c r="G77" i="40"/>
  <c r="G70" i="40"/>
  <c r="I70" i="40" s="1"/>
  <c r="L70" i="40" s="1"/>
  <c r="G73" i="4" s="1"/>
  <c r="G62" i="40"/>
  <c r="I62" i="40" s="1"/>
  <c r="L62" i="40" s="1"/>
  <c r="G65" i="4" s="1"/>
  <c r="G54" i="40"/>
  <c r="G46" i="40"/>
  <c r="G38" i="40"/>
  <c r="G30" i="40"/>
  <c r="I30" i="40" s="1"/>
  <c r="L30" i="40" s="1"/>
  <c r="G33" i="4" s="1"/>
  <c r="G22" i="40"/>
  <c r="G14" i="40"/>
  <c r="G6" i="40"/>
  <c r="G65" i="40"/>
  <c r="I65" i="40" s="1"/>
  <c r="L65" i="40" s="1"/>
  <c r="G68" i="4" s="1"/>
  <c r="G57" i="40"/>
  <c r="G49" i="40"/>
  <c r="G41" i="40"/>
  <c r="I41" i="40" s="1"/>
  <c r="L41" i="40" s="1"/>
  <c r="G44" i="4" s="1"/>
  <c r="G33" i="40"/>
  <c r="G25" i="40"/>
  <c r="I25" i="40" s="1"/>
  <c r="L25" i="40" s="1"/>
  <c r="G28" i="4" s="1"/>
  <c r="G17" i="40"/>
  <c r="I17" i="40" s="1"/>
  <c r="L17" i="40" s="1"/>
  <c r="G20" i="4" s="1"/>
  <c r="G9" i="40"/>
  <c r="I9" i="40" s="1"/>
  <c r="L9" i="40" s="1"/>
  <c r="G12" i="4" s="1"/>
  <c r="G75" i="40"/>
  <c r="G73" i="40"/>
  <c r="I73" i="40" s="1"/>
  <c r="L73" i="40" s="1"/>
  <c r="G76" i="4" s="1"/>
  <c r="G68" i="40"/>
  <c r="G60" i="40"/>
  <c r="G52" i="40"/>
  <c r="I52" i="40" s="1"/>
  <c r="L52" i="40" s="1"/>
  <c r="G55" i="4" s="1"/>
  <c r="G44" i="40"/>
  <c r="G36" i="40"/>
  <c r="G28" i="40"/>
  <c r="I28" i="40" s="1"/>
  <c r="L28" i="40" s="1"/>
  <c r="G31" i="4" s="1"/>
  <c r="G20" i="40"/>
  <c r="G12" i="40"/>
  <c r="G4" i="40"/>
  <c r="G71" i="40"/>
  <c r="G63" i="40"/>
  <c r="G55" i="40"/>
  <c r="G47" i="40"/>
  <c r="I47" i="40" s="1"/>
  <c r="L47" i="40" s="1"/>
  <c r="G50" i="4" s="1"/>
  <c r="G39" i="40"/>
  <c r="G31" i="40"/>
  <c r="G23" i="40"/>
  <c r="G15" i="40"/>
  <c r="I15" i="40" s="1"/>
  <c r="L15" i="40" s="1"/>
  <c r="G18" i="4" s="1"/>
  <c r="G7" i="40"/>
  <c r="I7" i="40" s="1"/>
  <c r="L7" i="40" s="1"/>
  <c r="G10" i="4" s="1"/>
  <c r="G66" i="40"/>
  <c r="G58" i="40"/>
  <c r="G50" i="40"/>
  <c r="I50" i="40" s="1"/>
  <c r="L50" i="40" s="1"/>
  <c r="G53" i="4" s="1"/>
  <c r="G42" i="40"/>
  <c r="I42" i="40" s="1"/>
  <c r="L42" i="40" s="1"/>
  <c r="G45" i="4" s="1"/>
  <c r="G34" i="40"/>
  <c r="G26" i="40"/>
  <c r="G18" i="40"/>
  <c r="I18" i="40" s="1"/>
  <c r="L18" i="40" s="1"/>
  <c r="G21" i="4" s="1"/>
  <c r="G69" i="40"/>
  <c r="I69" i="40" s="1"/>
  <c r="L69" i="40" s="1"/>
  <c r="G72" i="4" s="1"/>
  <c r="G61" i="40"/>
  <c r="G53" i="40"/>
  <c r="I53" i="40" s="1"/>
  <c r="L53" i="40" s="1"/>
  <c r="G56" i="4" s="1"/>
  <c r="G45" i="40"/>
  <c r="G37" i="40"/>
  <c r="G29" i="40"/>
  <c r="G21" i="40"/>
  <c r="I21" i="40" s="1"/>
  <c r="L21" i="40" s="1"/>
  <c r="G24" i="4" s="1"/>
  <c r="G13" i="40"/>
  <c r="G5" i="40"/>
  <c r="G74" i="40"/>
  <c r="G64" i="40"/>
  <c r="G56" i="40"/>
  <c r="G48" i="40"/>
  <c r="G40" i="40"/>
  <c r="G32" i="40"/>
  <c r="G24" i="40"/>
  <c r="G16" i="40"/>
  <c r="G8" i="40"/>
  <c r="G79" i="40"/>
  <c r="G67" i="40"/>
  <c r="I67" i="40" s="1"/>
  <c r="L67" i="40" s="1"/>
  <c r="G70" i="4" s="1"/>
  <c r="G59" i="40"/>
  <c r="G51" i="40"/>
  <c r="I51" i="40" s="1"/>
  <c r="L51" i="40" s="1"/>
  <c r="G54" i="4" s="1"/>
  <c r="G43" i="40"/>
  <c r="I43" i="40" s="1"/>
  <c r="L43" i="40" s="1"/>
  <c r="G46" i="4" s="1"/>
  <c r="G35" i="40"/>
  <c r="G27" i="40"/>
  <c r="G19" i="40"/>
  <c r="G11" i="40"/>
  <c r="G200" i="47"/>
  <c r="I3" i="47"/>
  <c r="I182" i="47"/>
  <c r="L182" i="47" s="1"/>
  <c r="Y185" i="4" s="1"/>
  <c r="I50" i="47"/>
  <c r="L50" i="47" s="1"/>
  <c r="Y53" i="4" s="1"/>
  <c r="I82" i="47"/>
  <c r="L82" i="47" s="1"/>
  <c r="Y85" i="4" s="1"/>
  <c r="I144" i="47"/>
  <c r="L144" i="47" s="1"/>
  <c r="Y147" i="4" s="1"/>
  <c r="I176" i="47"/>
  <c r="L176" i="47" s="1"/>
  <c r="Y179" i="4" s="1"/>
  <c r="I49" i="47"/>
  <c r="L49" i="47" s="1"/>
  <c r="Y52" i="4" s="1"/>
  <c r="I81" i="47"/>
  <c r="L81" i="47" s="1"/>
  <c r="Y84" i="4" s="1"/>
  <c r="I113" i="47"/>
  <c r="L113" i="47" s="1"/>
  <c r="Y116" i="4" s="1"/>
  <c r="I166" i="47"/>
  <c r="L166" i="47" s="1"/>
  <c r="Y169" i="4" s="1"/>
  <c r="I128" i="47"/>
  <c r="L128" i="47" s="1"/>
  <c r="Y131" i="4" s="1"/>
  <c r="I159" i="47"/>
  <c r="L159" i="47" s="1"/>
  <c r="Y162" i="4" s="1"/>
  <c r="I129" i="45"/>
  <c r="L129" i="45" s="1"/>
  <c r="V132" i="4" s="1"/>
  <c r="I181" i="45"/>
  <c r="L181" i="45" s="1"/>
  <c r="V184" i="4" s="1"/>
  <c r="I177" i="45"/>
  <c r="L177" i="45" s="1"/>
  <c r="V180" i="4" s="1"/>
  <c r="I165" i="45"/>
  <c r="L165" i="45" s="1"/>
  <c r="V168" i="4" s="1"/>
  <c r="I157" i="45"/>
  <c r="L157" i="45" s="1"/>
  <c r="V160" i="4" s="1"/>
  <c r="I153" i="45"/>
  <c r="L153" i="45" s="1"/>
  <c r="V156" i="4" s="1"/>
  <c r="I149" i="45"/>
  <c r="L149" i="45" s="1"/>
  <c r="V152" i="4" s="1"/>
  <c r="I145" i="45"/>
  <c r="L145" i="45" s="1"/>
  <c r="V148" i="4" s="1"/>
  <c r="I141" i="45"/>
  <c r="L141" i="45" s="1"/>
  <c r="V144" i="4" s="1"/>
  <c r="I137" i="45"/>
  <c r="L137" i="45" s="1"/>
  <c r="V140" i="4" s="1"/>
  <c r="I126" i="45"/>
  <c r="L126" i="45" s="1"/>
  <c r="V129" i="4" s="1"/>
  <c r="I114" i="45"/>
  <c r="L114" i="45" s="1"/>
  <c r="V117" i="4" s="1"/>
  <c r="I106" i="45"/>
  <c r="L106" i="45" s="1"/>
  <c r="V109" i="4" s="1"/>
  <c r="I102" i="45"/>
  <c r="L102" i="45" s="1"/>
  <c r="V105" i="4" s="1"/>
  <c r="I90" i="45"/>
  <c r="L90" i="45" s="1"/>
  <c r="V93" i="4" s="1"/>
  <c r="I86" i="45"/>
  <c r="L86" i="45" s="1"/>
  <c r="V89" i="4" s="1"/>
  <c r="I82" i="45"/>
  <c r="L82" i="45" s="1"/>
  <c r="V85" i="4" s="1"/>
  <c r="I78" i="45"/>
  <c r="L78" i="45" s="1"/>
  <c r="V81" i="4" s="1"/>
  <c r="I74" i="45"/>
  <c r="L74" i="45" s="1"/>
  <c r="V77" i="4" s="1"/>
  <c r="I70" i="45"/>
  <c r="L70" i="45" s="1"/>
  <c r="V73" i="4" s="1"/>
  <c r="I66" i="45"/>
  <c r="L66" i="45" s="1"/>
  <c r="V69" i="4" s="1"/>
  <c r="I62" i="45"/>
  <c r="L62" i="45" s="1"/>
  <c r="V65" i="4" s="1"/>
  <c r="I50" i="45"/>
  <c r="L50" i="45" s="1"/>
  <c r="V53" i="4" s="1"/>
  <c r="I42" i="45"/>
  <c r="L42" i="45" s="1"/>
  <c r="V45" i="4" s="1"/>
  <c r="I38" i="45"/>
  <c r="L38" i="45" s="1"/>
  <c r="V41" i="4" s="1"/>
  <c r="I26" i="45"/>
  <c r="L26" i="45" s="1"/>
  <c r="V29" i="4" s="1"/>
  <c r="I22" i="45"/>
  <c r="L22" i="45" s="1"/>
  <c r="V25" i="4" s="1"/>
  <c r="I18" i="45"/>
  <c r="L18" i="45" s="1"/>
  <c r="V21" i="4" s="1"/>
  <c r="I14" i="45"/>
  <c r="L14" i="45" s="1"/>
  <c r="V17" i="4" s="1"/>
  <c r="I10" i="45"/>
  <c r="L10" i="45" s="1"/>
  <c r="V13" i="4" s="1"/>
  <c r="I6" i="45"/>
  <c r="L6" i="45" s="1"/>
  <c r="V9" i="4" s="1"/>
  <c r="I170" i="45"/>
  <c r="L170" i="45" s="1"/>
  <c r="V173" i="4" s="1"/>
  <c r="I166" i="45"/>
  <c r="L166" i="45" s="1"/>
  <c r="V169" i="4" s="1"/>
  <c r="I154" i="45"/>
  <c r="L154" i="45" s="1"/>
  <c r="V157" i="4" s="1"/>
  <c r="I150" i="45"/>
  <c r="L150" i="45" s="1"/>
  <c r="V153" i="4" s="1"/>
  <c r="I146" i="45"/>
  <c r="L146" i="45" s="1"/>
  <c r="V149" i="4" s="1"/>
  <c r="I142" i="45"/>
  <c r="L142" i="45" s="1"/>
  <c r="V145" i="4" s="1"/>
  <c r="I138" i="45"/>
  <c r="L138" i="45" s="1"/>
  <c r="V141" i="4" s="1"/>
  <c r="I134" i="45"/>
  <c r="L134" i="45" s="1"/>
  <c r="V137" i="4" s="1"/>
  <c r="I130" i="45"/>
  <c r="L130" i="45" s="1"/>
  <c r="V133" i="4" s="1"/>
  <c r="I127" i="45"/>
  <c r="L127" i="45" s="1"/>
  <c r="V130" i="4" s="1"/>
  <c r="I123" i="45"/>
  <c r="L123" i="45" s="1"/>
  <c r="V126" i="4" s="1"/>
  <c r="I119" i="45"/>
  <c r="L119" i="45" s="1"/>
  <c r="V122" i="4" s="1"/>
  <c r="I115" i="45"/>
  <c r="L115" i="45" s="1"/>
  <c r="V118" i="4" s="1"/>
  <c r="I111" i="45"/>
  <c r="L111" i="45" s="1"/>
  <c r="V114" i="4" s="1"/>
  <c r="I107" i="45"/>
  <c r="L107" i="45" s="1"/>
  <c r="V110" i="4" s="1"/>
  <c r="I99" i="45"/>
  <c r="L99" i="45" s="1"/>
  <c r="V102" i="4" s="1"/>
  <c r="I87" i="45"/>
  <c r="L87" i="45" s="1"/>
  <c r="V90" i="4" s="1"/>
  <c r="I75" i="45"/>
  <c r="L75" i="45" s="1"/>
  <c r="V78" i="4" s="1"/>
  <c r="I71" i="45"/>
  <c r="L71" i="45" s="1"/>
  <c r="V74" i="4" s="1"/>
  <c r="I63" i="45"/>
  <c r="L63" i="45" s="1"/>
  <c r="V66" i="4" s="1"/>
  <c r="I59" i="45"/>
  <c r="L59" i="45" s="1"/>
  <c r="V62" i="4" s="1"/>
  <c r="I55" i="45"/>
  <c r="L55" i="45" s="1"/>
  <c r="V58" i="4" s="1"/>
  <c r="I51" i="45"/>
  <c r="L51" i="45" s="1"/>
  <c r="V54" i="4" s="1"/>
  <c r="I47" i="45"/>
  <c r="L47" i="45" s="1"/>
  <c r="V50" i="4" s="1"/>
  <c r="I43" i="45"/>
  <c r="L43" i="45" s="1"/>
  <c r="V46" i="4" s="1"/>
  <c r="I35" i="45"/>
  <c r="L35" i="45" s="1"/>
  <c r="V38" i="4" s="1"/>
  <c r="I23" i="45"/>
  <c r="L23" i="45" s="1"/>
  <c r="V26" i="4" s="1"/>
  <c r="I11" i="45"/>
  <c r="L11" i="45" s="1"/>
  <c r="V14" i="4" s="1"/>
  <c r="I7" i="45"/>
  <c r="L7" i="45" s="1"/>
  <c r="V10" i="4" s="1"/>
  <c r="I179" i="45"/>
  <c r="L179" i="45" s="1"/>
  <c r="V182" i="4" s="1"/>
  <c r="I175" i="45"/>
  <c r="L175" i="45" s="1"/>
  <c r="V178" i="4" s="1"/>
  <c r="I171" i="45"/>
  <c r="L171" i="45" s="1"/>
  <c r="V174" i="4" s="1"/>
  <c r="I163" i="45"/>
  <c r="L163" i="45" s="1"/>
  <c r="V166" i="4" s="1"/>
  <c r="I151" i="45"/>
  <c r="L151" i="45" s="1"/>
  <c r="V154" i="4" s="1"/>
  <c r="I139" i="45"/>
  <c r="L139" i="45" s="1"/>
  <c r="V142" i="4" s="1"/>
  <c r="I135" i="45"/>
  <c r="L135" i="45" s="1"/>
  <c r="V138" i="4" s="1"/>
  <c r="I128" i="45"/>
  <c r="L128" i="45" s="1"/>
  <c r="V131" i="4" s="1"/>
  <c r="I124" i="45"/>
  <c r="L124" i="45" s="1"/>
  <c r="V127" i="4" s="1"/>
  <c r="I120" i="45"/>
  <c r="L120" i="45" s="1"/>
  <c r="V123" i="4" s="1"/>
  <c r="I116" i="45"/>
  <c r="L116" i="45" s="1"/>
  <c r="V119" i="4" s="1"/>
  <c r="I112" i="45"/>
  <c r="L112" i="45" s="1"/>
  <c r="V115" i="4" s="1"/>
  <c r="I108" i="45"/>
  <c r="L108" i="45" s="1"/>
  <c r="V111" i="4" s="1"/>
  <c r="I104" i="45"/>
  <c r="L104" i="45" s="1"/>
  <c r="V107" i="4" s="1"/>
  <c r="I100" i="45"/>
  <c r="L100" i="45" s="1"/>
  <c r="V103" i="4" s="1"/>
  <c r="I76" i="45"/>
  <c r="L76" i="45" s="1"/>
  <c r="V79" i="4" s="1"/>
  <c r="I64" i="45"/>
  <c r="L64" i="45" s="1"/>
  <c r="V67" i="4" s="1"/>
  <c r="I60" i="45"/>
  <c r="L60" i="45" s="1"/>
  <c r="V63" i="4" s="1"/>
  <c r="I56" i="45"/>
  <c r="L56" i="45" s="1"/>
  <c r="V59" i="4" s="1"/>
  <c r="I52" i="45"/>
  <c r="L52" i="45" s="1"/>
  <c r="V55" i="4" s="1"/>
  <c r="I48" i="45"/>
  <c r="L48" i="45" s="1"/>
  <c r="V51" i="4" s="1"/>
  <c r="I44" i="45"/>
  <c r="L44" i="45" s="1"/>
  <c r="V47" i="4" s="1"/>
  <c r="I40" i="45"/>
  <c r="L40" i="45" s="1"/>
  <c r="V43" i="4" s="1"/>
  <c r="I36" i="45"/>
  <c r="L36" i="45" s="1"/>
  <c r="V39" i="4" s="1"/>
  <c r="I24" i="45"/>
  <c r="L24" i="45" s="1"/>
  <c r="V27" i="4" s="1"/>
  <c r="I12" i="45"/>
  <c r="L12" i="45" s="1"/>
  <c r="V15" i="4" s="1"/>
  <c r="I176" i="45"/>
  <c r="L176" i="45" s="1"/>
  <c r="V179" i="4" s="1"/>
  <c r="I168" i="45"/>
  <c r="L168" i="45" s="1"/>
  <c r="V171" i="4" s="1"/>
  <c r="I37" i="45"/>
  <c r="L37" i="45" s="1"/>
  <c r="V40" i="4" s="1"/>
  <c r="I49" i="45"/>
  <c r="L49" i="45" s="1"/>
  <c r="V52" i="4" s="1"/>
  <c r="I17" i="45"/>
  <c r="L17" i="45" s="1"/>
  <c r="V20" i="4" s="1"/>
  <c r="I121" i="45"/>
  <c r="L121" i="45" s="1"/>
  <c r="V124" i="4" s="1"/>
  <c r="I113" i="45"/>
  <c r="L113" i="45" s="1"/>
  <c r="V116" i="4" s="1"/>
  <c r="I105" i="45"/>
  <c r="L105" i="45" s="1"/>
  <c r="V108" i="4" s="1"/>
  <c r="I97" i="45"/>
  <c r="L97" i="45" s="1"/>
  <c r="V100" i="4" s="1"/>
  <c r="I61" i="45"/>
  <c r="L61" i="45" s="1"/>
  <c r="V64" i="4" s="1"/>
  <c r="I29" i="45"/>
  <c r="L29" i="45" s="1"/>
  <c r="V32" i="4" s="1"/>
  <c r="I85" i="45"/>
  <c r="L85" i="45" s="1"/>
  <c r="V88" i="4" s="1"/>
  <c r="I77" i="45"/>
  <c r="L77" i="45" s="1"/>
  <c r="V80" i="4" s="1"/>
  <c r="I41" i="45"/>
  <c r="L41" i="45" s="1"/>
  <c r="V44" i="4" s="1"/>
  <c r="I9" i="45"/>
  <c r="L9" i="45" s="1"/>
  <c r="V12" i="4" s="1"/>
  <c r="I93" i="45"/>
  <c r="L93" i="45" s="1"/>
  <c r="V96" i="4" s="1"/>
  <c r="I13" i="45"/>
  <c r="L13" i="45" s="1"/>
  <c r="V16" i="4" s="1"/>
  <c r="I25" i="45"/>
  <c r="L25" i="45" s="1"/>
  <c r="V28" i="4" s="1"/>
  <c r="I180" i="45"/>
  <c r="L180" i="45" s="1"/>
  <c r="V183" i="4" s="1"/>
  <c r="I172" i="45"/>
  <c r="L172" i="45" s="1"/>
  <c r="V175" i="4" s="1"/>
  <c r="I164" i="45"/>
  <c r="L164" i="45" s="1"/>
  <c r="V167" i="4" s="1"/>
  <c r="I140" i="45"/>
  <c r="L140" i="45" s="1"/>
  <c r="V143" i="4" s="1"/>
  <c r="I53" i="45"/>
  <c r="L53" i="45" s="1"/>
  <c r="V56" i="4" s="1"/>
  <c r="I21" i="45"/>
  <c r="L21" i="45" s="1"/>
  <c r="V24" i="4" s="1"/>
  <c r="I117" i="45"/>
  <c r="L117" i="45" s="1"/>
  <c r="V120" i="4" s="1"/>
  <c r="I73" i="45"/>
  <c r="L73" i="45" s="1"/>
  <c r="V76" i="4" s="1"/>
  <c r="I65" i="45"/>
  <c r="L65" i="45" s="1"/>
  <c r="V68" i="4" s="1"/>
  <c r="I109" i="45"/>
  <c r="L109" i="45" s="1"/>
  <c r="V112" i="4" s="1"/>
  <c r="I57" i="45"/>
  <c r="L57" i="45" s="1"/>
  <c r="V60" i="4" s="1"/>
  <c r="I101" i="45"/>
  <c r="L101" i="45" s="1"/>
  <c r="V104" i="4" s="1"/>
  <c r="I168" i="38"/>
  <c r="L168" i="38" s="1"/>
  <c r="D171" i="4" s="1"/>
  <c r="I43" i="38"/>
  <c r="L43" i="38" s="1"/>
  <c r="D46" i="4" s="1"/>
  <c r="I66" i="38"/>
  <c r="L66" i="38" s="1"/>
  <c r="D69" i="4" s="1"/>
  <c r="I8" i="38"/>
  <c r="L8" i="38" s="1"/>
  <c r="D11" i="4" s="1"/>
  <c r="I44" i="38"/>
  <c r="L44" i="38" s="1"/>
  <c r="D47" i="4" s="1"/>
  <c r="I53" i="38"/>
  <c r="L53" i="38" s="1"/>
  <c r="D56" i="4" s="1"/>
  <c r="I149" i="38"/>
  <c r="L149" i="38" s="1"/>
  <c r="D152" i="4" s="1"/>
  <c r="I35" i="38"/>
  <c r="L35" i="38" s="1"/>
  <c r="D38" i="4" s="1"/>
  <c r="I180" i="38"/>
  <c r="L180" i="38" s="1"/>
  <c r="D183" i="4" s="1"/>
  <c r="I86" i="38"/>
  <c r="L86" i="38" s="1"/>
  <c r="D89" i="4" s="1"/>
  <c r="I153" i="38"/>
  <c r="L153" i="38" s="1"/>
  <c r="D156" i="4" s="1"/>
  <c r="I7" i="38"/>
  <c r="L7" i="38" s="1"/>
  <c r="D10" i="4" s="1"/>
  <c r="I13" i="38"/>
  <c r="L13" i="38" s="1"/>
  <c r="D16" i="4" s="1"/>
  <c r="I52" i="38"/>
  <c r="L52" i="38" s="1"/>
  <c r="D55" i="4" s="1"/>
  <c r="I104" i="38"/>
  <c r="L104" i="38" s="1"/>
  <c r="D107" i="4" s="1"/>
  <c r="I130" i="38"/>
  <c r="L130" i="38" s="1"/>
  <c r="D133" i="4" s="1"/>
  <c r="I48" i="38"/>
  <c r="L48" i="38" s="1"/>
  <c r="D51" i="4" s="1"/>
  <c r="I154" i="38"/>
  <c r="L154" i="38" s="1"/>
  <c r="D157" i="4" s="1"/>
  <c r="I90" i="38"/>
  <c r="L90" i="38" s="1"/>
  <c r="D93" i="4" s="1"/>
  <c r="I143" i="38"/>
  <c r="L143" i="38" s="1"/>
  <c r="D146" i="4" s="1"/>
  <c r="I38" i="38"/>
  <c r="L38" i="38" s="1"/>
  <c r="D41" i="4" s="1"/>
  <c r="I174" i="38"/>
  <c r="L174" i="38" s="1"/>
  <c r="D177" i="4" s="1"/>
  <c r="I161" i="38"/>
  <c r="L161" i="38" s="1"/>
  <c r="D164" i="4" s="1"/>
  <c r="I31" i="38"/>
  <c r="L31" i="38" s="1"/>
  <c r="D34" i="4" s="1"/>
  <c r="I70" i="38"/>
  <c r="L70" i="38" s="1"/>
  <c r="D73" i="4" s="1"/>
  <c r="I119" i="38"/>
  <c r="L119" i="38" s="1"/>
  <c r="D122" i="4" s="1"/>
  <c r="I147" i="38"/>
  <c r="L147" i="38" s="1"/>
  <c r="D150" i="4" s="1"/>
  <c r="I68" i="38"/>
  <c r="L68" i="38" s="1"/>
  <c r="D71" i="4" s="1"/>
  <c r="I170" i="38"/>
  <c r="L170" i="38" s="1"/>
  <c r="D173" i="4" s="1"/>
  <c r="I56" i="38"/>
  <c r="L56" i="38" s="1"/>
  <c r="D59" i="4" s="1"/>
  <c r="I17" i="38"/>
  <c r="L17" i="38" s="1"/>
  <c r="D20" i="4" s="1"/>
  <c r="I102" i="38"/>
  <c r="L102" i="38" s="1"/>
  <c r="D105" i="4" s="1"/>
  <c r="I107" i="38"/>
  <c r="L107" i="38" s="1"/>
  <c r="D110" i="4" s="1"/>
  <c r="I6" i="38"/>
  <c r="L6" i="38" s="1"/>
  <c r="D9" i="4" s="1"/>
  <c r="I42" i="38"/>
  <c r="L42" i="38" s="1"/>
  <c r="D45" i="4" s="1"/>
  <c r="I127" i="38"/>
  <c r="L127" i="38" s="1"/>
  <c r="D130" i="4" s="1"/>
  <c r="I134" i="38"/>
  <c r="L134" i="38" s="1"/>
  <c r="D137" i="4" s="1"/>
  <c r="I140" i="38"/>
  <c r="L140" i="38" s="1"/>
  <c r="D143" i="4" s="1"/>
  <c r="I80" i="38"/>
  <c r="L80" i="38" s="1"/>
  <c r="D83" i="4" s="1"/>
  <c r="I106" i="38"/>
  <c r="L106" i="38" s="1"/>
  <c r="D109" i="4" s="1"/>
  <c r="I16" i="38"/>
  <c r="L16" i="38" s="1"/>
  <c r="D19" i="4" s="1"/>
  <c r="I24" i="38"/>
  <c r="L24" i="38" s="1"/>
  <c r="D27" i="4" s="1"/>
  <c r="I76" i="38"/>
  <c r="L76" i="38" s="1"/>
  <c r="D79" i="4" s="1"/>
  <c r="I166" i="38"/>
  <c r="L166" i="38" s="1"/>
  <c r="D169" i="4" s="1"/>
  <c r="I148" i="38"/>
  <c r="L148" i="38" s="1"/>
  <c r="D151" i="4" s="1"/>
  <c r="I36" i="38"/>
  <c r="L36" i="38" s="1"/>
  <c r="D39" i="4" s="1"/>
  <c r="I64" i="38"/>
  <c r="L64" i="38" s="1"/>
  <c r="D67" i="4" s="1"/>
  <c r="I144" i="38"/>
  <c r="L144" i="38" s="1"/>
  <c r="D147" i="4" s="1"/>
  <c r="I129" i="38"/>
  <c r="L129" i="38" s="1"/>
  <c r="D132" i="4" s="1"/>
  <c r="I73" i="38"/>
  <c r="L73" i="38" s="1"/>
  <c r="D76" i="4" s="1"/>
  <c r="I28" i="38"/>
  <c r="L28" i="38" s="1"/>
  <c r="D31" i="4" s="1"/>
  <c r="I159" i="38"/>
  <c r="L159" i="38" s="1"/>
  <c r="D162" i="4" s="1"/>
  <c r="I72" i="38"/>
  <c r="L72" i="38" s="1"/>
  <c r="D75" i="4" s="1"/>
  <c r="G200" i="38"/>
  <c r="I150" i="38"/>
  <c r="L150" i="38" s="1"/>
  <c r="D153" i="4" s="1"/>
  <c r="I124" i="38"/>
  <c r="L124" i="38" s="1"/>
  <c r="D127" i="4" s="1"/>
  <c r="I69" i="38"/>
  <c r="L69" i="38" s="1"/>
  <c r="D72" i="4" s="1"/>
  <c r="I82" i="38"/>
  <c r="L82" i="38" s="1"/>
  <c r="D85" i="4" s="1"/>
  <c r="I41" i="38"/>
  <c r="L41" i="38" s="1"/>
  <c r="D44" i="4" s="1"/>
  <c r="I163" i="38"/>
  <c r="L163" i="38" s="1"/>
  <c r="D166" i="4" s="1"/>
  <c r="I103" i="38"/>
  <c r="L103" i="38" s="1"/>
  <c r="D106" i="4" s="1"/>
  <c r="I116" i="38"/>
  <c r="L116" i="38" s="1"/>
  <c r="D119" i="4" s="1"/>
  <c r="I173" i="40" l="1"/>
  <c r="L173" i="40" s="1"/>
  <c r="G176" i="4" s="1"/>
  <c r="I106" i="40"/>
  <c r="L106" i="40" s="1"/>
  <c r="G109" i="4" s="1"/>
  <c r="I66" i="40"/>
  <c r="L66" i="40" s="1"/>
  <c r="G69" i="4" s="1"/>
  <c r="I149" i="40"/>
  <c r="L149" i="40" s="1"/>
  <c r="G152" i="4" s="1"/>
  <c r="I181" i="40"/>
  <c r="L181" i="40" s="1"/>
  <c r="G184" i="4" s="1"/>
  <c r="I164" i="40"/>
  <c r="L164" i="40" s="1"/>
  <c r="G167" i="4" s="1"/>
  <c r="I127" i="40"/>
  <c r="L127" i="40" s="1"/>
  <c r="G130" i="4" s="1"/>
  <c r="I114" i="40"/>
  <c r="L114" i="40" s="1"/>
  <c r="G117" i="4" s="1"/>
  <c r="I61" i="40"/>
  <c r="L61" i="40" s="1"/>
  <c r="G64" i="4" s="1"/>
  <c r="I27" i="40"/>
  <c r="L27" i="40" s="1"/>
  <c r="G30" i="4" s="1"/>
  <c r="I71" i="40"/>
  <c r="L71" i="40" s="1"/>
  <c r="G74" i="4" s="1"/>
  <c r="I89" i="40"/>
  <c r="L89" i="40" s="1"/>
  <c r="G92" i="4" s="1"/>
  <c r="I150" i="40"/>
  <c r="L150" i="40" s="1"/>
  <c r="G153" i="4" s="1"/>
  <c r="I32" i="40"/>
  <c r="L32" i="40" s="1"/>
  <c r="G35" i="4" s="1"/>
  <c r="I129" i="40"/>
  <c r="L129" i="40" s="1"/>
  <c r="G132" i="4" s="1"/>
  <c r="I112" i="40"/>
  <c r="L112" i="40" s="1"/>
  <c r="G115" i="4" s="1"/>
  <c r="I107" i="40"/>
  <c r="L107" i="40" s="1"/>
  <c r="G110" i="4" s="1"/>
  <c r="I31" i="40"/>
  <c r="L31" i="40" s="1"/>
  <c r="G34" i="4" s="1"/>
  <c r="I3" i="38"/>
  <c r="J216" i="38"/>
  <c r="I160" i="40"/>
  <c r="L160" i="40" s="1"/>
  <c r="G163" i="4" s="1"/>
  <c r="I19" i="40"/>
  <c r="L19" i="40" s="1"/>
  <c r="G22" i="4" s="1"/>
  <c r="I64" i="40"/>
  <c r="L64" i="40" s="1"/>
  <c r="G67" i="4" s="1"/>
  <c r="I35" i="40"/>
  <c r="L35" i="40" s="1"/>
  <c r="G38" i="4" s="1"/>
  <c r="I103" i="40"/>
  <c r="L103" i="40" s="1"/>
  <c r="G106" i="4" s="1"/>
  <c r="I161" i="40"/>
  <c r="L161" i="40" s="1"/>
  <c r="G164" i="4" s="1"/>
  <c r="I176" i="40"/>
  <c r="L176" i="40" s="1"/>
  <c r="G179" i="4" s="1"/>
  <c r="I29" i="40"/>
  <c r="L29" i="40" s="1"/>
  <c r="G32" i="4" s="1"/>
  <c r="I147" i="40"/>
  <c r="L147" i="40" s="1"/>
  <c r="G150" i="4" s="1"/>
  <c r="I77" i="40"/>
  <c r="L77" i="40" s="1"/>
  <c r="G80" i="4" s="1"/>
  <c r="I11" i="40"/>
  <c r="L11" i="40" s="1"/>
  <c r="G14" i="4" s="1"/>
  <c r="I23" i="40"/>
  <c r="L23" i="40" s="1"/>
  <c r="G26" i="4" s="1"/>
  <c r="I54" i="40"/>
  <c r="L54" i="40" s="1"/>
  <c r="G57" i="4" s="1"/>
  <c r="I113" i="40"/>
  <c r="L113" i="40" s="1"/>
  <c r="G116" i="4" s="1"/>
  <c r="I46" i="40"/>
  <c r="L46" i="40" s="1"/>
  <c r="G49" i="4" s="1"/>
  <c r="I40" i="40"/>
  <c r="L40" i="40" s="1"/>
  <c r="G43" i="4" s="1"/>
  <c r="I20" i="40"/>
  <c r="L20" i="40" s="1"/>
  <c r="G23" i="4" s="1"/>
  <c r="I133" i="40"/>
  <c r="L133" i="40" s="1"/>
  <c r="G136" i="4" s="1"/>
  <c r="I37" i="40"/>
  <c r="L37" i="40" s="1"/>
  <c r="G40" i="4" s="1"/>
  <c r="I166" i="40"/>
  <c r="L166" i="40" s="1"/>
  <c r="G169" i="4" s="1"/>
  <c r="I14" i="40"/>
  <c r="L14" i="40" s="1"/>
  <c r="G17" i="4" s="1"/>
  <c r="I79" i="40"/>
  <c r="L79" i="40" s="1"/>
  <c r="G82" i="4" s="1"/>
  <c r="I136" i="40"/>
  <c r="L136" i="40" s="1"/>
  <c r="G139" i="4" s="1"/>
  <c r="I12" i="40"/>
  <c r="L12" i="40" s="1"/>
  <c r="G15" i="4" s="1"/>
  <c r="I135" i="40"/>
  <c r="L135" i="40" s="1"/>
  <c r="G138" i="4" s="1"/>
  <c r="I59" i="40"/>
  <c r="L59" i="40" s="1"/>
  <c r="G62" i="4" s="1"/>
  <c r="I101" i="40"/>
  <c r="L101" i="40" s="1"/>
  <c r="G104" i="4" s="1"/>
  <c r="I148" i="40"/>
  <c r="L148" i="40" s="1"/>
  <c r="G151" i="4" s="1"/>
  <c r="I180" i="40"/>
  <c r="L180" i="40" s="1"/>
  <c r="G183" i="4" s="1"/>
  <c r="I139" i="40"/>
  <c r="L139" i="40" s="1"/>
  <c r="G142" i="4" s="1"/>
  <c r="I171" i="40"/>
  <c r="L171" i="40" s="1"/>
  <c r="G174" i="4" s="1"/>
  <c r="I126" i="40"/>
  <c r="L126" i="40" s="1"/>
  <c r="G129" i="4" s="1"/>
  <c r="I158" i="40"/>
  <c r="L158" i="40" s="1"/>
  <c r="G161" i="4" s="1"/>
  <c r="I56" i="40"/>
  <c r="L56" i="40" s="1"/>
  <c r="G59" i="4" s="1"/>
  <c r="I6" i="40"/>
  <c r="L6" i="40" s="1"/>
  <c r="G9" i="4" s="1"/>
  <c r="I105" i="40"/>
  <c r="L105" i="40" s="1"/>
  <c r="G108" i="4" s="1"/>
  <c r="I152" i="40"/>
  <c r="L152" i="40" s="1"/>
  <c r="G155" i="4" s="1"/>
  <c r="I98" i="40"/>
  <c r="L98" i="40" s="1"/>
  <c r="G101" i="4" s="1"/>
  <c r="I130" i="40"/>
  <c r="L130" i="40" s="1"/>
  <c r="G133" i="4" s="1"/>
  <c r="I8" i="40"/>
  <c r="L8" i="40" s="1"/>
  <c r="G11" i="4" s="1"/>
  <c r="I119" i="40"/>
  <c r="L119" i="40" s="1"/>
  <c r="G122" i="4" s="1"/>
  <c r="I170" i="40"/>
  <c r="L170" i="40" s="1"/>
  <c r="G173" i="4" s="1"/>
  <c r="I151" i="40"/>
  <c r="L151" i="40" s="1"/>
  <c r="G154" i="4" s="1"/>
  <c r="I154" i="4" s="1"/>
  <c r="I16" i="40"/>
  <c r="L16" i="40" s="1"/>
  <c r="G19" i="4" s="1"/>
  <c r="I5" i="40"/>
  <c r="L5" i="40" s="1"/>
  <c r="G8" i="4" s="1"/>
  <c r="I63" i="40"/>
  <c r="L63" i="40" s="1"/>
  <c r="G66" i="4" s="1"/>
  <c r="I33" i="40"/>
  <c r="L33" i="40" s="1"/>
  <c r="G36" i="4" s="1"/>
  <c r="I85" i="40"/>
  <c r="L85" i="40" s="1"/>
  <c r="G88" i="4" s="1"/>
  <c r="I88" i="4" s="1"/>
  <c r="I91" i="40"/>
  <c r="L91" i="40" s="1"/>
  <c r="G94" i="4" s="1"/>
  <c r="I110" i="40"/>
  <c r="L110" i="40" s="1"/>
  <c r="G113" i="4" s="1"/>
  <c r="I128" i="40"/>
  <c r="L128" i="40" s="1"/>
  <c r="G131" i="4" s="1"/>
  <c r="I24" i="40"/>
  <c r="L24" i="40" s="1"/>
  <c r="G27" i="4" s="1"/>
  <c r="I60" i="40"/>
  <c r="L60" i="40" s="1"/>
  <c r="G63" i="4" s="1"/>
  <c r="I38" i="40"/>
  <c r="L38" i="40" s="1"/>
  <c r="G41" i="4" s="1"/>
  <c r="I121" i="40"/>
  <c r="L121" i="40" s="1"/>
  <c r="G124" i="4" s="1"/>
  <c r="I124" i="4" s="1"/>
  <c r="I153" i="40"/>
  <c r="L153" i="40" s="1"/>
  <c r="G156" i="4" s="1"/>
  <c r="I104" i="40"/>
  <c r="L104" i="40" s="1"/>
  <c r="G107" i="4" s="1"/>
  <c r="I95" i="40"/>
  <c r="L95" i="40" s="1"/>
  <c r="G98" i="4" s="1"/>
  <c r="I159" i="40"/>
  <c r="L159" i="40" s="1"/>
  <c r="G162" i="4" s="1"/>
  <c r="I146" i="40"/>
  <c r="L146" i="40" s="1"/>
  <c r="G149" i="4" s="1"/>
  <c r="I178" i="40"/>
  <c r="L178" i="40" s="1"/>
  <c r="G181" i="4" s="1"/>
  <c r="I68" i="40"/>
  <c r="L68" i="40" s="1"/>
  <c r="G71" i="4" s="1"/>
  <c r="I93" i="40"/>
  <c r="L93" i="40" s="1"/>
  <c r="G96" i="4" s="1"/>
  <c r="I125" i="40"/>
  <c r="L125" i="40" s="1"/>
  <c r="G128" i="4" s="1"/>
  <c r="I108" i="40"/>
  <c r="L108" i="40" s="1"/>
  <c r="G111" i="4" s="1"/>
  <c r="I163" i="40"/>
  <c r="L163" i="40" s="1"/>
  <c r="G166" i="4" s="1"/>
  <c r="I182" i="40"/>
  <c r="L182" i="40" s="1"/>
  <c r="G185" i="4" s="1"/>
  <c r="I111" i="40"/>
  <c r="L111" i="40" s="1"/>
  <c r="G114" i="4" s="1"/>
  <c r="I117" i="40"/>
  <c r="L117" i="40" s="1"/>
  <c r="G120" i="4" s="1"/>
  <c r="I132" i="40"/>
  <c r="L132" i="40" s="1"/>
  <c r="G135" i="4" s="1"/>
  <c r="I142" i="40"/>
  <c r="L142" i="40" s="1"/>
  <c r="G145" i="4" s="1"/>
  <c r="I172" i="40"/>
  <c r="L172" i="40" s="1"/>
  <c r="G175" i="4" s="1"/>
  <c r="I118" i="40"/>
  <c r="L118" i="40" s="1"/>
  <c r="G121" i="4" s="1"/>
  <c r="I57" i="40"/>
  <c r="L57" i="40" s="1"/>
  <c r="G60" i="4" s="1"/>
  <c r="I97" i="40"/>
  <c r="L97" i="40" s="1"/>
  <c r="G100" i="4" s="1"/>
  <c r="I144" i="40"/>
  <c r="L144" i="40" s="1"/>
  <c r="G147" i="4" s="1"/>
  <c r="I75" i="40"/>
  <c r="L75" i="40" s="1"/>
  <c r="G78" i="4" s="1"/>
  <c r="I39" i="40"/>
  <c r="L39" i="40" s="1"/>
  <c r="G42" i="4" s="1"/>
  <c r="I175" i="40"/>
  <c r="L175" i="40" s="1"/>
  <c r="G178" i="4" s="1"/>
  <c r="I48" i="40"/>
  <c r="L48" i="40" s="1"/>
  <c r="G51" i="4" s="1"/>
  <c r="I141" i="40"/>
  <c r="L141" i="40" s="1"/>
  <c r="G144" i="4" s="1"/>
  <c r="I34" i="40"/>
  <c r="L34" i="40" s="1"/>
  <c r="G37" i="4" s="1"/>
  <c r="I74" i="40"/>
  <c r="L74" i="40" s="1"/>
  <c r="G77" i="4" s="1"/>
  <c r="I55" i="40"/>
  <c r="L55" i="40" s="1"/>
  <c r="G58" i="4" s="1"/>
  <c r="I177" i="40"/>
  <c r="L177" i="40" s="1"/>
  <c r="G180" i="4" s="1"/>
  <c r="I45" i="40"/>
  <c r="L45" i="40" s="1"/>
  <c r="G48" i="4" s="1"/>
  <c r="I120" i="40"/>
  <c r="L120" i="40" s="1"/>
  <c r="G123" i="4" s="1"/>
  <c r="H183" i="40"/>
  <c r="I183" i="40" s="1"/>
  <c r="I36" i="40"/>
  <c r="L36" i="40" s="1"/>
  <c r="G39" i="4" s="1"/>
  <c r="I156" i="40"/>
  <c r="L156" i="40" s="1"/>
  <c r="G159" i="4" s="1"/>
  <c r="I115" i="40"/>
  <c r="L115" i="40" s="1"/>
  <c r="G118" i="4" s="1"/>
  <c r="I58" i="40"/>
  <c r="L58" i="40" s="1"/>
  <c r="G61" i="4" s="1"/>
  <c r="I22" i="40"/>
  <c r="L22" i="40" s="1"/>
  <c r="G25" i="4" s="1"/>
  <c r="I81" i="40"/>
  <c r="L81" i="40" s="1"/>
  <c r="G84" i="4" s="1"/>
  <c r="I155" i="40"/>
  <c r="L155" i="40" s="1"/>
  <c r="G158" i="4" s="1"/>
  <c r="I76" i="40"/>
  <c r="L76" i="40" s="1"/>
  <c r="G79" i="4" s="1"/>
  <c r="I131" i="40"/>
  <c r="L131" i="40" s="1"/>
  <c r="G134" i="4" s="1"/>
  <c r="I88" i="40"/>
  <c r="L88" i="40" s="1"/>
  <c r="G91" i="4" s="1"/>
  <c r="I162" i="40"/>
  <c r="L162" i="40" s="1"/>
  <c r="G165" i="4" s="1"/>
  <c r="I44" i="40"/>
  <c r="L44" i="40" s="1"/>
  <c r="G47" i="4" s="1"/>
  <c r="I123" i="40"/>
  <c r="L123" i="40" s="1"/>
  <c r="G126" i="4" s="1"/>
  <c r="I13" i="40"/>
  <c r="L13" i="40" s="1"/>
  <c r="G16" i="4" s="1"/>
  <c r="I4" i="40"/>
  <c r="L4" i="40" s="1"/>
  <c r="G7" i="4" s="1"/>
  <c r="I49" i="40"/>
  <c r="L49" i="40" s="1"/>
  <c r="G52" i="4" s="1"/>
  <c r="I99" i="40"/>
  <c r="L99" i="40" s="1"/>
  <c r="G102" i="4" s="1"/>
  <c r="I26" i="40"/>
  <c r="L26" i="40" s="1"/>
  <c r="G29" i="4" s="1"/>
  <c r="I167" i="40"/>
  <c r="L167" i="40" s="1"/>
  <c r="G170" i="4" s="1"/>
  <c r="H183" i="38"/>
  <c r="I183" i="38" s="1"/>
  <c r="I10" i="38"/>
  <c r="L10" i="38" s="1"/>
  <c r="D13" i="4" s="1"/>
  <c r="F13" i="4" s="1"/>
  <c r="I13" i="4" s="1"/>
  <c r="D15" i="4"/>
  <c r="F15" i="4" s="1"/>
  <c r="F17" i="4"/>
  <c r="F55" i="4"/>
  <c r="I55" i="4" s="1"/>
  <c r="F175" i="4"/>
  <c r="F31" i="4"/>
  <c r="I31" i="4" s="1"/>
  <c r="F125" i="4"/>
  <c r="I125" i="4" s="1"/>
  <c r="F178" i="4"/>
  <c r="F111" i="4"/>
  <c r="F103" i="4"/>
  <c r="I103" i="4" s="1"/>
  <c r="F23" i="4"/>
  <c r="F16" i="4"/>
  <c r="F38" i="4"/>
  <c r="F56" i="4"/>
  <c r="I56" i="4" s="1"/>
  <c r="F46" i="4"/>
  <c r="I46" i="4" s="1"/>
  <c r="F104" i="4"/>
  <c r="F142" i="4"/>
  <c r="F7" i="4"/>
  <c r="F43" i="4"/>
  <c r="F100" i="4"/>
  <c r="F143" i="4"/>
  <c r="I143" i="4" s="1"/>
  <c r="F146" i="4"/>
  <c r="I146" i="4" s="1"/>
  <c r="F172" i="4"/>
  <c r="I172" i="4" s="1"/>
  <c r="F166" i="4"/>
  <c r="F76" i="4"/>
  <c r="I76" i="4" s="1"/>
  <c r="F169" i="4"/>
  <c r="F19" i="4"/>
  <c r="F50" i="4"/>
  <c r="I50" i="4" s="1"/>
  <c r="F98" i="4"/>
  <c r="F9" i="4"/>
  <c r="F71" i="4"/>
  <c r="F34" i="4"/>
  <c r="I34" i="4" s="1"/>
  <c r="F102" i="4"/>
  <c r="F93" i="4"/>
  <c r="I93" i="4" s="1"/>
  <c r="F170" i="4"/>
  <c r="F35" i="4"/>
  <c r="I35" i="4" s="1"/>
  <c r="F47" i="4"/>
  <c r="F82" i="4"/>
  <c r="F97" i="4"/>
  <c r="I97" i="4" s="1"/>
  <c r="I87" i="4"/>
  <c r="F48" i="4"/>
  <c r="F99" i="4"/>
  <c r="I99" i="4" s="1"/>
  <c r="F184" i="4"/>
  <c r="I184" i="4" s="1"/>
  <c r="F70" i="4"/>
  <c r="I70" i="4" s="1"/>
  <c r="F174" i="4"/>
  <c r="F153" i="4"/>
  <c r="I153" i="4" s="1"/>
  <c r="F45" i="4"/>
  <c r="I45" i="4" s="1"/>
  <c r="F183" i="4"/>
  <c r="F126" i="4"/>
  <c r="F44" i="4"/>
  <c r="I44" i="4" s="1"/>
  <c r="F79" i="4"/>
  <c r="F168" i="4"/>
  <c r="I168" i="4" s="1"/>
  <c r="F108" i="4"/>
  <c r="F137" i="4"/>
  <c r="I137" i="4" s="1"/>
  <c r="F110" i="4"/>
  <c r="I110" i="4" s="1"/>
  <c r="F150" i="4"/>
  <c r="F30" i="4"/>
  <c r="I30" i="4" s="1"/>
  <c r="F177" i="4"/>
  <c r="I177" i="4" s="1"/>
  <c r="F157" i="4"/>
  <c r="I157" i="4" s="1"/>
  <c r="F80" i="4"/>
  <c r="I80" i="4" s="1"/>
  <c r="F24" i="4"/>
  <c r="I24" i="4" s="1"/>
  <c r="F159" i="4"/>
  <c r="I159" i="4" s="1"/>
  <c r="F155" i="4"/>
  <c r="F145" i="4"/>
  <c r="F144" i="4"/>
  <c r="F37" i="4"/>
  <c r="F96" i="4"/>
  <c r="F92" i="4"/>
  <c r="I92" i="4" s="1"/>
  <c r="F119" i="4"/>
  <c r="I119" i="4" s="1"/>
  <c r="F85" i="4"/>
  <c r="I85" i="4" s="1"/>
  <c r="F75" i="4"/>
  <c r="I75" i="4" s="1"/>
  <c r="F147" i="4"/>
  <c r="I147" i="4" s="1"/>
  <c r="F29" i="4"/>
  <c r="F134" i="4"/>
  <c r="F94" i="4"/>
  <c r="F130" i="4"/>
  <c r="F105" i="4"/>
  <c r="I105" i="4" s="1"/>
  <c r="F164" i="4"/>
  <c r="I164" i="4" s="1"/>
  <c r="F36" i="4"/>
  <c r="F10" i="4"/>
  <c r="I10" i="4" s="1"/>
  <c r="F61" i="4"/>
  <c r="F18" i="4"/>
  <c r="I18" i="4" s="1"/>
  <c r="F81" i="4"/>
  <c r="I81" i="4" s="1"/>
  <c r="F26" i="4"/>
  <c r="I26" i="4" s="1"/>
  <c r="F128" i="4"/>
  <c r="F42" i="4"/>
  <c r="F14" i="4"/>
  <c r="I14" i="4" s="1"/>
  <c r="F151" i="4"/>
  <c r="I151" i="4" s="1"/>
  <c r="F91" i="4"/>
  <c r="F136" i="4"/>
  <c r="F78" i="4"/>
  <c r="F66" i="4"/>
  <c r="I66" i="4" s="1"/>
  <c r="F67" i="4"/>
  <c r="F101" i="4"/>
  <c r="F109" i="4"/>
  <c r="I109" i="4" s="1"/>
  <c r="F163" i="4"/>
  <c r="F148" i="4"/>
  <c r="I148" i="4" s="1"/>
  <c r="F73" i="4"/>
  <c r="I73" i="4" s="1"/>
  <c r="F52" i="4"/>
  <c r="F41" i="4"/>
  <c r="I41" i="4" s="1"/>
  <c r="F33" i="4"/>
  <c r="I33" i="4" s="1"/>
  <c r="F156" i="4"/>
  <c r="F11" i="4"/>
  <c r="F68" i="4"/>
  <c r="I68" i="4" s="1"/>
  <c r="I22" i="4"/>
  <c r="F118" i="4"/>
  <c r="F131" i="4"/>
  <c r="F28" i="4"/>
  <c r="I28" i="4" s="1"/>
  <c r="F181" i="4"/>
  <c r="F32" i="4"/>
  <c r="F185" i="4"/>
  <c r="F59" i="4"/>
  <c r="F69" i="4"/>
  <c r="I69" i="4" s="1"/>
  <c r="F127" i="4"/>
  <c r="I127" i="4" s="1"/>
  <c r="F54" i="4"/>
  <c r="I54" i="4" s="1"/>
  <c r="F20" i="4"/>
  <c r="I20" i="4" s="1"/>
  <c r="F62" i="4"/>
  <c r="F180" i="4"/>
  <c r="F40" i="4"/>
  <c r="I40" i="4" s="1"/>
  <c r="F133" i="4"/>
  <c r="F152" i="4"/>
  <c r="I152" i="4" s="1"/>
  <c r="F95" i="4"/>
  <c r="I95" i="4" s="1"/>
  <c r="F176" i="4"/>
  <c r="I176" i="4" s="1"/>
  <c r="F140" i="4"/>
  <c r="I140" i="4" s="1"/>
  <c r="F90" i="4"/>
  <c r="I90" i="4" s="1"/>
  <c r="F53" i="4"/>
  <c r="I53" i="4" s="1"/>
  <c r="F65" i="4"/>
  <c r="I65" i="4" s="1"/>
  <c r="F86" i="4"/>
  <c r="I86" i="4" s="1"/>
  <c r="F84" i="4"/>
  <c r="F116" i="4"/>
  <c r="I116" i="4" s="1"/>
  <c r="F113" i="4"/>
  <c r="F57" i="4"/>
  <c r="I57" i="4" s="1"/>
  <c r="F179" i="4"/>
  <c r="F165" i="4"/>
  <c r="F12" i="4"/>
  <c r="I12" i="4" s="1"/>
  <c r="F123" i="4"/>
  <c r="F162" i="4"/>
  <c r="F39" i="4"/>
  <c r="F27" i="4"/>
  <c r="F120" i="4"/>
  <c r="F83" i="4"/>
  <c r="I83" i="4" s="1"/>
  <c r="F139" i="4"/>
  <c r="F25" i="4"/>
  <c r="F161" i="4"/>
  <c r="F121" i="4"/>
  <c r="F129" i="4"/>
  <c r="F107" i="4"/>
  <c r="F115" i="4"/>
  <c r="I115" i="4" s="1"/>
  <c r="F149" i="4"/>
  <c r="F8" i="4"/>
  <c r="F141" i="4"/>
  <c r="I141" i="4" s="1"/>
  <c r="F74" i="4"/>
  <c r="I74" i="4" s="1"/>
  <c r="F112" i="4"/>
  <c r="I112" i="4" s="1"/>
  <c r="F135" i="4"/>
  <c r="I135" i="4" s="1"/>
  <c r="F114" i="4"/>
  <c r="I128" i="44"/>
  <c r="L128" i="44" s="1"/>
  <c r="S131" i="4" s="1"/>
  <c r="I160" i="44"/>
  <c r="L160" i="44" s="1"/>
  <c r="S163" i="4" s="1"/>
  <c r="I91" i="44"/>
  <c r="L91" i="44" s="1"/>
  <c r="S94" i="4" s="1"/>
  <c r="I168" i="44"/>
  <c r="L168" i="44" s="1"/>
  <c r="S171" i="4" s="1"/>
  <c r="I124" i="44"/>
  <c r="L124" i="44" s="1"/>
  <c r="S127" i="4" s="1"/>
  <c r="I156" i="44"/>
  <c r="L156" i="44" s="1"/>
  <c r="S159" i="4" s="1"/>
  <c r="I120" i="44"/>
  <c r="L120" i="44" s="1"/>
  <c r="S123" i="4" s="1"/>
  <c r="I152" i="44"/>
  <c r="L152" i="44" s="1"/>
  <c r="S155" i="4" s="1"/>
  <c r="I59" i="51"/>
  <c r="L59" i="51" s="1"/>
  <c r="AK62" i="4" s="1"/>
  <c r="H26" i="51"/>
  <c r="H153" i="51"/>
  <c r="I153" i="51" s="1"/>
  <c r="L153" i="51" s="1"/>
  <c r="AK156" i="4" s="1"/>
  <c r="H68" i="51"/>
  <c r="H31" i="51"/>
  <c r="H45" i="51"/>
  <c r="H9" i="51"/>
  <c r="H154" i="51"/>
  <c r="H67" i="51"/>
  <c r="H161" i="51"/>
  <c r="H47" i="51"/>
  <c r="H95" i="51"/>
  <c r="H19" i="51"/>
  <c r="H62" i="51"/>
  <c r="H146" i="51"/>
  <c r="H173" i="51"/>
  <c r="H126" i="51"/>
  <c r="H124" i="51"/>
  <c r="H177" i="51"/>
  <c r="H147" i="51"/>
  <c r="H104" i="51"/>
  <c r="H132" i="51"/>
  <c r="H164" i="51"/>
  <c r="H3" i="51"/>
  <c r="H52" i="51"/>
  <c r="I52" i="51" s="1"/>
  <c r="L52" i="51" s="1"/>
  <c r="AK55" i="4" s="1"/>
  <c r="H37" i="51"/>
  <c r="H82" i="51"/>
  <c r="H61" i="51"/>
  <c r="H51" i="51"/>
  <c r="H36" i="51"/>
  <c r="I36" i="51" s="1"/>
  <c r="L36" i="51" s="1"/>
  <c r="AK39" i="4" s="1"/>
  <c r="H24" i="51"/>
  <c r="I24" i="51" s="1"/>
  <c r="L24" i="51" s="1"/>
  <c r="AK27" i="4" s="1"/>
  <c r="H76" i="51"/>
  <c r="H8" i="51"/>
  <c r="I8" i="51" s="1"/>
  <c r="L8" i="51" s="1"/>
  <c r="AK11" i="4" s="1"/>
  <c r="H69" i="51"/>
  <c r="H106" i="51"/>
  <c r="I106" i="51" s="1"/>
  <c r="L106" i="51" s="1"/>
  <c r="AK109" i="4" s="1"/>
  <c r="H70" i="51"/>
  <c r="I70" i="51" s="1"/>
  <c r="L70" i="51" s="1"/>
  <c r="AK73" i="4" s="1"/>
  <c r="H71" i="51"/>
  <c r="I71" i="51" s="1"/>
  <c r="L71" i="51" s="1"/>
  <c r="AK74" i="4" s="1"/>
  <c r="H99" i="51"/>
  <c r="I99" i="51" s="1"/>
  <c r="L99" i="51" s="1"/>
  <c r="AK102" i="4" s="1"/>
  <c r="H90" i="51"/>
  <c r="I90" i="51" s="1"/>
  <c r="L90" i="51" s="1"/>
  <c r="AK93" i="4" s="1"/>
  <c r="H159" i="51"/>
  <c r="H135" i="51"/>
  <c r="I135" i="51" s="1"/>
  <c r="L135" i="51" s="1"/>
  <c r="AK138" i="4" s="1"/>
  <c r="H114" i="51"/>
  <c r="H166" i="51"/>
  <c r="I166" i="51" s="1"/>
  <c r="L166" i="51" s="1"/>
  <c r="AK169" i="4" s="1"/>
  <c r="H112" i="51"/>
  <c r="I112" i="51" s="1"/>
  <c r="L112" i="51" s="1"/>
  <c r="AK115" i="4" s="1"/>
  <c r="H140" i="51"/>
  <c r="H172" i="51"/>
  <c r="I172" i="51" s="1"/>
  <c r="L172" i="51" s="1"/>
  <c r="AK175" i="4" s="1"/>
  <c r="I82" i="51"/>
  <c r="L82" i="51" s="1"/>
  <c r="AK85" i="4" s="1"/>
  <c r="H7" i="51"/>
  <c r="H57" i="51"/>
  <c r="I57" i="51" s="1"/>
  <c r="L57" i="51" s="1"/>
  <c r="AK60" i="4" s="1"/>
  <c r="H40" i="51"/>
  <c r="I40" i="51" s="1"/>
  <c r="L40" i="51" s="1"/>
  <c r="AK43" i="4" s="1"/>
  <c r="H84" i="51"/>
  <c r="I84" i="51" s="1"/>
  <c r="L84" i="51" s="1"/>
  <c r="AK87" i="4" s="1"/>
  <c r="H77" i="51"/>
  <c r="I77" i="51" s="1"/>
  <c r="L77" i="51" s="1"/>
  <c r="AK80" i="4" s="1"/>
  <c r="H54" i="51"/>
  <c r="I54" i="51" s="1"/>
  <c r="L54" i="51" s="1"/>
  <c r="AK57" i="4" s="1"/>
  <c r="H39" i="51"/>
  <c r="I39" i="51" s="1"/>
  <c r="L39" i="51" s="1"/>
  <c r="AK42" i="4" s="1"/>
  <c r="H27" i="51"/>
  <c r="I27" i="51" s="1"/>
  <c r="L27" i="51" s="1"/>
  <c r="AK30" i="4" s="1"/>
  <c r="H83" i="51"/>
  <c r="I83" i="51" s="1"/>
  <c r="L83" i="51" s="1"/>
  <c r="AK86" i="4" s="1"/>
  <c r="H12" i="51"/>
  <c r="H85" i="51"/>
  <c r="I85" i="51" s="1"/>
  <c r="L85" i="51" s="1"/>
  <c r="AK88" i="4" s="1"/>
  <c r="H118" i="51"/>
  <c r="H29" i="51"/>
  <c r="H78" i="51"/>
  <c r="I78" i="51" s="1"/>
  <c r="L78" i="51" s="1"/>
  <c r="AK81" i="4" s="1"/>
  <c r="H103" i="51"/>
  <c r="I103" i="51" s="1"/>
  <c r="L103" i="51" s="1"/>
  <c r="AK106" i="4" s="1"/>
  <c r="H94" i="51"/>
  <c r="H162" i="51"/>
  <c r="I162" i="51" s="1"/>
  <c r="L162" i="51" s="1"/>
  <c r="AK165" i="4" s="1"/>
  <c r="H142" i="51"/>
  <c r="I142" i="51" s="1"/>
  <c r="L142" i="51" s="1"/>
  <c r="AK145" i="4" s="1"/>
  <c r="H116" i="51"/>
  <c r="I116" i="51" s="1"/>
  <c r="L116" i="51" s="1"/>
  <c r="AK119" i="4" s="1"/>
  <c r="H169" i="51"/>
  <c r="H125" i="51"/>
  <c r="I125" i="51" s="1"/>
  <c r="L125" i="51" s="1"/>
  <c r="AK128" i="4" s="1"/>
  <c r="H144" i="51"/>
  <c r="I144" i="51" s="1"/>
  <c r="L144" i="51" s="1"/>
  <c r="AK147" i="4" s="1"/>
  <c r="H176" i="51"/>
  <c r="I176" i="51" s="1"/>
  <c r="L176" i="51" s="1"/>
  <c r="AK179" i="4" s="1"/>
  <c r="I12" i="51"/>
  <c r="L12" i="51" s="1"/>
  <c r="AK15" i="4" s="1"/>
  <c r="I114" i="51"/>
  <c r="L114" i="51" s="1"/>
  <c r="AK117" i="4" s="1"/>
  <c r="I169" i="51"/>
  <c r="L169" i="51" s="1"/>
  <c r="AK172" i="4" s="1"/>
  <c r="H11" i="51"/>
  <c r="H73" i="51"/>
  <c r="H43" i="51"/>
  <c r="H6" i="51"/>
  <c r="H79" i="51"/>
  <c r="H56" i="51"/>
  <c r="I56" i="51" s="1"/>
  <c r="L56" i="51" s="1"/>
  <c r="AK59" i="4" s="1"/>
  <c r="H42" i="51"/>
  <c r="H30" i="51"/>
  <c r="I30" i="51" s="1"/>
  <c r="L30" i="51" s="1"/>
  <c r="AK33" i="4" s="1"/>
  <c r="H101" i="51"/>
  <c r="H15" i="51"/>
  <c r="H87" i="51"/>
  <c r="H121" i="51"/>
  <c r="H32" i="51"/>
  <c r="H80" i="51"/>
  <c r="H117" i="51"/>
  <c r="H98" i="51"/>
  <c r="I98" i="51" s="1"/>
  <c r="L98" i="51" s="1"/>
  <c r="AK101" i="4" s="1"/>
  <c r="H165" i="51"/>
  <c r="I165" i="51" s="1"/>
  <c r="L165" i="51" s="1"/>
  <c r="AK168" i="4" s="1"/>
  <c r="H149" i="51"/>
  <c r="H129" i="51"/>
  <c r="I129" i="51" s="1"/>
  <c r="L129" i="51" s="1"/>
  <c r="AK132" i="4" s="1"/>
  <c r="H88" i="51"/>
  <c r="I88" i="51" s="1"/>
  <c r="L88" i="51" s="1"/>
  <c r="AK91" i="4" s="1"/>
  <c r="H127" i="51"/>
  <c r="I127" i="51" s="1"/>
  <c r="L127" i="51" s="1"/>
  <c r="AK130" i="4" s="1"/>
  <c r="H148" i="51"/>
  <c r="I148" i="51" s="1"/>
  <c r="L148" i="51" s="1"/>
  <c r="AK151" i="4" s="1"/>
  <c r="H180" i="51"/>
  <c r="I29" i="51"/>
  <c r="L29" i="51" s="1"/>
  <c r="AK32" i="4" s="1"/>
  <c r="I61" i="51"/>
  <c r="L61" i="51" s="1"/>
  <c r="AK64" i="4" s="1"/>
  <c r="I118" i="51"/>
  <c r="L118" i="51" s="1"/>
  <c r="AK121" i="4" s="1"/>
  <c r="H17" i="51"/>
  <c r="H143" i="51"/>
  <c r="H46" i="51"/>
  <c r="H10" i="51"/>
  <c r="I10" i="51" s="1"/>
  <c r="L10" i="51" s="1"/>
  <c r="AK13" i="4" s="1"/>
  <c r="H120" i="51"/>
  <c r="I120" i="51" s="1"/>
  <c r="L120" i="51" s="1"/>
  <c r="AK123" i="4" s="1"/>
  <c r="H63" i="51"/>
  <c r="I63" i="51" s="1"/>
  <c r="L63" i="51" s="1"/>
  <c r="AK66" i="4" s="1"/>
  <c r="H65" i="51"/>
  <c r="I65" i="51" s="1"/>
  <c r="L65" i="51" s="1"/>
  <c r="AK68" i="4" s="1"/>
  <c r="H53" i="51"/>
  <c r="I53" i="51" s="1"/>
  <c r="L53" i="51" s="1"/>
  <c r="AK56" i="4" s="1"/>
  <c r="H115" i="51"/>
  <c r="H18" i="51"/>
  <c r="H89" i="51"/>
  <c r="I89" i="51" s="1"/>
  <c r="L89" i="51" s="1"/>
  <c r="AK92" i="4" s="1"/>
  <c r="H158" i="51"/>
  <c r="H35" i="51"/>
  <c r="I35" i="51" s="1"/>
  <c r="L35" i="51" s="1"/>
  <c r="AK38" i="4" s="1"/>
  <c r="H113" i="51"/>
  <c r="I113" i="51" s="1"/>
  <c r="L113" i="51" s="1"/>
  <c r="AK116" i="4" s="1"/>
  <c r="H119" i="51"/>
  <c r="I119" i="51" s="1"/>
  <c r="L119" i="51" s="1"/>
  <c r="AK122" i="4" s="1"/>
  <c r="H102" i="51"/>
  <c r="I102" i="51" s="1"/>
  <c r="L102" i="51" s="1"/>
  <c r="AK105" i="4" s="1"/>
  <c r="H105" i="51"/>
  <c r="I105" i="51" s="1"/>
  <c r="L105" i="51" s="1"/>
  <c r="AK108" i="4" s="1"/>
  <c r="H151" i="51"/>
  <c r="H131" i="51"/>
  <c r="I131" i="51" s="1"/>
  <c r="L131" i="51" s="1"/>
  <c r="AK134" i="4" s="1"/>
  <c r="H92" i="51"/>
  <c r="I92" i="51" s="1"/>
  <c r="L92" i="51" s="1"/>
  <c r="AK95" i="4" s="1"/>
  <c r="H175" i="51"/>
  <c r="H152" i="51"/>
  <c r="I94" i="51"/>
  <c r="L94" i="51" s="1"/>
  <c r="AK97" i="4" s="1"/>
  <c r="I76" i="51"/>
  <c r="L76" i="51" s="1"/>
  <c r="AK79" i="4" s="1"/>
  <c r="I140" i="51"/>
  <c r="L140" i="51" s="1"/>
  <c r="AK143" i="4" s="1"/>
  <c r="I18" i="51"/>
  <c r="L18" i="51" s="1"/>
  <c r="AK21" i="4" s="1"/>
  <c r="I180" i="51"/>
  <c r="L180" i="51" s="1"/>
  <c r="AK183" i="4" s="1"/>
  <c r="I46" i="51"/>
  <c r="L46" i="51" s="1"/>
  <c r="AK49" i="4" s="1"/>
  <c r="I51" i="51"/>
  <c r="L51" i="51" s="1"/>
  <c r="AK54" i="4" s="1"/>
  <c r="I37" i="51"/>
  <c r="L37" i="51" s="1"/>
  <c r="AK40" i="4" s="1"/>
  <c r="I69" i="51"/>
  <c r="L69" i="51" s="1"/>
  <c r="AK72" i="4" s="1"/>
  <c r="I117" i="51"/>
  <c r="L117" i="51" s="1"/>
  <c r="AK120" i="4" s="1"/>
  <c r="I149" i="51"/>
  <c r="L149" i="51" s="1"/>
  <c r="AK152" i="4" s="1"/>
  <c r="H23" i="51"/>
  <c r="H150" i="51"/>
  <c r="H66" i="51"/>
  <c r="I66" i="51" s="1"/>
  <c r="L66" i="51" s="1"/>
  <c r="AK69" i="4" s="1"/>
  <c r="H28" i="51"/>
  <c r="H141" i="51"/>
  <c r="I141" i="51" s="1"/>
  <c r="L141" i="51" s="1"/>
  <c r="AK144" i="4" s="1"/>
  <c r="H5" i="51"/>
  <c r="H108" i="51"/>
  <c r="I108" i="51" s="1"/>
  <c r="L108" i="51" s="1"/>
  <c r="AK111" i="4" s="1"/>
  <c r="H60" i="51"/>
  <c r="H139" i="51"/>
  <c r="I139" i="51" s="1"/>
  <c r="L139" i="51" s="1"/>
  <c r="AK142" i="4" s="1"/>
  <c r="H44" i="51"/>
  <c r="H93" i="51"/>
  <c r="I93" i="51" s="1"/>
  <c r="L93" i="51" s="1"/>
  <c r="AK96" i="4" s="1"/>
  <c r="H16" i="51"/>
  <c r="I16" i="51" s="1"/>
  <c r="L16" i="51" s="1"/>
  <c r="AK19" i="4" s="1"/>
  <c r="H55" i="51"/>
  <c r="I55" i="51" s="1"/>
  <c r="L55" i="51" s="1"/>
  <c r="AK58" i="4" s="1"/>
  <c r="H137" i="51"/>
  <c r="H170" i="51"/>
  <c r="I170" i="51" s="1"/>
  <c r="L170" i="51" s="1"/>
  <c r="AK173" i="4" s="1"/>
  <c r="H111" i="51"/>
  <c r="I111" i="51" s="1"/>
  <c r="L111" i="51" s="1"/>
  <c r="AK114" i="4" s="1"/>
  <c r="H122" i="51"/>
  <c r="I122" i="51" s="1"/>
  <c r="L122" i="51" s="1"/>
  <c r="AK125" i="4" s="1"/>
  <c r="H174" i="51"/>
  <c r="H145" i="51"/>
  <c r="H100" i="51"/>
  <c r="H181" i="51"/>
  <c r="I181" i="51" s="1"/>
  <c r="L181" i="51" s="1"/>
  <c r="AK184" i="4" s="1"/>
  <c r="I158" i="51"/>
  <c r="L158" i="51" s="1"/>
  <c r="AK161" i="4" s="1"/>
  <c r="I45" i="51"/>
  <c r="L45" i="51" s="1"/>
  <c r="AK48" i="4" s="1"/>
  <c r="I73" i="51"/>
  <c r="L73" i="51" s="1"/>
  <c r="AK76" i="4" s="1"/>
  <c r="I121" i="51"/>
  <c r="L121" i="51" s="1"/>
  <c r="AK124" i="4" s="1"/>
  <c r="I87" i="51"/>
  <c r="L87" i="51" s="1"/>
  <c r="AK90" i="4" s="1"/>
  <c r="I79" i="51"/>
  <c r="L79" i="51" s="1"/>
  <c r="AK82" i="4" s="1"/>
  <c r="I15" i="51"/>
  <c r="L15" i="51" s="1"/>
  <c r="AK18" i="4" s="1"/>
  <c r="I42" i="51"/>
  <c r="L42" i="51" s="1"/>
  <c r="AK45" i="4" s="1"/>
  <c r="I43" i="51"/>
  <c r="L43" i="51" s="1"/>
  <c r="AK46" i="4" s="1"/>
  <c r="I32" i="51"/>
  <c r="L32" i="51" s="1"/>
  <c r="AK35" i="4" s="1"/>
  <c r="I6" i="51"/>
  <c r="L6" i="51" s="1"/>
  <c r="AK9" i="4" s="1"/>
  <c r="I11" i="51"/>
  <c r="L11" i="51" s="1"/>
  <c r="AK14" i="4" s="1"/>
  <c r="I101" i="51"/>
  <c r="L101" i="51" s="1"/>
  <c r="AK104" i="4" s="1"/>
  <c r="I80" i="51"/>
  <c r="L80" i="51" s="1"/>
  <c r="AK83" i="4" s="1"/>
  <c r="I136" i="51"/>
  <c r="L136" i="51" s="1"/>
  <c r="AK139" i="4" s="1"/>
  <c r="I75" i="51"/>
  <c r="L75" i="51" s="1"/>
  <c r="AK78" i="4" s="1"/>
  <c r="I4" i="51"/>
  <c r="L4" i="51" s="1"/>
  <c r="AK7" i="4" s="1"/>
  <c r="I49" i="51"/>
  <c r="L49" i="51" s="1"/>
  <c r="AK52" i="4" s="1"/>
  <c r="I168" i="51"/>
  <c r="L168" i="51" s="1"/>
  <c r="AK171" i="4" s="1"/>
  <c r="H178" i="51"/>
  <c r="I178" i="51" s="1"/>
  <c r="L178" i="51" s="1"/>
  <c r="AK181" i="4" s="1"/>
  <c r="I1" i="51"/>
  <c r="I143" i="51"/>
  <c r="L143" i="51" s="1"/>
  <c r="AK146" i="4" s="1"/>
  <c r="I175" i="51"/>
  <c r="L175" i="51" s="1"/>
  <c r="AK178" i="4" s="1"/>
  <c r="I5" i="51"/>
  <c r="L5" i="51" s="1"/>
  <c r="AK8" i="4" s="1"/>
  <c r="I17" i="51"/>
  <c r="L17" i="51" s="1"/>
  <c r="AK20" i="4" s="1"/>
  <c r="H183" i="48"/>
  <c r="I183" i="48" s="1"/>
  <c r="I3" i="48"/>
  <c r="H183" i="47"/>
  <c r="I183" i="47" s="1"/>
  <c r="I140" i="44"/>
  <c r="L140" i="44" s="1"/>
  <c r="S143" i="4" s="1"/>
  <c r="I80" i="44"/>
  <c r="L80" i="44" s="1"/>
  <c r="S83" i="4" s="1"/>
  <c r="I112" i="44"/>
  <c r="L112" i="44" s="1"/>
  <c r="S115" i="4" s="1"/>
  <c r="I144" i="44"/>
  <c r="L144" i="44" s="1"/>
  <c r="S147" i="4" s="1"/>
  <c r="I176" i="44"/>
  <c r="L176" i="44" s="1"/>
  <c r="S179" i="4" s="1"/>
  <c r="I108" i="44"/>
  <c r="L108" i="44" s="1"/>
  <c r="S111" i="4" s="1"/>
  <c r="I116" i="44"/>
  <c r="L116" i="44" s="1"/>
  <c r="S119" i="4" s="1"/>
  <c r="I148" i="44"/>
  <c r="L148" i="44" s="1"/>
  <c r="S151" i="4" s="1"/>
  <c r="I180" i="44"/>
  <c r="L180" i="44" s="1"/>
  <c r="S183" i="4" s="1"/>
  <c r="I172" i="44"/>
  <c r="L172" i="44" s="1"/>
  <c r="S175" i="4" s="1"/>
  <c r="I136" i="44"/>
  <c r="L136" i="44" s="1"/>
  <c r="S139" i="4" s="1"/>
  <c r="I34" i="44"/>
  <c r="L34" i="44" s="1"/>
  <c r="S37" i="4" s="1"/>
  <c r="I81" i="44"/>
  <c r="L81" i="44" s="1"/>
  <c r="S84" i="4" s="1"/>
  <c r="I104" i="44"/>
  <c r="L104" i="44" s="1"/>
  <c r="S107" i="4" s="1"/>
  <c r="I27" i="44"/>
  <c r="L27" i="44" s="1"/>
  <c r="S30" i="4" s="1"/>
  <c r="I134" i="44"/>
  <c r="L134" i="44" s="1"/>
  <c r="S137" i="4" s="1"/>
  <c r="I93" i="44"/>
  <c r="L93" i="44" s="1"/>
  <c r="S96" i="4" s="1"/>
  <c r="I54" i="44"/>
  <c r="L54" i="44" s="1"/>
  <c r="S57" i="4" s="1"/>
  <c r="I84" i="44"/>
  <c r="L84" i="44" s="1"/>
  <c r="S87" i="4" s="1"/>
  <c r="I18" i="44"/>
  <c r="L18" i="44" s="1"/>
  <c r="S21" i="4" s="1"/>
  <c r="I32" i="44"/>
  <c r="L32" i="44" s="1"/>
  <c r="S35" i="4" s="1"/>
  <c r="I125" i="44"/>
  <c r="L125" i="44" s="1"/>
  <c r="S128" i="4" s="1"/>
  <c r="I157" i="44"/>
  <c r="L157" i="44" s="1"/>
  <c r="S160" i="4" s="1"/>
  <c r="I15" i="44"/>
  <c r="L15" i="44" s="1"/>
  <c r="S18" i="4" s="1"/>
  <c r="I166" i="44"/>
  <c r="L166" i="44" s="1"/>
  <c r="S169" i="4" s="1"/>
  <c r="I102" i="44"/>
  <c r="L102" i="44" s="1"/>
  <c r="S105" i="4" s="1"/>
  <c r="I10" i="44"/>
  <c r="L10" i="44" s="1"/>
  <c r="S13" i="4" s="1"/>
  <c r="I14" i="44"/>
  <c r="L14" i="44" s="1"/>
  <c r="S17" i="4" s="1"/>
  <c r="I98" i="44"/>
  <c r="L98" i="44" s="1"/>
  <c r="S101" i="4" s="1"/>
  <c r="I162" i="44"/>
  <c r="L162" i="44" s="1"/>
  <c r="S165" i="4" s="1"/>
  <c r="I5" i="44"/>
  <c r="L5" i="44" s="1"/>
  <c r="S8" i="4" s="1"/>
  <c r="I23" i="44"/>
  <c r="L23" i="44" s="1"/>
  <c r="S26" i="4" s="1"/>
  <c r="I75" i="44"/>
  <c r="L75" i="44" s="1"/>
  <c r="S78" i="4" s="1"/>
  <c r="I9" i="44"/>
  <c r="L9" i="44" s="1"/>
  <c r="S12" i="4" s="1"/>
  <c r="I4" i="44"/>
  <c r="L4" i="44" s="1"/>
  <c r="S7" i="4" s="1"/>
  <c r="I59" i="44"/>
  <c r="L59" i="44" s="1"/>
  <c r="S62" i="4" s="1"/>
  <c r="I117" i="44"/>
  <c r="L117" i="44" s="1"/>
  <c r="S120" i="4" s="1"/>
  <c r="I149" i="44"/>
  <c r="L149" i="44" s="1"/>
  <c r="S152" i="4" s="1"/>
  <c r="I64" i="44"/>
  <c r="L64" i="44" s="1"/>
  <c r="S67" i="4" s="1"/>
  <c r="I39" i="44"/>
  <c r="L39" i="44" s="1"/>
  <c r="S42" i="4" s="1"/>
  <c r="I126" i="44"/>
  <c r="L126" i="44" s="1"/>
  <c r="S129" i="4" s="1"/>
  <c r="I66" i="44"/>
  <c r="L66" i="44" s="1"/>
  <c r="S69" i="4" s="1"/>
  <c r="I83" i="44"/>
  <c r="L83" i="44" s="1"/>
  <c r="S86" i="4" s="1"/>
  <c r="I16" i="44"/>
  <c r="L16" i="44" s="1"/>
  <c r="S19" i="4" s="1"/>
  <c r="I147" i="44"/>
  <c r="L147" i="44" s="1"/>
  <c r="S150" i="4" s="1"/>
  <c r="I67" i="44"/>
  <c r="L67" i="44" s="1"/>
  <c r="S70" i="4" s="1"/>
  <c r="I158" i="44"/>
  <c r="L158" i="44" s="1"/>
  <c r="S161" i="4" s="1"/>
  <c r="I85" i="44"/>
  <c r="L85" i="44" s="1"/>
  <c r="S88" i="4" s="1"/>
  <c r="I118" i="42"/>
  <c r="L118" i="42" s="1"/>
  <c r="M121" i="4" s="1"/>
  <c r="I21" i="42"/>
  <c r="L21" i="42" s="1"/>
  <c r="M24" i="4" s="1"/>
  <c r="I76" i="42"/>
  <c r="L76" i="42" s="1"/>
  <c r="M79" i="4" s="1"/>
  <c r="I24" i="42"/>
  <c r="L24" i="42" s="1"/>
  <c r="M27" i="4" s="1"/>
  <c r="I27" i="42"/>
  <c r="L27" i="42" s="1"/>
  <c r="M30" i="4" s="1"/>
  <c r="I22" i="42"/>
  <c r="L22" i="42" s="1"/>
  <c r="M25" i="4" s="1"/>
  <c r="I79" i="42"/>
  <c r="L79" i="42" s="1"/>
  <c r="M82" i="4" s="1"/>
  <c r="I154" i="42"/>
  <c r="L154" i="42" s="1"/>
  <c r="M157" i="4" s="1"/>
  <c r="I30" i="42"/>
  <c r="L30" i="42" s="1"/>
  <c r="M33" i="4" s="1"/>
  <c r="I62" i="42"/>
  <c r="L62" i="42" s="1"/>
  <c r="M65" i="4" s="1"/>
  <c r="I101" i="42"/>
  <c r="L101" i="42" s="1"/>
  <c r="M104" i="4" s="1"/>
  <c r="I69" i="42"/>
  <c r="L69" i="42" s="1"/>
  <c r="M72" i="4" s="1"/>
  <c r="I104" i="42"/>
  <c r="L104" i="42" s="1"/>
  <c r="M107" i="4" s="1"/>
  <c r="I11" i="44"/>
  <c r="L11" i="44" s="1"/>
  <c r="S14" i="4" s="1"/>
  <c r="I8" i="44"/>
  <c r="L8" i="44" s="1"/>
  <c r="S11" i="4" s="1"/>
  <c r="I72" i="44"/>
  <c r="L72" i="44" s="1"/>
  <c r="S75" i="4" s="1"/>
  <c r="I130" i="44"/>
  <c r="L130" i="44" s="1"/>
  <c r="S133" i="4" s="1"/>
  <c r="I133" i="44"/>
  <c r="L133" i="44" s="1"/>
  <c r="S136" i="4" s="1"/>
  <c r="I165" i="44"/>
  <c r="L165" i="44" s="1"/>
  <c r="S168" i="4" s="1"/>
  <c r="I163" i="44"/>
  <c r="L163" i="44" s="1"/>
  <c r="S166" i="4" s="1"/>
  <c r="I45" i="44"/>
  <c r="L45" i="44" s="1"/>
  <c r="S48" i="4" s="1"/>
  <c r="I43" i="44"/>
  <c r="L43" i="44" s="1"/>
  <c r="S46" i="4" s="1"/>
  <c r="I74" i="44"/>
  <c r="L74" i="44" s="1"/>
  <c r="S77" i="4" s="1"/>
  <c r="I7" i="44"/>
  <c r="L7" i="44" s="1"/>
  <c r="S10" i="4" s="1"/>
  <c r="I77" i="44"/>
  <c r="L77" i="44" s="1"/>
  <c r="S80" i="4" s="1"/>
  <c r="I139" i="44"/>
  <c r="L139" i="44" s="1"/>
  <c r="S142" i="4" s="1"/>
  <c r="I6" i="44"/>
  <c r="L6" i="44" s="1"/>
  <c r="S9" i="4" s="1"/>
  <c r="I145" i="51"/>
  <c r="L145" i="51" s="1"/>
  <c r="AK148" i="4" s="1"/>
  <c r="I159" i="51"/>
  <c r="L159" i="51" s="1"/>
  <c r="AK162" i="4" s="1"/>
  <c r="I115" i="51"/>
  <c r="L115" i="51" s="1"/>
  <c r="AK118" i="4" s="1"/>
  <c r="I151" i="51"/>
  <c r="L151" i="51" s="1"/>
  <c r="AK154" i="4" s="1"/>
  <c r="I23" i="51"/>
  <c r="L23" i="51" s="1"/>
  <c r="AK26" i="4" s="1"/>
  <c r="I156" i="51"/>
  <c r="L156" i="51" s="1"/>
  <c r="AK159" i="4" s="1"/>
  <c r="I150" i="51"/>
  <c r="L150" i="51" s="1"/>
  <c r="AK153" i="4" s="1"/>
  <c r="I137" i="51"/>
  <c r="L137" i="51" s="1"/>
  <c r="AK140" i="4" s="1"/>
  <c r="I60" i="51"/>
  <c r="L60" i="51" s="1"/>
  <c r="AK63" i="4" s="1"/>
  <c r="I179" i="51"/>
  <c r="L179" i="51" s="1"/>
  <c r="AK182" i="4" s="1"/>
  <c r="I174" i="51"/>
  <c r="L174" i="51" s="1"/>
  <c r="AK177" i="4" s="1"/>
  <c r="I100" i="51"/>
  <c r="L100" i="51" s="1"/>
  <c r="AK103" i="4" s="1"/>
  <c r="I28" i="51"/>
  <c r="L28" i="51" s="1"/>
  <c r="AK31" i="4" s="1"/>
  <c r="I44" i="51"/>
  <c r="L44" i="51" s="1"/>
  <c r="AK47" i="4" s="1"/>
  <c r="I13" i="51"/>
  <c r="L13" i="51" s="1"/>
  <c r="AK16" i="4" s="1"/>
  <c r="I152" i="51"/>
  <c r="L152" i="51" s="1"/>
  <c r="AK155" i="4" s="1"/>
  <c r="I134" i="51"/>
  <c r="L134" i="51" s="1"/>
  <c r="AK137" i="4" s="1"/>
  <c r="I91" i="51"/>
  <c r="L91" i="51" s="1"/>
  <c r="AK94" i="4" s="1"/>
  <c r="I81" i="51"/>
  <c r="L81" i="51" s="1"/>
  <c r="AK84" i="4" s="1"/>
  <c r="I138" i="51"/>
  <c r="L138" i="51" s="1"/>
  <c r="AK141" i="4" s="1"/>
  <c r="I31" i="51"/>
  <c r="L31" i="51" s="1"/>
  <c r="AK34" i="4" s="1"/>
  <c r="I9" i="51"/>
  <c r="L9" i="51" s="1"/>
  <c r="AK12" i="4" s="1"/>
  <c r="I47" i="51"/>
  <c r="L47" i="51" s="1"/>
  <c r="AK50" i="4" s="1"/>
  <c r="I124" i="51"/>
  <c r="L124" i="51" s="1"/>
  <c r="AK127" i="4" s="1"/>
  <c r="I126" i="51"/>
  <c r="L126" i="51" s="1"/>
  <c r="AK129" i="4" s="1"/>
  <c r="I177" i="51"/>
  <c r="L177" i="51" s="1"/>
  <c r="AK180" i="4" s="1"/>
  <c r="I34" i="51"/>
  <c r="L34" i="51" s="1"/>
  <c r="AK37" i="4" s="1"/>
  <c r="I50" i="51"/>
  <c r="L50" i="51" s="1"/>
  <c r="AK53" i="4" s="1"/>
  <c r="I38" i="51"/>
  <c r="L38" i="51" s="1"/>
  <c r="AK41" i="4" s="1"/>
  <c r="I20" i="51"/>
  <c r="L20" i="51" s="1"/>
  <c r="AK23" i="4" s="1"/>
  <c r="I41" i="51"/>
  <c r="L41" i="51" s="1"/>
  <c r="AK44" i="4" s="1"/>
  <c r="I130" i="51"/>
  <c r="L130" i="51" s="1"/>
  <c r="AK133" i="4" s="1"/>
  <c r="I107" i="51"/>
  <c r="L107" i="51" s="1"/>
  <c r="AK110" i="4" s="1"/>
  <c r="I171" i="51"/>
  <c r="L171" i="51" s="1"/>
  <c r="AK174" i="4" s="1"/>
  <c r="G183" i="51"/>
  <c r="G200" i="51"/>
  <c r="I3" i="51"/>
  <c r="I14" i="51"/>
  <c r="L14" i="51" s="1"/>
  <c r="AK17" i="4" s="1"/>
  <c r="I19" i="51"/>
  <c r="L19" i="51" s="1"/>
  <c r="AK22" i="4" s="1"/>
  <c r="I86" i="51"/>
  <c r="L86" i="51" s="1"/>
  <c r="AK89" i="4" s="1"/>
  <c r="I95" i="51"/>
  <c r="L95" i="51" s="1"/>
  <c r="AK98" i="4" s="1"/>
  <c r="I21" i="51"/>
  <c r="L21" i="51" s="1"/>
  <c r="AK24" i="4" s="1"/>
  <c r="I64" i="51"/>
  <c r="L64" i="51" s="1"/>
  <c r="AK67" i="4" s="1"/>
  <c r="I96" i="51"/>
  <c r="L96" i="51" s="1"/>
  <c r="AK99" i="4" s="1"/>
  <c r="I110" i="51"/>
  <c r="L110" i="51" s="1"/>
  <c r="AK113" i="4" s="1"/>
  <c r="I161" i="51"/>
  <c r="L161" i="51" s="1"/>
  <c r="AK164" i="4" s="1"/>
  <c r="I164" i="51"/>
  <c r="L164" i="51" s="1"/>
  <c r="AK167" i="4" s="1"/>
  <c r="I26" i="51"/>
  <c r="L26" i="51" s="1"/>
  <c r="AK29" i="4" s="1"/>
  <c r="I160" i="51"/>
  <c r="L160" i="51" s="1"/>
  <c r="AK163" i="4" s="1"/>
  <c r="I128" i="51"/>
  <c r="L128" i="51" s="1"/>
  <c r="AK131" i="4" s="1"/>
  <c r="I22" i="51"/>
  <c r="L22" i="51" s="1"/>
  <c r="AK25" i="4" s="1"/>
  <c r="I58" i="51"/>
  <c r="L58" i="51" s="1"/>
  <c r="AK61" i="4" s="1"/>
  <c r="I132" i="51"/>
  <c r="L132" i="51" s="1"/>
  <c r="AK135" i="4" s="1"/>
  <c r="I25" i="51"/>
  <c r="L25" i="51" s="1"/>
  <c r="AK28" i="4" s="1"/>
  <c r="I68" i="51"/>
  <c r="L68" i="51" s="1"/>
  <c r="AK71" i="4" s="1"/>
  <c r="I146" i="51"/>
  <c r="L146" i="51" s="1"/>
  <c r="AK149" i="4" s="1"/>
  <c r="I133" i="51"/>
  <c r="L133" i="51" s="1"/>
  <c r="AK136" i="4" s="1"/>
  <c r="I123" i="51"/>
  <c r="L123" i="51" s="1"/>
  <c r="AK126" i="4" s="1"/>
  <c r="I155" i="51"/>
  <c r="L155" i="51" s="1"/>
  <c r="AK158" i="4" s="1"/>
  <c r="I48" i="51"/>
  <c r="L48" i="51" s="1"/>
  <c r="AK51" i="4" s="1"/>
  <c r="I67" i="51"/>
  <c r="L67" i="51" s="1"/>
  <c r="AK70" i="4" s="1"/>
  <c r="I72" i="51"/>
  <c r="L72" i="51" s="1"/>
  <c r="AK75" i="4" s="1"/>
  <c r="I104" i="51"/>
  <c r="L104" i="51" s="1"/>
  <c r="AK107" i="4" s="1"/>
  <c r="I182" i="51"/>
  <c r="L182" i="51" s="1"/>
  <c r="AK185" i="4" s="1"/>
  <c r="I62" i="51"/>
  <c r="L62" i="51" s="1"/>
  <c r="AK65" i="4" s="1"/>
  <c r="I147" i="51"/>
  <c r="L147" i="51" s="1"/>
  <c r="AK150" i="4" s="1"/>
  <c r="I74" i="51"/>
  <c r="L74" i="51" s="1"/>
  <c r="AK77" i="4" s="1"/>
  <c r="I33" i="51"/>
  <c r="L33" i="51" s="1"/>
  <c r="AK36" i="4" s="1"/>
  <c r="I97" i="51"/>
  <c r="L97" i="51" s="1"/>
  <c r="AK100" i="4" s="1"/>
  <c r="I154" i="51"/>
  <c r="L154" i="51" s="1"/>
  <c r="AK157" i="4" s="1"/>
  <c r="I109" i="51"/>
  <c r="L109" i="51" s="1"/>
  <c r="AK112" i="4" s="1"/>
  <c r="I173" i="51"/>
  <c r="L173" i="51" s="1"/>
  <c r="AK176" i="4" s="1"/>
  <c r="I163" i="51"/>
  <c r="L163" i="51" s="1"/>
  <c r="AK166" i="4" s="1"/>
  <c r="I14" i="49"/>
  <c r="L14" i="49" s="1"/>
  <c r="AE17" i="4" s="1"/>
  <c r="I22" i="49"/>
  <c r="L22" i="49" s="1"/>
  <c r="AE25" i="4" s="1"/>
  <c r="I30" i="49"/>
  <c r="L30" i="49" s="1"/>
  <c r="AE33" i="4" s="1"/>
  <c r="I38" i="49"/>
  <c r="L38" i="49" s="1"/>
  <c r="AE41" i="4" s="1"/>
  <c r="I46" i="49"/>
  <c r="L46" i="49" s="1"/>
  <c r="AE49" i="4" s="1"/>
  <c r="I54" i="49"/>
  <c r="L54" i="49" s="1"/>
  <c r="AE57" i="4" s="1"/>
  <c r="I78" i="49"/>
  <c r="L78" i="49" s="1"/>
  <c r="AE81" i="4" s="1"/>
  <c r="I86" i="49"/>
  <c r="L86" i="49" s="1"/>
  <c r="AE89" i="4" s="1"/>
  <c r="I94" i="49"/>
  <c r="L94" i="49" s="1"/>
  <c r="AE97" i="4" s="1"/>
  <c r="I102" i="49"/>
  <c r="L102" i="49" s="1"/>
  <c r="AE105" i="4" s="1"/>
  <c r="I110" i="49"/>
  <c r="L110" i="49" s="1"/>
  <c r="AE113" i="4" s="1"/>
  <c r="I118" i="49"/>
  <c r="L118" i="49" s="1"/>
  <c r="AE121" i="4" s="1"/>
  <c r="I142" i="49"/>
  <c r="L142" i="49" s="1"/>
  <c r="AE145" i="4" s="1"/>
  <c r="I150" i="49"/>
  <c r="L150" i="49" s="1"/>
  <c r="AE153" i="4" s="1"/>
  <c r="I158" i="49"/>
  <c r="L158" i="49" s="1"/>
  <c r="AE161" i="4" s="1"/>
  <c r="I166" i="49"/>
  <c r="L166" i="49" s="1"/>
  <c r="AE169" i="4" s="1"/>
  <c r="I174" i="49"/>
  <c r="L174" i="49" s="1"/>
  <c r="AE177" i="4" s="1"/>
  <c r="I182" i="49"/>
  <c r="L182" i="49" s="1"/>
  <c r="I7" i="49"/>
  <c r="L7" i="49" s="1"/>
  <c r="AE10" i="4" s="1"/>
  <c r="I15" i="49"/>
  <c r="L15" i="49" s="1"/>
  <c r="AE18" i="4" s="1"/>
  <c r="I23" i="49"/>
  <c r="L23" i="49" s="1"/>
  <c r="AE26" i="4" s="1"/>
  <c r="I31" i="49"/>
  <c r="L31" i="49" s="1"/>
  <c r="AE34" i="4" s="1"/>
  <c r="I39" i="49"/>
  <c r="L39" i="49" s="1"/>
  <c r="AE42" i="4" s="1"/>
  <c r="I47" i="49"/>
  <c r="L47" i="49" s="1"/>
  <c r="AE50" i="4" s="1"/>
  <c r="I55" i="49"/>
  <c r="L55" i="49" s="1"/>
  <c r="AE58" i="4" s="1"/>
  <c r="I63" i="49"/>
  <c r="L63" i="49" s="1"/>
  <c r="AE66" i="4" s="1"/>
  <c r="I71" i="49"/>
  <c r="L71" i="49" s="1"/>
  <c r="AE74" i="4" s="1"/>
  <c r="I79" i="49"/>
  <c r="L79" i="49" s="1"/>
  <c r="AE82" i="4" s="1"/>
  <c r="I95" i="49"/>
  <c r="L95" i="49" s="1"/>
  <c r="AE98" i="4" s="1"/>
  <c r="I103" i="49"/>
  <c r="L103" i="49" s="1"/>
  <c r="AE106" i="4" s="1"/>
  <c r="I111" i="49"/>
  <c r="L111" i="49" s="1"/>
  <c r="AE114" i="4" s="1"/>
  <c r="I119" i="49"/>
  <c r="L119" i="49" s="1"/>
  <c r="AE122" i="4" s="1"/>
  <c r="I127" i="49"/>
  <c r="L127" i="49" s="1"/>
  <c r="AE130" i="4" s="1"/>
  <c r="I135" i="49"/>
  <c r="L135" i="49" s="1"/>
  <c r="AE138" i="4" s="1"/>
  <c r="I159" i="49"/>
  <c r="L159" i="49" s="1"/>
  <c r="AE162" i="4" s="1"/>
  <c r="I167" i="49"/>
  <c r="L167" i="49" s="1"/>
  <c r="AE170" i="4" s="1"/>
  <c r="I175" i="49"/>
  <c r="L175" i="49" s="1"/>
  <c r="AE178" i="4" s="1"/>
  <c r="I4" i="49"/>
  <c r="L4" i="49" s="1"/>
  <c r="AE7" i="4" s="1"/>
  <c r="I36" i="49"/>
  <c r="L36" i="49" s="1"/>
  <c r="AE39" i="4" s="1"/>
  <c r="I52" i="49"/>
  <c r="L52" i="49" s="1"/>
  <c r="AE55" i="4" s="1"/>
  <c r="I76" i="49"/>
  <c r="L76" i="49" s="1"/>
  <c r="AE79" i="4" s="1"/>
  <c r="I92" i="49"/>
  <c r="L92" i="49" s="1"/>
  <c r="AE95" i="4" s="1"/>
  <c r="I124" i="49"/>
  <c r="L124" i="49" s="1"/>
  <c r="AE127" i="4" s="1"/>
  <c r="I140" i="49"/>
  <c r="L140" i="49" s="1"/>
  <c r="AE143" i="4" s="1"/>
  <c r="I156" i="49"/>
  <c r="L156" i="49" s="1"/>
  <c r="AE159" i="4" s="1"/>
  <c r="I13" i="49"/>
  <c r="L13" i="49" s="1"/>
  <c r="AE16" i="4" s="1"/>
  <c r="I53" i="49"/>
  <c r="L53" i="49" s="1"/>
  <c r="AE56" i="4" s="1"/>
  <c r="I77" i="49"/>
  <c r="L77" i="49" s="1"/>
  <c r="AE80" i="4" s="1"/>
  <c r="I93" i="49"/>
  <c r="L93" i="49" s="1"/>
  <c r="AE96" i="4" s="1"/>
  <c r="I117" i="49"/>
  <c r="L117" i="49" s="1"/>
  <c r="AE120" i="4" s="1"/>
  <c r="I141" i="49"/>
  <c r="L141" i="49" s="1"/>
  <c r="AE144" i="4" s="1"/>
  <c r="I165" i="49"/>
  <c r="L165" i="49" s="1"/>
  <c r="AE168" i="4" s="1"/>
  <c r="I61" i="49"/>
  <c r="L61" i="49" s="1"/>
  <c r="AE64" i="4" s="1"/>
  <c r="I8" i="49"/>
  <c r="L8" i="49" s="1"/>
  <c r="AE11" i="4" s="1"/>
  <c r="I16" i="49"/>
  <c r="L16" i="49" s="1"/>
  <c r="AE19" i="4" s="1"/>
  <c r="I24" i="49"/>
  <c r="L24" i="49" s="1"/>
  <c r="AE27" i="4" s="1"/>
  <c r="I32" i="49"/>
  <c r="L32" i="49" s="1"/>
  <c r="AE35" i="4" s="1"/>
  <c r="I40" i="49"/>
  <c r="L40" i="49" s="1"/>
  <c r="AE43" i="4" s="1"/>
  <c r="I48" i="49"/>
  <c r="L48" i="49" s="1"/>
  <c r="AE51" i="4" s="1"/>
  <c r="I56" i="49"/>
  <c r="L56" i="49" s="1"/>
  <c r="AE59" i="4" s="1"/>
  <c r="I64" i="49"/>
  <c r="L64" i="49" s="1"/>
  <c r="AE67" i="4" s="1"/>
  <c r="I72" i="49"/>
  <c r="L72" i="49" s="1"/>
  <c r="AE75" i="4" s="1"/>
  <c r="I80" i="49"/>
  <c r="L80" i="49" s="1"/>
  <c r="AE83" i="4" s="1"/>
  <c r="I88" i="49"/>
  <c r="L88" i="49" s="1"/>
  <c r="AE91" i="4" s="1"/>
  <c r="I96" i="49"/>
  <c r="L96" i="49" s="1"/>
  <c r="AE99" i="4" s="1"/>
  <c r="I104" i="49"/>
  <c r="L104" i="49" s="1"/>
  <c r="AE107" i="4" s="1"/>
  <c r="I112" i="49"/>
  <c r="L112" i="49" s="1"/>
  <c r="AE115" i="4" s="1"/>
  <c r="I120" i="49"/>
  <c r="L120" i="49" s="1"/>
  <c r="AE123" i="4" s="1"/>
  <c r="I128" i="49"/>
  <c r="L128" i="49" s="1"/>
  <c r="AE131" i="4" s="1"/>
  <c r="I136" i="49"/>
  <c r="L136" i="49" s="1"/>
  <c r="AE139" i="4" s="1"/>
  <c r="I144" i="49"/>
  <c r="L144" i="49" s="1"/>
  <c r="AE147" i="4" s="1"/>
  <c r="I152" i="49"/>
  <c r="L152" i="49" s="1"/>
  <c r="AE155" i="4" s="1"/>
  <c r="I160" i="49"/>
  <c r="L160" i="49" s="1"/>
  <c r="AE163" i="4" s="1"/>
  <c r="I168" i="49"/>
  <c r="L168" i="49" s="1"/>
  <c r="AE171" i="4" s="1"/>
  <c r="I176" i="49"/>
  <c r="L176" i="49" s="1"/>
  <c r="AE179" i="4" s="1"/>
  <c r="I17" i="49"/>
  <c r="L17" i="49" s="1"/>
  <c r="AE20" i="4" s="1"/>
  <c r="I41" i="49"/>
  <c r="L41" i="49" s="1"/>
  <c r="AE44" i="4" s="1"/>
  <c r="I57" i="49"/>
  <c r="L57" i="49" s="1"/>
  <c r="AE60" i="4" s="1"/>
  <c r="I73" i="49"/>
  <c r="L73" i="49" s="1"/>
  <c r="AE76" i="4" s="1"/>
  <c r="I89" i="49"/>
  <c r="L89" i="49" s="1"/>
  <c r="AE92" i="4" s="1"/>
  <c r="I105" i="49"/>
  <c r="L105" i="49" s="1"/>
  <c r="AE108" i="4" s="1"/>
  <c r="I121" i="49"/>
  <c r="L121" i="49" s="1"/>
  <c r="AE124" i="4" s="1"/>
  <c r="I137" i="49"/>
  <c r="L137" i="49" s="1"/>
  <c r="AE140" i="4" s="1"/>
  <c r="I153" i="49"/>
  <c r="L153" i="49" s="1"/>
  <c r="AE156" i="4" s="1"/>
  <c r="I161" i="49"/>
  <c r="L161" i="49" s="1"/>
  <c r="AE164" i="4" s="1"/>
  <c r="I177" i="49"/>
  <c r="L177" i="49" s="1"/>
  <c r="AE180" i="4" s="1"/>
  <c r="I12" i="49"/>
  <c r="L12" i="49" s="1"/>
  <c r="AE15" i="4" s="1"/>
  <c r="I100" i="49"/>
  <c r="L100" i="49" s="1"/>
  <c r="AE103" i="4" s="1"/>
  <c r="I172" i="49"/>
  <c r="L172" i="49" s="1"/>
  <c r="AE175" i="4" s="1"/>
  <c r="I29" i="49"/>
  <c r="L29" i="49" s="1"/>
  <c r="AE32" i="4" s="1"/>
  <c r="I133" i="49"/>
  <c r="L133" i="49" s="1"/>
  <c r="AE136" i="4" s="1"/>
  <c r="I181" i="49"/>
  <c r="L181" i="49" s="1"/>
  <c r="AE184" i="4" s="1"/>
  <c r="I9" i="49"/>
  <c r="L9" i="49" s="1"/>
  <c r="AE12" i="4" s="1"/>
  <c r="I25" i="49"/>
  <c r="L25" i="49" s="1"/>
  <c r="AE28" i="4" s="1"/>
  <c r="I33" i="49"/>
  <c r="L33" i="49" s="1"/>
  <c r="AE36" i="4" s="1"/>
  <c r="I49" i="49"/>
  <c r="L49" i="49" s="1"/>
  <c r="AE52" i="4" s="1"/>
  <c r="I65" i="49"/>
  <c r="L65" i="49" s="1"/>
  <c r="AE68" i="4" s="1"/>
  <c r="I81" i="49"/>
  <c r="L81" i="49" s="1"/>
  <c r="AE84" i="4" s="1"/>
  <c r="I97" i="49"/>
  <c r="L97" i="49" s="1"/>
  <c r="AE100" i="4" s="1"/>
  <c r="I113" i="49"/>
  <c r="L113" i="49" s="1"/>
  <c r="AE116" i="4" s="1"/>
  <c r="I129" i="49"/>
  <c r="L129" i="49" s="1"/>
  <c r="AE132" i="4" s="1"/>
  <c r="I145" i="49"/>
  <c r="L145" i="49" s="1"/>
  <c r="AE148" i="4" s="1"/>
  <c r="I169" i="49"/>
  <c r="L169" i="49" s="1"/>
  <c r="AE172" i="4" s="1"/>
  <c r="I28" i="49"/>
  <c r="L28" i="49" s="1"/>
  <c r="AE31" i="4" s="1"/>
  <c r="I108" i="49"/>
  <c r="L108" i="49" s="1"/>
  <c r="AE111" i="4" s="1"/>
  <c r="I164" i="49"/>
  <c r="L164" i="49" s="1"/>
  <c r="AE167" i="4" s="1"/>
  <c r="I37" i="49"/>
  <c r="L37" i="49" s="1"/>
  <c r="AE40" i="4" s="1"/>
  <c r="I109" i="49"/>
  <c r="L109" i="49" s="1"/>
  <c r="AE112" i="4" s="1"/>
  <c r="I157" i="49"/>
  <c r="L157" i="49" s="1"/>
  <c r="AE160" i="4" s="1"/>
  <c r="I10" i="49"/>
  <c r="L10" i="49" s="1"/>
  <c r="AE13" i="4" s="1"/>
  <c r="I18" i="49"/>
  <c r="L18" i="49" s="1"/>
  <c r="AE21" i="4" s="1"/>
  <c r="I26" i="49"/>
  <c r="L26" i="49" s="1"/>
  <c r="AE29" i="4" s="1"/>
  <c r="I34" i="49"/>
  <c r="L34" i="49" s="1"/>
  <c r="AE37" i="4" s="1"/>
  <c r="I42" i="49"/>
  <c r="L42" i="49" s="1"/>
  <c r="AE45" i="4" s="1"/>
  <c r="I50" i="49"/>
  <c r="L50" i="49" s="1"/>
  <c r="AE53" i="4" s="1"/>
  <c r="I58" i="49"/>
  <c r="L58" i="49" s="1"/>
  <c r="AE61" i="4" s="1"/>
  <c r="I66" i="49"/>
  <c r="L66" i="49" s="1"/>
  <c r="AE69" i="4" s="1"/>
  <c r="I74" i="49"/>
  <c r="L74" i="49" s="1"/>
  <c r="AE77" i="4" s="1"/>
  <c r="I82" i="49"/>
  <c r="L82" i="49" s="1"/>
  <c r="AE85" i="4" s="1"/>
  <c r="I90" i="49"/>
  <c r="L90" i="49" s="1"/>
  <c r="AE93" i="4" s="1"/>
  <c r="I98" i="49"/>
  <c r="L98" i="49" s="1"/>
  <c r="AE101" i="4" s="1"/>
  <c r="I106" i="49"/>
  <c r="L106" i="49" s="1"/>
  <c r="AE109" i="4" s="1"/>
  <c r="I114" i="49"/>
  <c r="L114" i="49" s="1"/>
  <c r="AE117" i="4" s="1"/>
  <c r="I122" i="49"/>
  <c r="L122" i="49" s="1"/>
  <c r="AE125" i="4" s="1"/>
  <c r="I130" i="49"/>
  <c r="L130" i="49" s="1"/>
  <c r="AE133" i="4" s="1"/>
  <c r="I138" i="49"/>
  <c r="L138" i="49" s="1"/>
  <c r="AE141" i="4" s="1"/>
  <c r="I146" i="49"/>
  <c r="L146" i="49" s="1"/>
  <c r="AE149" i="4" s="1"/>
  <c r="I154" i="49"/>
  <c r="L154" i="49" s="1"/>
  <c r="AE157" i="4" s="1"/>
  <c r="I162" i="49"/>
  <c r="L162" i="49" s="1"/>
  <c r="AE165" i="4" s="1"/>
  <c r="I170" i="49"/>
  <c r="L170" i="49" s="1"/>
  <c r="AE173" i="4" s="1"/>
  <c r="I178" i="49"/>
  <c r="L178" i="49" s="1"/>
  <c r="AE181" i="4" s="1"/>
  <c r="I11" i="49"/>
  <c r="L11" i="49" s="1"/>
  <c r="AE14" i="4" s="1"/>
  <c r="I19" i="49"/>
  <c r="L19" i="49" s="1"/>
  <c r="AE22" i="4" s="1"/>
  <c r="I27" i="49"/>
  <c r="L27" i="49" s="1"/>
  <c r="AE30" i="4" s="1"/>
  <c r="I35" i="49"/>
  <c r="L35" i="49" s="1"/>
  <c r="AE38" i="4" s="1"/>
  <c r="I43" i="49"/>
  <c r="L43" i="49" s="1"/>
  <c r="AE46" i="4" s="1"/>
  <c r="I51" i="49"/>
  <c r="L51" i="49" s="1"/>
  <c r="AE54" i="4" s="1"/>
  <c r="I59" i="49"/>
  <c r="L59" i="49" s="1"/>
  <c r="AE62" i="4" s="1"/>
  <c r="I67" i="49"/>
  <c r="L67" i="49" s="1"/>
  <c r="AE70" i="4" s="1"/>
  <c r="I75" i="49"/>
  <c r="L75" i="49" s="1"/>
  <c r="AE78" i="4" s="1"/>
  <c r="I83" i="49"/>
  <c r="L83" i="49" s="1"/>
  <c r="AE86" i="4" s="1"/>
  <c r="I91" i="49"/>
  <c r="L91" i="49" s="1"/>
  <c r="AE94" i="4" s="1"/>
  <c r="I99" i="49"/>
  <c r="L99" i="49" s="1"/>
  <c r="AE102" i="4" s="1"/>
  <c r="I107" i="49"/>
  <c r="L107" i="49" s="1"/>
  <c r="AE110" i="4" s="1"/>
  <c r="I115" i="49"/>
  <c r="L115" i="49" s="1"/>
  <c r="AE118" i="4" s="1"/>
  <c r="I123" i="49"/>
  <c r="L123" i="49" s="1"/>
  <c r="AE126" i="4" s="1"/>
  <c r="I131" i="49"/>
  <c r="L131" i="49" s="1"/>
  <c r="AE134" i="4" s="1"/>
  <c r="I139" i="49"/>
  <c r="L139" i="49" s="1"/>
  <c r="AE142" i="4" s="1"/>
  <c r="I147" i="49"/>
  <c r="L147" i="49" s="1"/>
  <c r="AE150" i="4" s="1"/>
  <c r="I155" i="49"/>
  <c r="L155" i="49" s="1"/>
  <c r="AE158" i="4" s="1"/>
  <c r="I163" i="49"/>
  <c r="L163" i="49" s="1"/>
  <c r="AE166" i="4" s="1"/>
  <c r="I171" i="49"/>
  <c r="L171" i="49" s="1"/>
  <c r="AE174" i="4" s="1"/>
  <c r="I179" i="49"/>
  <c r="L179" i="49" s="1"/>
  <c r="AE182" i="4" s="1"/>
  <c r="I20" i="49"/>
  <c r="L20" i="49" s="1"/>
  <c r="AE23" i="4" s="1"/>
  <c r="I44" i="49"/>
  <c r="L44" i="49" s="1"/>
  <c r="AE47" i="4" s="1"/>
  <c r="I60" i="49"/>
  <c r="L60" i="49" s="1"/>
  <c r="AE63" i="4" s="1"/>
  <c r="I68" i="49"/>
  <c r="L68" i="49" s="1"/>
  <c r="AE71" i="4" s="1"/>
  <c r="I84" i="49"/>
  <c r="L84" i="49" s="1"/>
  <c r="AE87" i="4" s="1"/>
  <c r="I116" i="49"/>
  <c r="L116" i="49" s="1"/>
  <c r="AE119" i="4" s="1"/>
  <c r="I132" i="49"/>
  <c r="L132" i="49" s="1"/>
  <c r="AE135" i="4" s="1"/>
  <c r="I148" i="49"/>
  <c r="L148" i="49" s="1"/>
  <c r="AE151" i="4" s="1"/>
  <c r="I180" i="49"/>
  <c r="L180" i="49" s="1"/>
  <c r="AE183" i="4" s="1"/>
  <c r="I21" i="49"/>
  <c r="L21" i="49" s="1"/>
  <c r="AE24" i="4" s="1"/>
  <c r="I45" i="49"/>
  <c r="L45" i="49" s="1"/>
  <c r="AE48" i="4" s="1"/>
  <c r="I69" i="49"/>
  <c r="L69" i="49" s="1"/>
  <c r="AE72" i="4" s="1"/>
  <c r="I85" i="49"/>
  <c r="L85" i="49" s="1"/>
  <c r="AE88" i="4" s="1"/>
  <c r="I101" i="49"/>
  <c r="L101" i="49" s="1"/>
  <c r="AE104" i="4" s="1"/>
  <c r="I125" i="49"/>
  <c r="L125" i="49" s="1"/>
  <c r="AE128" i="4" s="1"/>
  <c r="I149" i="49"/>
  <c r="L149" i="49" s="1"/>
  <c r="AE152" i="4" s="1"/>
  <c r="I173" i="49"/>
  <c r="L173" i="49" s="1"/>
  <c r="AE176" i="4" s="1"/>
  <c r="I134" i="49"/>
  <c r="L134" i="49" s="1"/>
  <c r="AE137" i="4" s="1"/>
  <c r="I6" i="49"/>
  <c r="L6" i="49" s="1"/>
  <c r="AE9" i="4" s="1"/>
  <c r="I70" i="49"/>
  <c r="L70" i="49" s="1"/>
  <c r="AE73" i="4" s="1"/>
  <c r="I5" i="49"/>
  <c r="L5" i="49" s="1"/>
  <c r="AE8" i="4" s="1"/>
  <c r="I87" i="49"/>
  <c r="L87" i="49" s="1"/>
  <c r="AE90" i="4" s="1"/>
  <c r="I143" i="49"/>
  <c r="L143" i="49" s="1"/>
  <c r="AE146" i="4" s="1"/>
  <c r="I62" i="49"/>
  <c r="L62" i="49" s="1"/>
  <c r="AE65" i="4" s="1"/>
  <c r="I151" i="49"/>
  <c r="L151" i="49" s="1"/>
  <c r="AE154" i="4" s="1"/>
  <c r="H183" i="49"/>
  <c r="I126" i="49"/>
  <c r="L126" i="49" s="1"/>
  <c r="AE129" i="4" s="1"/>
  <c r="L126" i="48"/>
  <c r="AB129" i="4" s="1"/>
  <c r="L19" i="48"/>
  <c r="AB22" i="4" s="1"/>
  <c r="L88" i="48"/>
  <c r="AB91" i="4" s="1"/>
  <c r="L144" i="48"/>
  <c r="AB147" i="4" s="1"/>
  <c r="L67" i="48"/>
  <c r="AB70" i="4" s="1"/>
  <c r="L145" i="48"/>
  <c r="AB148" i="4" s="1"/>
  <c r="L17" i="48"/>
  <c r="AB20" i="4" s="1"/>
  <c r="L22" i="48"/>
  <c r="AB25" i="4" s="1"/>
  <c r="L107" i="48"/>
  <c r="AB110" i="4" s="1"/>
  <c r="L64" i="48"/>
  <c r="AB67" i="4" s="1"/>
  <c r="L70" i="48"/>
  <c r="AB73" i="4" s="1"/>
  <c r="L30" i="48"/>
  <c r="AB33" i="4" s="1"/>
  <c r="L66" i="48"/>
  <c r="AB69" i="4" s="1"/>
  <c r="L26" i="48"/>
  <c r="AB29" i="4" s="1"/>
  <c r="L164" i="48"/>
  <c r="AB167" i="4" s="1"/>
  <c r="L127" i="48"/>
  <c r="AB130" i="4" s="1"/>
  <c r="L109" i="48"/>
  <c r="AB112" i="4" s="1"/>
  <c r="L172" i="48"/>
  <c r="AB175" i="4" s="1"/>
  <c r="L113" i="48"/>
  <c r="AB116" i="4" s="1"/>
  <c r="L32" i="48"/>
  <c r="AB35" i="4" s="1"/>
  <c r="L14" i="48"/>
  <c r="AB17" i="4" s="1"/>
  <c r="L23" i="48"/>
  <c r="AB26" i="4" s="1"/>
  <c r="L61" i="48"/>
  <c r="AB64" i="4" s="1"/>
  <c r="L86" i="48"/>
  <c r="AB89" i="4" s="1"/>
  <c r="L93" i="48"/>
  <c r="AB96" i="4" s="1"/>
  <c r="L179" i="48"/>
  <c r="AB182" i="4" s="1"/>
  <c r="L54" i="48"/>
  <c r="AB57" i="4" s="1"/>
  <c r="L29" i="48"/>
  <c r="AB32" i="4" s="1"/>
  <c r="L104" i="48"/>
  <c r="AB107" i="4" s="1"/>
  <c r="L27" i="48"/>
  <c r="AB30" i="4" s="1"/>
  <c r="L124" i="48"/>
  <c r="AB127" i="4" s="1"/>
  <c r="L68" i="48"/>
  <c r="AB71" i="4" s="1"/>
  <c r="L162" i="48"/>
  <c r="AB165" i="4" s="1"/>
  <c r="L15" i="48"/>
  <c r="AB18" i="4" s="1"/>
  <c r="L35" i="48"/>
  <c r="AB38" i="4" s="1"/>
  <c r="L108" i="48"/>
  <c r="AB111" i="4" s="1"/>
  <c r="L117" i="48"/>
  <c r="AB120" i="4" s="1"/>
  <c r="L25" i="48"/>
  <c r="AB28" i="4" s="1"/>
  <c r="L136" i="48"/>
  <c r="AB139" i="4" s="1"/>
  <c r="L181" i="48"/>
  <c r="AB184" i="4" s="1"/>
  <c r="L99" i="48"/>
  <c r="AB102" i="4" s="1"/>
  <c r="L103" i="48"/>
  <c r="AB106" i="4" s="1"/>
  <c r="L91" i="48"/>
  <c r="AB94" i="4" s="1"/>
  <c r="L167" i="48"/>
  <c r="AB170" i="4" s="1"/>
  <c r="L53" i="48"/>
  <c r="AB56" i="4" s="1"/>
  <c r="L155" i="48"/>
  <c r="AB158" i="4" s="1"/>
  <c r="L168" i="48"/>
  <c r="AB171" i="4" s="1"/>
  <c r="L52" i="48"/>
  <c r="AB55" i="4" s="1"/>
  <c r="L9" i="48"/>
  <c r="AB12" i="4" s="1"/>
  <c r="L63" i="48"/>
  <c r="AB66" i="4" s="1"/>
  <c r="L139" i="48"/>
  <c r="AB142" i="4" s="1"/>
  <c r="L128" i="48"/>
  <c r="AB131" i="4" s="1"/>
  <c r="L58" i="48"/>
  <c r="AB61" i="4" s="1"/>
  <c r="L49" i="48"/>
  <c r="AB52" i="4" s="1"/>
  <c r="L135" i="48"/>
  <c r="AB138" i="4" s="1"/>
  <c r="L83" i="48"/>
  <c r="AB86" i="4" s="1"/>
  <c r="L118" i="48"/>
  <c r="AB121" i="4" s="1"/>
  <c r="L150" i="48"/>
  <c r="AB153" i="4" s="1"/>
  <c r="L182" i="48"/>
  <c r="AB185" i="4" s="1"/>
  <c r="L180" i="48"/>
  <c r="AB183" i="4" s="1"/>
  <c r="L37" i="48"/>
  <c r="AB40" i="4" s="1"/>
  <c r="L69" i="48"/>
  <c r="AB72" i="4" s="1"/>
  <c r="L72" i="48"/>
  <c r="AB75" i="4" s="1"/>
  <c r="L106" i="48"/>
  <c r="AB109" i="4" s="1"/>
  <c r="L138" i="48"/>
  <c r="AB141" i="4" s="1"/>
  <c r="L170" i="48"/>
  <c r="AB173" i="4" s="1"/>
  <c r="L46" i="48"/>
  <c r="AB49" i="4" s="1"/>
  <c r="L125" i="48"/>
  <c r="AB128" i="4" s="1"/>
  <c r="L157" i="48"/>
  <c r="AB160" i="4" s="1"/>
  <c r="L116" i="48"/>
  <c r="AB119" i="4" s="1"/>
  <c r="L84" i="48"/>
  <c r="AB87" i="4" s="1"/>
  <c r="L21" i="48"/>
  <c r="AB24" i="4" s="1"/>
  <c r="L151" i="48"/>
  <c r="AB154" i="4" s="1"/>
  <c r="L148" i="48"/>
  <c r="AB151" i="4" s="1"/>
  <c r="L47" i="48"/>
  <c r="AB50" i="4" s="1"/>
  <c r="L33" i="48"/>
  <c r="AB36" i="4" s="1"/>
  <c r="L5" i="48"/>
  <c r="AB8" i="4" s="1"/>
  <c r="L176" i="48"/>
  <c r="AB179" i="4" s="1"/>
  <c r="L65" i="48"/>
  <c r="AB68" i="4" s="1"/>
  <c r="L89" i="48"/>
  <c r="AB92" i="4" s="1"/>
  <c r="G200" i="48"/>
  <c r="L50" i="48"/>
  <c r="AB53" i="4" s="1"/>
  <c r="L55" i="48"/>
  <c r="AB58" i="4" s="1"/>
  <c r="L147" i="48"/>
  <c r="AB150" i="4" s="1"/>
  <c r="L38" i="48"/>
  <c r="AB41" i="4" s="1"/>
  <c r="L74" i="48"/>
  <c r="AB77" i="4" s="1"/>
  <c r="L78" i="48"/>
  <c r="AB81" i="4" s="1"/>
  <c r="L31" i="48"/>
  <c r="AB34" i="4" s="1"/>
  <c r="L134" i="48"/>
  <c r="AB137" i="4" s="1"/>
  <c r="L166" i="48"/>
  <c r="AB169" i="4" s="1"/>
  <c r="L13" i="48"/>
  <c r="AB16" i="4" s="1"/>
  <c r="L44" i="48"/>
  <c r="AB47" i="4" s="1"/>
  <c r="L97" i="48"/>
  <c r="AB100" i="4" s="1"/>
  <c r="L34" i="48"/>
  <c r="AB37" i="4" s="1"/>
  <c r="L156" i="48"/>
  <c r="AB159" i="4" s="1"/>
  <c r="L41" i="48"/>
  <c r="AB44" i="4" s="1"/>
  <c r="L73" i="48"/>
  <c r="AB76" i="4" s="1"/>
  <c r="L119" i="48"/>
  <c r="AB122" i="4" s="1"/>
  <c r="L121" i="48"/>
  <c r="AB124" i="4" s="1"/>
  <c r="L153" i="48"/>
  <c r="AB156" i="4" s="1"/>
  <c r="L102" i="48"/>
  <c r="AB105" i="4" s="1"/>
  <c r="L36" i="48"/>
  <c r="AB39" i="4" s="1"/>
  <c r="L18" i="48"/>
  <c r="AB21" i="4" s="1"/>
  <c r="L131" i="48"/>
  <c r="AB134" i="4" s="1"/>
  <c r="L39" i="48"/>
  <c r="AB42" i="4" s="1"/>
  <c r="L45" i="48"/>
  <c r="AB48" i="4" s="1"/>
  <c r="L79" i="48"/>
  <c r="AB82" i="4" s="1"/>
  <c r="L110" i="48"/>
  <c r="AB113" i="4" s="1"/>
  <c r="L142" i="48"/>
  <c r="AB145" i="4" s="1"/>
  <c r="L174" i="48"/>
  <c r="AB177" i="4" s="1"/>
  <c r="L82" i="48"/>
  <c r="AB85" i="4" s="1"/>
  <c r="L152" i="48"/>
  <c r="AB155" i="4" s="1"/>
  <c r="L143" i="48"/>
  <c r="AB146" i="4" s="1"/>
  <c r="L75" i="48"/>
  <c r="AB78" i="4" s="1"/>
  <c r="L112" i="48"/>
  <c r="AB115" i="4" s="1"/>
  <c r="L80" i="48"/>
  <c r="AB83" i="4" s="1"/>
  <c r="L114" i="48"/>
  <c r="AB117" i="4" s="1"/>
  <c r="L146" i="48"/>
  <c r="AB149" i="4" s="1"/>
  <c r="L178" i="48"/>
  <c r="AB181" i="4" s="1"/>
  <c r="L129" i="48"/>
  <c r="AB132" i="4" s="1"/>
  <c r="L161" i="48"/>
  <c r="AB164" i="4" s="1"/>
  <c r="L40" i="48"/>
  <c r="AB43" i="4" s="1"/>
  <c r="L16" i="48"/>
  <c r="AB19" i="4" s="1"/>
  <c r="L87" i="48"/>
  <c r="AB90" i="4" s="1"/>
  <c r="L24" i="48"/>
  <c r="AB27" i="4" s="1"/>
  <c r="L115" i="48"/>
  <c r="AB118" i="4" s="1"/>
  <c r="L133" i="48"/>
  <c r="AB136" i="4" s="1"/>
  <c r="L165" i="48"/>
  <c r="AB168" i="4" s="1"/>
  <c r="I40" i="44"/>
  <c r="L40" i="44" s="1"/>
  <c r="S43" i="4" s="1"/>
  <c r="I70" i="44"/>
  <c r="L70" i="44" s="1"/>
  <c r="S73" i="4" s="1"/>
  <c r="I143" i="44"/>
  <c r="L143" i="44" s="1"/>
  <c r="S146" i="4" s="1"/>
  <c r="I50" i="44"/>
  <c r="L50" i="44" s="1"/>
  <c r="S53" i="4" s="1"/>
  <c r="I100" i="44"/>
  <c r="L100" i="44" s="1"/>
  <c r="S103" i="4" s="1"/>
  <c r="I51" i="44"/>
  <c r="L51" i="44" s="1"/>
  <c r="S54" i="4" s="1"/>
  <c r="I118" i="44"/>
  <c r="L118" i="44" s="1"/>
  <c r="S121" i="4" s="1"/>
  <c r="I131" i="44"/>
  <c r="L131" i="44" s="1"/>
  <c r="S134" i="4" s="1"/>
  <c r="I47" i="44"/>
  <c r="L47" i="44" s="1"/>
  <c r="S50" i="4" s="1"/>
  <c r="I35" i="44"/>
  <c r="L35" i="44" s="1"/>
  <c r="S38" i="4" s="1"/>
  <c r="I150" i="44"/>
  <c r="L150" i="44" s="1"/>
  <c r="S153" i="4" s="1"/>
  <c r="I182" i="44"/>
  <c r="L182" i="44" s="1"/>
  <c r="S185" i="4" s="1"/>
  <c r="I41" i="44"/>
  <c r="L41" i="44" s="1"/>
  <c r="S44" i="4" s="1"/>
  <c r="I73" i="44"/>
  <c r="L73" i="44" s="1"/>
  <c r="S76" i="4" s="1"/>
  <c r="I111" i="44"/>
  <c r="L111" i="44" s="1"/>
  <c r="S114" i="4" s="1"/>
  <c r="I175" i="44"/>
  <c r="L175" i="44" s="1"/>
  <c r="S178" i="4" s="1"/>
  <c r="I20" i="44"/>
  <c r="L20" i="44" s="1"/>
  <c r="S23" i="4" s="1"/>
  <c r="I155" i="44"/>
  <c r="L155" i="44" s="1"/>
  <c r="S158" i="4" s="1"/>
  <c r="I33" i="44"/>
  <c r="L33" i="44" s="1"/>
  <c r="S36" i="4" s="1"/>
  <c r="I49" i="44"/>
  <c r="L49" i="44" s="1"/>
  <c r="S52" i="4" s="1"/>
  <c r="I105" i="44"/>
  <c r="L105" i="44" s="1"/>
  <c r="S108" i="4" s="1"/>
  <c r="I137" i="44"/>
  <c r="L137" i="44" s="1"/>
  <c r="S140" i="4" s="1"/>
  <c r="I169" i="44"/>
  <c r="L169" i="44" s="1"/>
  <c r="S172" i="4" s="1"/>
  <c r="I94" i="44"/>
  <c r="L94" i="44" s="1"/>
  <c r="S97" i="4" s="1"/>
  <c r="I61" i="44"/>
  <c r="L61" i="44" s="1"/>
  <c r="S64" i="4" s="1"/>
  <c r="I56" i="44"/>
  <c r="L56" i="44" s="1"/>
  <c r="S59" i="4" s="1"/>
  <c r="I181" i="44"/>
  <c r="L181" i="44" s="1"/>
  <c r="S184" i="4" s="1"/>
  <c r="I62" i="44"/>
  <c r="L62" i="44" s="1"/>
  <c r="S65" i="4" s="1"/>
  <c r="I96" i="44"/>
  <c r="L96" i="44" s="1"/>
  <c r="S99" i="4" s="1"/>
  <c r="I95" i="44"/>
  <c r="L95" i="44" s="1"/>
  <c r="S98" i="4" s="1"/>
  <c r="I28" i="44"/>
  <c r="L28" i="44" s="1"/>
  <c r="S31" i="4" s="1"/>
  <c r="I13" i="44"/>
  <c r="L13" i="44" s="1"/>
  <c r="S16" i="4" s="1"/>
  <c r="I37" i="44"/>
  <c r="L37" i="44" s="1"/>
  <c r="S40" i="4" s="1"/>
  <c r="I114" i="44"/>
  <c r="L114" i="44" s="1"/>
  <c r="S117" i="4" s="1"/>
  <c r="I178" i="44"/>
  <c r="L178" i="44" s="1"/>
  <c r="S181" i="4" s="1"/>
  <c r="I123" i="44"/>
  <c r="L123" i="44" s="1"/>
  <c r="S126" i="4" s="1"/>
  <c r="I29" i="44"/>
  <c r="L29" i="44" s="1"/>
  <c r="S32" i="4" s="1"/>
  <c r="I36" i="44"/>
  <c r="L36" i="44" s="1"/>
  <c r="S39" i="4" s="1"/>
  <c r="I68" i="44"/>
  <c r="L68" i="44" s="1"/>
  <c r="S71" i="4" s="1"/>
  <c r="I135" i="44"/>
  <c r="L135" i="44" s="1"/>
  <c r="S138" i="4" s="1"/>
  <c r="I53" i="44"/>
  <c r="L53" i="44" s="1"/>
  <c r="S56" i="4" s="1"/>
  <c r="I115" i="44"/>
  <c r="L115" i="44" s="1"/>
  <c r="S118" i="4" s="1"/>
  <c r="I179" i="44"/>
  <c r="L179" i="44" s="1"/>
  <c r="S182" i="4" s="1"/>
  <c r="I110" i="44"/>
  <c r="L110" i="44" s="1"/>
  <c r="S113" i="4" s="1"/>
  <c r="I46" i="44"/>
  <c r="L46" i="44" s="1"/>
  <c r="S49" i="4" s="1"/>
  <c r="I78" i="44"/>
  <c r="L78" i="44" s="1"/>
  <c r="S81" i="4" s="1"/>
  <c r="I174" i="44"/>
  <c r="L174" i="44" s="1"/>
  <c r="S177" i="4" s="1"/>
  <c r="I92" i="44"/>
  <c r="L92" i="44" s="1"/>
  <c r="S95" i="4" s="1"/>
  <c r="I127" i="44"/>
  <c r="L127" i="44" s="1"/>
  <c r="S130" i="4" s="1"/>
  <c r="I19" i="44"/>
  <c r="L19" i="44" s="1"/>
  <c r="S22" i="4" s="1"/>
  <c r="I101" i="44"/>
  <c r="L101" i="44" s="1"/>
  <c r="S104" i="4" s="1"/>
  <c r="I142" i="44"/>
  <c r="L142" i="44" s="1"/>
  <c r="S145" i="4" s="1"/>
  <c r="I79" i="44"/>
  <c r="L79" i="44" s="1"/>
  <c r="S82" i="4" s="1"/>
  <c r="I26" i="44"/>
  <c r="L26" i="44" s="1"/>
  <c r="S29" i="4" s="1"/>
  <c r="I30" i="44"/>
  <c r="L30" i="44" s="1"/>
  <c r="S33" i="4" s="1"/>
  <c r="I21" i="44"/>
  <c r="L21" i="44" s="1"/>
  <c r="S24" i="4" s="1"/>
  <c r="I38" i="44"/>
  <c r="L38" i="44" s="1"/>
  <c r="S41" i="4" s="1"/>
  <c r="I12" i="44"/>
  <c r="L12" i="44" s="1"/>
  <c r="S15" i="4" s="1"/>
  <c r="I44" i="44"/>
  <c r="L44" i="44" s="1"/>
  <c r="S47" i="4" s="1"/>
  <c r="I76" i="44"/>
  <c r="L76" i="44" s="1"/>
  <c r="S79" i="4" s="1"/>
  <c r="I138" i="44"/>
  <c r="L138" i="44" s="1"/>
  <c r="S141" i="4" s="1"/>
  <c r="I87" i="44"/>
  <c r="L87" i="44" s="1"/>
  <c r="S90" i="4" s="1"/>
  <c r="I25" i="44"/>
  <c r="L25" i="44" s="1"/>
  <c r="S28" i="4" s="1"/>
  <c r="I57" i="44"/>
  <c r="L57" i="44" s="1"/>
  <c r="S60" i="4" s="1"/>
  <c r="I89" i="44"/>
  <c r="L89" i="44" s="1"/>
  <c r="S92" i="4" s="1"/>
  <c r="I52" i="44"/>
  <c r="L52" i="44" s="1"/>
  <c r="S55" i="4" s="1"/>
  <c r="I154" i="44"/>
  <c r="L154" i="44" s="1"/>
  <c r="S157" i="4" s="1"/>
  <c r="I113" i="44"/>
  <c r="L113" i="44" s="1"/>
  <c r="S116" i="4" s="1"/>
  <c r="I145" i="44"/>
  <c r="L145" i="44" s="1"/>
  <c r="S148" i="4" s="1"/>
  <c r="I177" i="44"/>
  <c r="L177" i="44" s="1"/>
  <c r="S180" i="4" s="1"/>
  <c r="I119" i="44"/>
  <c r="L119" i="44" s="1"/>
  <c r="S122" i="4" s="1"/>
  <c r="I151" i="44"/>
  <c r="L151" i="44" s="1"/>
  <c r="S154" i="4" s="1"/>
  <c r="I24" i="44"/>
  <c r="L24" i="44" s="1"/>
  <c r="S27" i="4" s="1"/>
  <c r="I97" i="44"/>
  <c r="L97" i="44" s="1"/>
  <c r="S100" i="4" s="1"/>
  <c r="G200" i="44"/>
  <c r="I3" i="44"/>
  <c r="I55" i="44"/>
  <c r="L55" i="44" s="1"/>
  <c r="S58" i="4" s="1"/>
  <c r="I22" i="44"/>
  <c r="L22" i="44" s="1"/>
  <c r="S25" i="4" s="1"/>
  <c r="I65" i="44"/>
  <c r="L65" i="44" s="1"/>
  <c r="S68" i="4" s="1"/>
  <c r="I106" i="44"/>
  <c r="L106" i="44" s="1"/>
  <c r="S109" i="4" s="1"/>
  <c r="I60" i="44"/>
  <c r="L60" i="44" s="1"/>
  <c r="S63" i="4" s="1"/>
  <c r="I170" i="44"/>
  <c r="L170" i="44" s="1"/>
  <c r="S173" i="4" s="1"/>
  <c r="I121" i="44"/>
  <c r="L121" i="44" s="1"/>
  <c r="S124" i="4" s="1"/>
  <c r="I153" i="44"/>
  <c r="L153" i="44" s="1"/>
  <c r="S156" i="4" s="1"/>
  <c r="I69" i="44"/>
  <c r="L69" i="44" s="1"/>
  <c r="S72" i="4" s="1"/>
  <c r="I88" i="44"/>
  <c r="L88" i="44" s="1"/>
  <c r="S91" i="4" s="1"/>
  <c r="I103" i="44"/>
  <c r="L103" i="44" s="1"/>
  <c r="S106" i="4" s="1"/>
  <c r="I122" i="44"/>
  <c r="L122" i="44" s="1"/>
  <c r="S125" i="4" s="1"/>
  <c r="I129" i="44"/>
  <c r="L129" i="44" s="1"/>
  <c r="S132" i="4" s="1"/>
  <c r="I161" i="44"/>
  <c r="L161" i="44" s="1"/>
  <c r="S164" i="4" s="1"/>
  <c r="I167" i="44"/>
  <c r="L167" i="44" s="1"/>
  <c r="S170" i="4" s="1"/>
  <c r="H183" i="44"/>
  <c r="I183" i="44" s="1"/>
  <c r="G199" i="43"/>
  <c r="G198" i="43"/>
  <c r="L3" i="43"/>
  <c r="P6" i="4" s="1"/>
  <c r="I6" i="42"/>
  <c r="L6" i="42" s="1"/>
  <c r="M9" i="4" s="1"/>
  <c r="I95" i="42"/>
  <c r="L95" i="42" s="1"/>
  <c r="M98" i="4" s="1"/>
  <c r="I137" i="42"/>
  <c r="L137" i="42" s="1"/>
  <c r="M140" i="4" s="1"/>
  <c r="I135" i="42"/>
  <c r="L135" i="42" s="1"/>
  <c r="M138" i="4" s="1"/>
  <c r="I28" i="42"/>
  <c r="L28" i="42" s="1"/>
  <c r="M31" i="4" s="1"/>
  <c r="I59" i="42"/>
  <c r="L59" i="42" s="1"/>
  <c r="M62" i="4" s="1"/>
  <c r="I43" i="42"/>
  <c r="L43" i="42" s="1"/>
  <c r="M46" i="4" s="1"/>
  <c r="I7" i="42"/>
  <c r="L7" i="42" s="1"/>
  <c r="M10" i="4" s="1"/>
  <c r="I98" i="42"/>
  <c r="L98" i="42" s="1"/>
  <c r="M101" i="4" s="1"/>
  <c r="I38" i="42"/>
  <c r="L38" i="42" s="1"/>
  <c r="M41" i="4" s="1"/>
  <c r="I77" i="42"/>
  <c r="L77" i="42" s="1"/>
  <c r="M80" i="4" s="1"/>
  <c r="I142" i="42"/>
  <c r="L142" i="42" s="1"/>
  <c r="M145" i="4" s="1"/>
  <c r="I178" i="42"/>
  <c r="L178" i="42" s="1"/>
  <c r="M181" i="4" s="1"/>
  <c r="I160" i="42"/>
  <c r="L160" i="42" s="1"/>
  <c r="M163" i="4" s="1"/>
  <c r="I175" i="42"/>
  <c r="L175" i="42" s="1"/>
  <c r="M178" i="4" s="1"/>
  <c r="I52" i="42"/>
  <c r="L52" i="42" s="1"/>
  <c r="M55" i="4" s="1"/>
  <c r="I56" i="42"/>
  <c r="L56" i="42" s="1"/>
  <c r="M59" i="4" s="1"/>
  <c r="I109" i="42"/>
  <c r="L109" i="42" s="1"/>
  <c r="M112" i="4" s="1"/>
  <c r="I17" i="42"/>
  <c r="L17" i="42" s="1"/>
  <c r="M20" i="4" s="1"/>
  <c r="I63" i="42"/>
  <c r="L63" i="42" s="1"/>
  <c r="M66" i="4" s="1"/>
  <c r="I45" i="42"/>
  <c r="L45" i="42" s="1"/>
  <c r="M48" i="4" s="1"/>
  <c r="I4" i="42"/>
  <c r="L4" i="42" s="1"/>
  <c r="M7" i="4" s="1"/>
  <c r="I130" i="42"/>
  <c r="L130" i="42" s="1"/>
  <c r="M133" i="4" s="1"/>
  <c r="I110" i="42"/>
  <c r="L110" i="42" s="1"/>
  <c r="M113" i="4" s="1"/>
  <c r="I72" i="42"/>
  <c r="L72" i="42" s="1"/>
  <c r="M75" i="4" s="1"/>
  <c r="I153" i="42"/>
  <c r="L153" i="42" s="1"/>
  <c r="M156" i="4" s="1"/>
  <c r="I126" i="42"/>
  <c r="L126" i="42" s="1"/>
  <c r="M129" i="4" s="1"/>
  <c r="I20" i="42"/>
  <c r="L20" i="42" s="1"/>
  <c r="M23" i="4" s="1"/>
  <c r="I182" i="42"/>
  <c r="L182" i="42" s="1"/>
  <c r="M185" i="4" s="1"/>
  <c r="I47" i="42"/>
  <c r="L47" i="42" s="1"/>
  <c r="M50" i="4" s="1"/>
  <c r="I60" i="42"/>
  <c r="L60" i="42" s="1"/>
  <c r="M63" i="4" s="1"/>
  <c r="I133" i="42"/>
  <c r="L133" i="42" s="1"/>
  <c r="M136" i="4" s="1"/>
  <c r="I75" i="42"/>
  <c r="L75" i="42" s="1"/>
  <c r="M78" i="4" s="1"/>
  <c r="I51" i="42"/>
  <c r="L51" i="42" s="1"/>
  <c r="M54" i="4" s="1"/>
  <c r="I94" i="42"/>
  <c r="L94" i="42" s="1"/>
  <c r="M97" i="4" s="1"/>
  <c r="I37" i="42"/>
  <c r="L37" i="42" s="1"/>
  <c r="M40" i="4" s="1"/>
  <c r="I146" i="42"/>
  <c r="L146" i="42" s="1"/>
  <c r="M149" i="4" s="1"/>
  <c r="I167" i="42"/>
  <c r="L167" i="42" s="1"/>
  <c r="M170" i="4" s="1"/>
  <c r="I120" i="42"/>
  <c r="L120" i="42" s="1"/>
  <c r="M123" i="4" s="1"/>
  <c r="I152" i="42"/>
  <c r="L152" i="42" s="1"/>
  <c r="M155" i="4" s="1"/>
  <c r="I158" i="42"/>
  <c r="L158" i="42" s="1"/>
  <c r="M161" i="4" s="1"/>
  <c r="I161" i="42"/>
  <c r="L161" i="42" s="1"/>
  <c r="M164" i="4" s="1"/>
  <c r="I25" i="42"/>
  <c r="L25" i="42" s="1"/>
  <c r="M28" i="4" s="1"/>
  <c r="I96" i="42"/>
  <c r="L96" i="42" s="1"/>
  <c r="M99" i="4" s="1"/>
  <c r="I39" i="42"/>
  <c r="L39" i="42" s="1"/>
  <c r="M42" i="4" s="1"/>
  <c r="I32" i="42"/>
  <c r="L32" i="42" s="1"/>
  <c r="M35" i="4" s="1"/>
  <c r="I35" i="42"/>
  <c r="L35" i="42" s="1"/>
  <c r="M38" i="4" s="1"/>
  <c r="I64" i="42"/>
  <c r="L64" i="42" s="1"/>
  <c r="M67" i="4" s="1"/>
  <c r="I88" i="42"/>
  <c r="L88" i="42" s="1"/>
  <c r="M91" i="4" s="1"/>
  <c r="I165" i="42"/>
  <c r="L165" i="42" s="1"/>
  <c r="M168" i="4" s="1"/>
  <c r="I34" i="42"/>
  <c r="L34" i="42" s="1"/>
  <c r="M37" i="4" s="1"/>
  <c r="I66" i="42"/>
  <c r="L66" i="42" s="1"/>
  <c r="M69" i="4" s="1"/>
  <c r="I105" i="42"/>
  <c r="L105" i="42" s="1"/>
  <c r="M108" i="4" s="1"/>
  <c r="I107" i="42"/>
  <c r="L107" i="42" s="1"/>
  <c r="M110" i="4" s="1"/>
  <c r="I41" i="42"/>
  <c r="L41" i="42" s="1"/>
  <c r="M44" i="4" s="1"/>
  <c r="I73" i="42"/>
  <c r="L73" i="42" s="1"/>
  <c r="M76" i="4" s="1"/>
  <c r="I121" i="42"/>
  <c r="L121" i="42" s="1"/>
  <c r="M124" i="4" s="1"/>
  <c r="I157" i="42"/>
  <c r="L157" i="42" s="1"/>
  <c r="M160" i="4" s="1"/>
  <c r="I139" i="42"/>
  <c r="L139" i="42" s="1"/>
  <c r="M142" i="4" s="1"/>
  <c r="I171" i="42"/>
  <c r="L171" i="42" s="1"/>
  <c r="M174" i="4" s="1"/>
  <c r="I124" i="42"/>
  <c r="L124" i="42" s="1"/>
  <c r="M127" i="4" s="1"/>
  <c r="I156" i="42"/>
  <c r="L156" i="42" s="1"/>
  <c r="M159" i="4" s="1"/>
  <c r="I70" i="42"/>
  <c r="L70" i="42" s="1"/>
  <c r="M73" i="4" s="1"/>
  <c r="I10" i="42"/>
  <c r="L10" i="42" s="1"/>
  <c r="M13" i="4" s="1"/>
  <c r="I44" i="42"/>
  <c r="L44" i="42" s="1"/>
  <c r="M47" i="4" s="1"/>
  <c r="I48" i="42"/>
  <c r="L48" i="42" s="1"/>
  <c r="M51" i="4" s="1"/>
  <c r="I55" i="42"/>
  <c r="L55" i="42" s="1"/>
  <c r="M58" i="4" s="1"/>
  <c r="I11" i="42"/>
  <c r="L11" i="42" s="1"/>
  <c r="M14" i="4" s="1"/>
  <c r="I129" i="42"/>
  <c r="L129" i="42" s="1"/>
  <c r="M132" i="4" s="1"/>
  <c r="I42" i="42"/>
  <c r="L42" i="42" s="1"/>
  <c r="M45" i="4" s="1"/>
  <c r="I74" i="42"/>
  <c r="L74" i="42" s="1"/>
  <c r="M77" i="4" s="1"/>
  <c r="I113" i="42"/>
  <c r="L113" i="42" s="1"/>
  <c r="M116" i="4" s="1"/>
  <c r="I138" i="42"/>
  <c r="L138" i="42" s="1"/>
  <c r="M141" i="4" s="1"/>
  <c r="I49" i="42"/>
  <c r="L49" i="42" s="1"/>
  <c r="M52" i="4" s="1"/>
  <c r="I81" i="42"/>
  <c r="L81" i="42" s="1"/>
  <c r="M84" i="4" s="1"/>
  <c r="I115" i="42"/>
  <c r="L115" i="42" s="1"/>
  <c r="M118" i="4" s="1"/>
  <c r="I147" i="42"/>
  <c r="L147" i="42" s="1"/>
  <c r="M150" i="4" s="1"/>
  <c r="I179" i="42"/>
  <c r="L179" i="42" s="1"/>
  <c r="M182" i="4" s="1"/>
  <c r="I132" i="42"/>
  <c r="L132" i="42" s="1"/>
  <c r="M135" i="4" s="1"/>
  <c r="I164" i="42"/>
  <c r="L164" i="42" s="1"/>
  <c r="M167" i="4" s="1"/>
  <c r="I128" i="42"/>
  <c r="L128" i="42" s="1"/>
  <c r="M131" i="4" s="1"/>
  <c r="I14" i="42"/>
  <c r="L14" i="42" s="1"/>
  <c r="M17" i="4" s="1"/>
  <c r="I71" i="42"/>
  <c r="L71" i="42" s="1"/>
  <c r="M74" i="4" s="1"/>
  <c r="I5" i="42"/>
  <c r="L5" i="42" s="1"/>
  <c r="M8" i="4" s="1"/>
  <c r="I67" i="42"/>
  <c r="L67" i="42" s="1"/>
  <c r="M70" i="4" s="1"/>
  <c r="I8" i="42"/>
  <c r="L8" i="42" s="1"/>
  <c r="M11" i="4" s="1"/>
  <c r="I87" i="42"/>
  <c r="L87" i="42" s="1"/>
  <c r="M90" i="4" s="1"/>
  <c r="I68" i="42"/>
  <c r="L68" i="42" s="1"/>
  <c r="M71" i="4" s="1"/>
  <c r="I15" i="42"/>
  <c r="L15" i="42" s="1"/>
  <c r="M18" i="4" s="1"/>
  <c r="G200" i="42"/>
  <c r="I3" i="42"/>
  <c r="I99" i="42"/>
  <c r="L99" i="42" s="1"/>
  <c r="M102" i="4" s="1"/>
  <c r="I141" i="42"/>
  <c r="L141" i="42" s="1"/>
  <c r="M144" i="4" s="1"/>
  <c r="I46" i="42"/>
  <c r="L46" i="42" s="1"/>
  <c r="M49" i="4" s="1"/>
  <c r="I78" i="42"/>
  <c r="L78" i="42" s="1"/>
  <c r="M81" i="4" s="1"/>
  <c r="I134" i="42"/>
  <c r="L134" i="42" s="1"/>
  <c r="M137" i="4" s="1"/>
  <c r="I149" i="42"/>
  <c r="L149" i="42" s="1"/>
  <c r="M152" i="4" s="1"/>
  <c r="I53" i="42"/>
  <c r="L53" i="42" s="1"/>
  <c r="M56" i="4" s="1"/>
  <c r="I85" i="42"/>
  <c r="L85" i="42" s="1"/>
  <c r="M88" i="4" s="1"/>
  <c r="I174" i="42"/>
  <c r="L174" i="42" s="1"/>
  <c r="M177" i="4" s="1"/>
  <c r="I119" i="42"/>
  <c r="L119" i="42" s="1"/>
  <c r="M122" i="4" s="1"/>
  <c r="I151" i="42"/>
  <c r="L151" i="42" s="1"/>
  <c r="M154" i="4" s="1"/>
  <c r="I136" i="42"/>
  <c r="L136" i="42" s="1"/>
  <c r="M139" i="4" s="1"/>
  <c r="I168" i="42"/>
  <c r="L168" i="42" s="1"/>
  <c r="M171" i="4" s="1"/>
  <c r="H183" i="42"/>
  <c r="I183" i="42" s="1"/>
  <c r="I103" i="42"/>
  <c r="L103" i="42" s="1"/>
  <c r="M106" i="4" s="1"/>
  <c r="I18" i="42"/>
  <c r="L18" i="42" s="1"/>
  <c r="M21" i="4" s="1"/>
  <c r="I84" i="42"/>
  <c r="L84" i="42" s="1"/>
  <c r="M87" i="4" s="1"/>
  <c r="I9" i="42"/>
  <c r="L9" i="42" s="1"/>
  <c r="M12" i="4" s="1"/>
  <c r="I80" i="42"/>
  <c r="L80" i="42" s="1"/>
  <c r="M83" i="4" s="1"/>
  <c r="I12" i="42"/>
  <c r="L12" i="42" s="1"/>
  <c r="M15" i="4" s="1"/>
  <c r="I102" i="42"/>
  <c r="L102" i="42" s="1"/>
  <c r="M105" i="4" s="1"/>
  <c r="I92" i="42"/>
  <c r="L92" i="42" s="1"/>
  <c r="M95" i="4" s="1"/>
  <c r="I19" i="42"/>
  <c r="L19" i="42" s="1"/>
  <c r="M22" i="4" s="1"/>
  <c r="I29" i="42"/>
  <c r="L29" i="42" s="1"/>
  <c r="M32" i="4" s="1"/>
  <c r="I111" i="42"/>
  <c r="L111" i="42" s="1"/>
  <c r="M114" i="4" s="1"/>
  <c r="I162" i="42"/>
  <c r="L162" i="42" s="1"/>
  <c r="M165" i="4" s="1"/>
  <c r="I50" i="42"/>
  <c r="L50" i="42" s="1"/>
  <c r="M53" i="4" s="1"/>
  <c r="I82" i="42"/>
  <c r="L82" i="42" s="1"/>
  <c r="M85" i="4" s="1"/>
  <c r="I145" i="42"/>
  <c r="L145" i="42" s="1"/>
  <c r="M148" i="4" s="1"/>
  <c r="I170" i="42"/>
  <c r="L170" i="42" s="1"/>
  <c r="M173" i="4" s="1"/>
  <c r="I57" i="42"/>
  <c r="L57" i="42" s="1"/>
  <c r="M60" i="4" s="1"/>
  <c r="I89" i="42"/>
  <c r="L89" i="42" s="1"/>
  <c r="M92" i="4" s="1"/>
  <c r="I100" i="42"/>
  <c r="L100" i="42" s="1"/>
  <c r="M103" i="4" s="1"/>
  <c r="I123" i="42"/>
  <c r="L123" i="42" s="1"/>
  <c r="M126" i="4" s="1"/>
  <c r="I155" i="42"/>
  <c r="L155" i="42" s="1"/>
  <c r="M158" i="4" s="1"/>
  <c r="I108" i="42"/>
  <c r="L108" i="42" s="1"/>
  <c r="M111" i="4" s="1"/>
  <c r="I140" i="42"/>
  <c r="L140" i="42" s="1"/>
  <c r="M143" i="4" s="1"/>
  <c r="I172" i="42"/>
  <c r="L172" i="42" s="1"/>
  <c r="M175" i="4" s="1"/>
  <c r="I31" i="42"/>
  <c r="L31" i="42" s="1"/>
  <c r="M34" i="4" s="1"/>
  <c r="I83" i="42"/>
  <c r="L83" i="42" s="1"/>
  <c r="M86" i="4" s="1"/>
  <c r="I143" i="42"/>
  <c r="L143" i="42" s="1"/>
  <c r="M146" i="4" s="1"/>
  <c r="I40" i="42"/>
  <c r="L40" i="42" s="1"/>
  <c r="M43" i="4" s="1"/>
  <c r="I106" i="42"/>
  <c r="L106" i="42" s="1"/>
  <c r="M109" i="4" s="1"/>
  <c r="I13" i="42"/>
  <c r="L13" i="42" s="1"/>
  <c r="M16" i="4" s="1"/>
  <c r="I91" i="42"/>
  <c r="L91" i="42" s="1"/>
  <c r="M94" i="4" s="1"/>
  <c r="I16" i="42"/>
  <c r="L16" i="42" s="1"/>
  <c r="M19" i="4" s="1"/>
  <c r="I150" i="42"/>
  <c r="L150" i="42" s="1"/>
  <c r="M153" i="4" s="1"/>
  <c r="I169" i="42"/>
  <c r="L169" i="42" s="1"/>
  <c r="M172" i="4" s="1"/>
  <c r="I23" i="42"/>
  <c r="L23" i="42" s="1"/>
  <c r="M26" i="4" s="1"/>
  <c r="I36" i="42"/>
  <c r="L36" i="42" s="1"/>
  <c r="M39" i="4" s="1"/>
  <c r="I122" i="42"/>
  <c r="L122" i="42" s="1"/>
  <c r="M125" i="4" s="1"/>
  <c r="I173" i="42"/>
  <c r="L173" i="42" s="1"/>
  <c r="M176" i="4" s="1"/>
  <c r="I54" i="42"/>
  <c r="L54" i="42" s="1"/>
  <c r="M57" i="4" s="1"/>
  <c r="I86" i="42"/>
  <c r="L86" i="42" s="1"/>
  <c r="M89" i="4" s="1"/>
  <c r="I166" i="42"/>
  <c r="L166" i="42" s="1"/>
  <c r="M169" i="4" s="1"/>
  <c r="I181" i="42"/>
  <c r="L181" i="42" s="1"/>
  <c r="M184" i="4" s="1"/>
  <c r="I61" i="42"/>
  <c r="L61" i="42" s="1"/>
  <c r="M64" i="4" s="1"/>
  <c r="I93" i="42"/>
  <c r="L93" i="42" s="1"/>
  <c r="M96" i="4" s="1"/>
  <c r="I114" i="42"/>
  <c r="L114" i="42" s="1"/>
  <c r="M117" i="4" s="1"/>
  <c r="I127" i="42"/>
  <c r="L127" i="42" s="1"/>
  <c r="M130" i="4" s="1"/>
  <c r="I159" i="42"/>
  <c r="L159" i="42" s="1"/>
  <c r="M162" i="4" s="1"/>
  <c r="I112" i="42"/>
  <c r="L112" i="42" s="1"/>
  <c r="M115" i="4" s="1"/>
  <c r="I144" i="42"/>
  <c r="L144" i="42" s="1"/>
  <c r="M147" i="4" s="1"/>
  <c r="I176" i="42"/>
  <c r="L176" i="42" s="1"/>
  <c r="M179" i="4" s="1"/>
  <c r="I117" i="42"/>
  <c r="L117" i="42" s="1"/>
  <c r="M120" i="4" s="1"/>
  <c r="I26" i="42"/>
  <c r="L26" i="42" s="1"/>
  <c r="M29" i="4" s="1"/>
  <c r="I58" i="42"/>
  <c r="L58" i="42" s="1"/>
  <c r="M61" i="4" s="1"/>
  <c r="I90" i="42"/>
  <c r="L90" i="42" s="1"/>
  <c r="M93" i="4" s="1"/>
  <c r="I177" i="42"/>
  <c r="L177" i="42" s="1"/>
  <c r="M180" i="4" s="1"/>
  <c r="I33" i="42"/>
  <c r="L33" i="42" s="1"/>
  <c r="M36" i="4" s="1"/>
  <c r="I65" i="42"/>
  <c r="L65" i="42" s="1"/>
  <c r="M68" i="4" s="1"/>
  <c r="I97" i="42"/>
  <c r="L97" i="42" s="1"/>
  <c r="M100" i="4" s="1"/>
  <c r="I125" i="42"/>
  <c r="L125" i="42" s="1"/>
  <c r="M128" i="4" s="1"/>
  <c r="I131" i="42"/>
  <c r="L131" i="42" s="1"/>
  <c r="M134" i="4" s="1"/>
  <c r="I163" i="42"/>
  <c r="L163" i="42" s="1"/>
  <c r="M166" i="4" s="1"/>
  <c r="I116" i="42"/>
  <c r="L116" i="42" s="1"/>
  <c r="M119" i="4" s="1"/>
  <c r="I148" i="42"/>
  <c r="L148" i="42" s="1"/>
  <c r="M151" i="4" s="1"/>
  <c r="I180" i="42"/>
  <c r="L180" i="42" s="1"/>
  <c r="M183" i="4" s="1"/>
  <c r="H183" i="41"/>
  <c r="I183" i="41" s="1"/>
  <c r="I11" i="41"/>
  <c r="L11" i="41" s="1"/>
  <c r="J14" i="4" s="1"/>
  <c r="I51" i="41"/>
  <c r="L51" i="41" s="1"/>
  <c r="J54" i="4" s="1"/>
  <c r="I180" i="41"/>
  <c r="L180" i="41" s="1"/>
  <c r="J183" i="4" s="1"/>
  <c r="I96" i="41"/>
  <c r="L96" i="41" s="1"/>
  <c r="J99" i="4" s="1"/>
  <c r="I89" i="41"/>
  <c r="L89" i="41" s="1"/>
  <c r="J92" i="4" s="1"/>
  <c r="I9" i="41"/>
  <c r="L9" i="41" s="1"/>
  <c r="J12" i="4" s="1"/>
  <c r="I15" i="41"/>
  <c r="L15" i="41" s="1"/>
  <c r="J18" i="4" s="1"/>
  <c r="I90" i="41"/>
  <c r="L90" i="41" s="1"/>
  <c r="J93" i="4" s="1"/>
  <c r="I30" i="41"/>
  <c r="L30" i="41" s="1"/>
  <c r="J33" i="4" s="1"/>
  <c r="I62" i="41"/>
  <c r="L62" i="41" s="1"/>
  <c r="J65" i="4" s="1"/>
  <c r="I98" i="41"/>
  <c r="L98" i="41" s="1"/>
  <c r="J101" i="4" s="1"/>
  <c r="I17" i="41"/>
  <c r="L17" i="41" s="1"/>
  <c r="J20" i="4" s="1"/>
  <c r="I49" i="41"/>
  <c r="L49" i="41" s="1"/>
  <c r="J52" i="4" s="1"/>
  <c r="I81" i="41"/>
  <c r="L81" i="41" s="1"/>
  <c r="J84" i="4" s="1"/>
  <c r="I123" i="41"/>
  <c r="L123" i="41" s="1"/>
  <c r="J126" i="4" s="1"/>
  <c r="I155" i="41"/>
  <c r="L155" i="41" s="1"/>
  <c r="J158" i="4" s="1"/>
  <c r="I106" i="41"/>
  <c r="L106" i="41" s="1"/>
  <c r="J109" i="4" s="1"/>
  <c r="I138" i="41"/>
  <c r="L138" i="41" s="1"/>
  <c r="J141" i="4" s="1"/>
  <c r="I170" i="41"/>
  <c r="L170" i="41" s="1"/>
  <c r="J173" i="4" s="1"/>
  <c r="I121" i="41"/>
  <c r="L121" i="41" s="1"/>
  <c r="J124" i="4" s="1"/>
  <c r="I153" i="41"/>
  <c r="L153" i="41" s="1"/>
  <c r="J156" i="4" s="1"/>
  <c r="I4" i="41"/>
  <c r="L4" i="41" s="1"/>
  <c r="J7" i="4" s="1"/>
  <c r="I27" i="41"/>
  <c r="L27" i="41" s="1"/>
  <c r="J30" i="4" s="1"/>
  <c r="I6" i="41"/>
  <c r="L6" i="41" s="1"/>
  <c r="J9" i="4" s="1"/>
  <c r="I28" i="41"/>
  <c r="L28" i="41" s="1"/>
  <c r="J31" i="4" s="1"/>
  <c r="I59" i="41"/>
  <c r="L59" i="41" s="1"/>
  <c r="J62" i="4" s="1"/>
  <c r="I70" i="41"/>
  <c r="L70" i="41" s="1"/>
  <c r="J73" i="4" s="1"/>
  <c r="I25" i="41"/>
  <c r="L25" i="41" s="1"/>
  <c r="J28" i="4" s="1"/>
  <c r="I57" i="41"/>
  <c r="L57" i="41" s="1"/>
  <c r="J60" i="4" s="1"/>
  <c r="I94" i="41"/>
  <c r="L94" i="41" s="1"/>
  <c r="J97" i="4" s="1"/>
  <c r="I160" i="41"/>
  <c r="L160" i="41" s="1"/>
  <c r="J163" i="4" s="1"/>
  <c r="I131" i="41"/>
  <c r="L131" i="41" s="1"/>
  <c r="J134" i="4" s="1"/>
  <c r="I163" i="41"/>
  <c r="L163" i="41" s="1"/>
  <c r="J166" i="4" s="1"/>
  <c r="I129" i="41"/>
  <c r="L129" i="41" s="1"/>
  <c r="J132" i="4" s="1"/>
  <c r="I64" i="41"/>
  <c r="L64" i="41" s="1"/>
  <c r="J67" i="4" s="1"/>
  <c r="I116" i="41"/>
  <c r="L116" i="41" s="1"/>
  <c r="J119" i="4" s="1"/>
  <c r="I168" i="41"/>
  <c r="L168" i="41" s="1"/>
  <c r="J171" i="4" s="1"/>
  <c r="I39" i="41"/>
  <c r="L39" i="41" s="1"/>
  <c r="J42" i="4" s="1"/>
  <c r="I156" i="41"/>
  <c r="L156" i="41" s="1"/>
  <c r="J159" i="4" s="1"/>
  <c r="I34" i="41"/>
  <c r="L34" i="41" s="1"/>
  <c r="J37" i="4" s="1"/>
  <c r="I66" i="41"/>
  <c r="L66" i="41" s="1"/>
  <c r="J69" i="4" s="1"/>
  <c r="I21" i="41"/>
  <c r="L21" i="41" s="1"/>
  <c r="J24" i="4" s="1"/>
  <c r="I53" i="41"/>
  <c r="L53" i="41" s="1"/>
  <c r="J56" i="4" s="1"/>
  <c r="I84" i="41"/>
  <c r="L84" i="41" s="1"/>
  <c r="J87" i="4" s="1"/>
  <c r="I128" i="41"/>
  <c r="L128" i="41" s="1"/>
  <c r="J131" i="4" s="1"/>
  <c r="I127" i="41"/>
  <c r="L127" i="41" s="1"/>
  <c r="J130" i="4" s="1"/>
  <c r="I159" i="41"/>
  <c r="L159" i="41" s="1"/>
  <c r="J162" i="4" s="1"/>
  <c r="I110" i="41"/>
  <c r="L110" i="41" s="1"/>
  <c r="J113" i="4" s="1"/>
  <c r="I142" i="41"/>
  <c r="L142" i="41" s="1"/>
  <c r="J145" i="4" s="1"/>
  <c r="I174" i="41"/>
  <c r="L174" i="41" s="1"/>
  <c r="J177" i="4" s="1"/>
  <c r="I125" i="41"/>
  <c r="L125" i="41" s="1"/>
  <c r="J128" i="4" s="1"/>
  <c r="I7" i="41"/>
  <c r="L7" i="41" s="1"/>
  <c r="J10" i="4" s="1"/>
  <c r="G200" i="41"/>
  <c r="I3" i="41"/>
  <c r="I157" i="41"/>
  <c r="L157" i="41" s="1"/>
  <c r="J160" i="4" s="1"/>
  <c r="I132" i="41"/>
  <c r="L132" i="41" s="1"/>
  <c r="J135" i="4" s="1"/>
  <c r="I114" i="41"/>
  <c r="L114" i="41" s="1"/>
  <c r="J117" i="4" s="1"/>
  <c r="I161" i="41"/>
  <c r="L161" i="41" s="1"/>
  <c r="J164" i="4" s="1"/>
  <c r="I20" i="41"/>
  <c r="L20" i="41" s="1"/>
  <c r="J23" i="4" s="1"/>
  <c r="I47" i="41"/>
  <c r="L47" i="41" s="1"/>
  <c r="J50" i="4" s="1"/>
  <c r="I14" i="41"/>
  <c r="L14" i="41" s="1"/>
  <c r="J17" i="4" s="1"/>
  <c r="I31" i="41"/>
  <c r="L31" i="41" s="1"/>
  <c r="J34" i="4" s="1"/>
  <c r="I10" i="41"/>
  <c r="L10" i="41" s="1"/>
  <c r="J13" i="4" s="1"/>
  <c r="I35" i="41"/>
  <c r="L35" i="41" s="1"/>
  <c r="J38" i="4" s="1"/>
  <c r="I72" i="41"/>
  <c r="L72" i="41" s="1"/>
  <c r="J75" i="4" s="1"/>
  <c r="I32" i="41"/>
  <c r="L32" i="41" s="1"/>
  <c r="J35" i="4" s="1"/>
  <c r="I112" i="41"/>
  <c r="L112" i="41" s="1"/>
  <c r="J115" i="4" s="1"/>
  <c r="I42" i="41"/>
  <c r="L42" i="41" s="1"/>
  <c r="J45" i="4" s="1"/>
  <c r="I74" i="41"/>
  <c r="L74" i="41" s="1"/>
  <c r="J77" i="4" s="1"/>
  <c r="I164" i="41"/>
  <c r="L164" i="41" s="1"/>
  <c r="J167" i="4" s="1"/>
  <c r="I29" i="41"/>
  <c r="L29" i="41" s="1"/>
  <c r="J32" i="4" s="1"/>
  <c r="I61" i="41"/>
  <c r="L61" i="41" s="1"/>
  <c r="J64" i="4" s="1"/>
  <c r="I97" i="41"/>
  <c r="L97" i="41" s="1"/>
  <c r="J100" i="4" s="1"/>
  <c r="I103" i="41"/>
  <c r="L103" i="41" s="1"/>
  <c r="J106" i="4" s="1"/>
  <c r="I135" i="41"/>
  <c r="L135" i="41" s="1"/>
  <c r="J138" i="4" s="1"/>
  <c r="I167" i="41"/>
  <c r="L167" i="41" s="1"/>
  <c r="J170" i="4" s="1"/>
  <c r="I118" i="41"/>
  <c r="L118" i="41" s="1"/>
  <c r="J121" i="4" s="1"/>
  <c r="I150" i="41"/>
  <c r="L150" i="41" s="1"/>
  <c r="J153" i="4" s="1"/>
  <c r="I182" i="41"/>
  <c r="L182" i="41" s="1"/>
  <c r="J185" i="4" s="1"/>
  <c r="I133" i="41"/>
  <c r="L133" i="41" s="1"/>
  <c r="J136" i="4" s="1"/>
  <c r="I165" i="41"/>
  <c r="L165" i="41" s="1"/>
  <c r="J168" i="4" s="1"/>
  <c r="I87" i="41"/>
  <c r="L87" i="41" s="1"/>
  <c r="J90" i="4" s="1"/>
  <c r="I95" i="41"/>
  <c r="L95" i="41" s="1"/>
  <c r="J98" i="4" s="1"/>
  <c r="I75" i="41"/>
  <c r="L75" i="41" s="1"/>
  <c r="J78" i="4" s="1"/>
  <c r="I56" i="41"/>
  <c r="L56" i="41" s="1"/>
  <c r="J59" i="4" s="1"/>
  <c r="I36" i="41"/>
  <c r="L36" i="41" s="1"/>
  <c r="J39" i="4" s="1"/>
  <c r="I44" i="41"/>
  <c r="L44" i="41" s="1"/>
  <c r="J47" i="4" s="1"/>
  <c r="I16" i="41"/>
  <c r="L16" i="41" s="1"/>
  <c r="J19" i="4" s="1"/>
  <c r="I63" i="41"/>
  <c r="L63" i="41" s="1"/>
  <c r="J66" i="4" s="1"/>
  <c r="I92" i="41"/>
  <c r="L92" i="41" s="1"/>
  <c r="J95" i="4" s="1"/>
  <c r="I43" i="41"/>
  <c r="L43" i="41" s="1"/>
  <c r="J46" i="4" s="1"/>
  <c r="I144" i="41"/>
  <c r="L144" i="41" s="1"/>
  <c r="J147" i="4" s="1"/>
  <c r="I46" i="41"/>
  <c r="L46" i="41" s="1"/>
  <c r="J49" i="4" s="1"/>
  <c r="I78" i="41"/>
  <c r="L78" i="41" s="1"/>
  <c r="J81" i="4" s="1"/>
  <c r="I91" i="41"/>
  <c r="L91" i="41" s="1"/>
  <c r="J94" i="4" s="1"/>
  <c r="I33" i="41"/>
  <c r="L33" i="41" s="1"/>
  <c r="J36" i="4" s="1"/>
  <c r="I65" i="41"/>
  <c r="L65" i="41" s="1"/>
  <c r="J68" i="4" s="1"/>
  <c r="I100" i="41"/>
  <c r="L100" i="41" s="1"/>
  <c r="J103" i="4" s="1"/>
  <c r="I107" i="41"/>
  <c r="L107" i="41" s="1"/>
  <c r="J110" i="4" s="1"/>
  <c r="I139" i="41"/>
  <c r="L139" i="41" s="1"/>
  <c r="J142" i="4" s="1"/>
  <c r="I171" i="41"/>
  <c r="L171" i="41" s="1"/>
  <c r="J174" i="4" s="1"/>
  <c r="I122" i="41"/>
  <c r="L122" i="41" s="1"/>
  <c r="J125" i="4" s="1"/>
  <c r="I154" i="41"/>
  <c r="L154" i="41" s="1"/>
  <c r="J157" i="4" s="1"/>
  <c r="I105" i="41"/>
  <c r="L105" i="41" s="1"/>
  <c r="J108" i="4" s="1"/>
  <c r="I137" i="41"/>
  <c r="L137" i="41" s="1"/>
  <c r="J140" i="4" s="1"/>
  <c r="I169" i="41"/>
  <c r="L169" i="41" s="1"/>
  <c r="J172" i="4" s="1"/>
  <c r="I148" i="41"/>
  <c r="L148" i="41" s="1"/>
  <c r="J151" i="4" s="1"/>
  <c r="I86" i="41"/>
  <c r="L86" i="41" s="1"/>
  <c r="J89" i="4" s="1"/>
  <c r="I93" i="41"/>
  <c r="L93" i="41" s="1"/>
  <c r="J96" i="4" s="1"/>
  <c r="I48" i="41"/>
  <c r="L48" i="41" s="1"/>
  <c r="J51" i="4" s="1"/>
  <c r="I19" i="41"/>
  <c r="L19" i="41" s="1"/>
  <c r="J22" i="4" s="1"/>
  <c r="I76" i="41"/>
  <c r="L76" i="41" s="1"/>
  <c r="J79" i="4" s="1"/>
  <c r="I99" i="41"/>
  <c r="L99" i="41" s="1"/>
  <c r="J102" i="4" s="1"/>
  <c r="I55" i="41"/>
  <c r="L55" i="41" s="1"/>
  <c r="J58" i="4" s="1"/>
  <c r="I176" i="41"/>
  <c r="L176" i="41" s="1"/>
  <c r="J179" i="4" s="1"/>
  <c r="I50" i="41"/>
  <c r="L50" i="41" s="1"/>
  <c r="J53" i="4" s="1"/>
  <c r="I82" i="41"/>
  <c r="L82" i="41" s="1"/>
  <c r="J85" i="4" s="1"/>
  <c r="I120" i="41"/>
  <c r="L120" i="41" s="1"/>
  <c r="J123" i="4" s="1"/>
  <c r="I37" i="41"/>
  <c r="L37" i="41" s="1"/>
  <c r="J40" i="4" s="1"/>
  <c r="I69" i="41"/>
  <c r="L69" i="41" s="1"/>
  <c r="J72" i="4" s="1"/>
  <c r="I108" i="41"/>
  <c r="L108" i="41" s="1"/>
  <c r="J111" i="4" s="1"/>
  <c r="I111" i="41"/>
  <c r="L111" i="41" s="1"/>
  <c r="J114" i="4" s="1"/>
  <c r="I143" i="41"/>
  <c r="L143" i="41" s="1"/>
  <c r="J146" i="4" s="1"/>
  <c r="I175" i="41"/>
  <c r="L175" i="41" s="1"/>
  <c r="J178" i="4" s="1"/>
  <c r="I126" i="41"/>
  <c r="L126" i="41" s="1"/>
  <c r="J129" i="4" s="1"/>
  <c r="I158" i="41"/>
  <c r="L158" i="41" s="1"/>
  <c r="J161" i="4" s="1"/>
  <c r="I109" i="41"/>
  <c r="L109" i="41" s="1"/>
  <c r="J112" i="4" s="1"/>
  <c r="I141" i="41"/>
  <c r="L141" i="41" s="1"/>
  <c r="J144" i="4" s="1"/>
  <c r="I173" i="41"/>
  <c r="L173" i="41" s="1"/>
  <c r="J176" i="4" s="1"/>
  <c r="I18" i="41"/>
  <c r="L18" i="41" s="1"/>
  <c r="J21" i="4" s="1"/>
  <c r="I101" i="41"/>
  <c r="L101" i="41" s="1"/>
  <c r="J104" i="4" s="1"/>
  <c r="I38" i="41"/>
  <c r="L38" i="41" s="1"/>
  <c r="J41" i="4" s="1"/>
  <c r="I178" i="41"/>
  <c r="L178" i="41" s="1"/>
  <c r="J181" i="4" s="1"/>
  <c r="I40" i="41"/>
  <c r="L40" i="41" s="1"/>
  <c r="J43" i="4" s="1"/>
  <c r="I102" i="41"/>
  <c r="L102" i="41" s="1"/>
  <c r="J105" i="4" s="1"/>
  <c r="I124" i="41"/>
  <c r="L124" i="41" s="1"/>
  <c r="J127" i="4" s="1"/>
  <c r="I52" i="41"/>
  <c r="L52" i="41" s="1"/>
  <c r="J55" i="4" s="1"/>
  <c r="I67" i="41"/>
  <c r="L67" i="41" s="1"/>
  <c r="J70" i="4" s="1"/>
  <c r="I136" i="41"/>
  <c r="L136" i="41" s="1"/>
  <c r="J139" i="4" s="1"/>
  <c r="I104" i="41"/>
  <c r="L104" i="41" s="1"/>
  <c r="J107" i="4" s="1"/>
  <c r="I68" i="41"/>
  <c r="L68" i="41" s="1"/>
  <c r="J71" i="4" s="1"/>
  <c r="I22" i="41"/>
  <c r="L22" i="41" s="1"/>
  <c r="J25" i="4" s="1"/>
  <c r="I54" i="41"/>
  <c r="L54" i="41" s="1"/>
  <c r="J57" i="4" s="1"/>
  <c r="I85" i="41"/>
  <c r="L85" i="41" s="1"/>
  <c r="J88" i="4" s="1"/>
  <c r="I152" i="41"/>
  <c r="L152" i="41" s="1"/>
  <c r="J155" i="4" s="1"/>
  <c r="I41" i="41"/>
  <c r="L41" i="41" s="1"/>
  <c r="J44" i="4" s="1"/>
  <c r="I73" i="41"/>
  <c r="L73" i="41" s="1"/>
  <c r="J76" i="4" s="1"/>
  <c r="I140" i="41"/>
  <c r="L140" i="41" s="1"/>
  <c r="J143" i="4" s="1"/>
  <c r="I115" i="41"/>
  <c r="L115" i="41" s="1"/>
  <c r="J118" i="4" s="1"/>
  <c r="I147" i="41"/>
  <c r="L147" i="41" s="1"/>
  <c r="J150" i="4" s="1"/>
  <c r="I179" i="41"/>
  <c r="L179" i="41" s="1"/>
  <c r="J182" i="4" s="1"/>
  <c r="I130" i="41"/>
  <c r="L130" i="41" s="1"/>
  <c r="J133" i="4" s="1"/>
  <c r="I162" i="41"/>
  <c r="L162" i="41" s="1"/>
  <c r="J165" i="4" s="1"/>
  <c r="I113" i="41"/>
  <c r="L113" i="41" s="1"/>
  <c r="J116" i="4" s="1"/>
  <c r="I145" i="41"/>
  <c r="L145" i="41" s="1"/>
  <c r="J148" i="4" s="1"/>
  <c r="I177" i="41"/>
  <c r="L177" i="41" s="1"/>
  <c r="J180" i="4" s="1"/>
  <c r="I24" i="41"/>
  <c r="L24" i="41" s="1"/>
  <c r="J27" i="4" s="1"/>
  <c r="I23" i="41"/>
  <c r="L23" i="41" s="1"/>
  <c r="J26" i="4" s="1"/>
  <c r="I146" i="41"/>
  <c r="L146" i="41" s="1"/>
  <c r="J149" i="4" s="1"/>
  <c r="I79" i="41"/>
  <c r="L79" i="41" s="1"/>
  <c r="J82" i="4" s="1"/>
  <c r="I8" i="41"/>
  <c r="L8" i="41" s="1"/>
  <c r="J11" i="4" s="1"/>
  <c r="I60" i="41"/>
  <c r="L60" i="41" s="1"/>
  <c r="J63" i="4" s="1"/>
  <c r="I71" i="41"/>
  <c r="L71" i="41" s="1"/>
  <c r="J74" i="4" s="1"/>
  <c r="I80" i="41"/>
  <c r="L80" i="41" s="1"/>
  <c r="J83" i="4" s="1"/>
  <c r="I5" i="41"/>
  <c r="L5" i="41" s="1"/>
  <c r="J8" i="4" s="1"/>
  <c r="I12" i="41"/>
  <c r="L12" i="41" s="1"/>
  <c r="J15" i="4" s="1"/>
  <c r="I83" i="41"/>
  <c r="L83" i="41" s="1"/>
  <c r="J86" i="4" s="1"/>
  <c r="I26" i="41"/>
  <c r="L26" i="41" s="1"/>
  <c r="J29" i="4" s="1"/>
  <c r="I58" i="41"/>
  <c r="L58" i="41" s="1"/>
  <c r="J61" i="4" s="1"/>
  <c r="I88" i="41"/>
  <c r="L88" i="41" s="1"/>
  <c r="J91" i="4" s="1"/>
  <c r="I13" i="41"/>
  <c r="L13" i="41" s="1"/>
  <c r="J16" i="4" s="1"/>
  <c r="I45" i="41"/>
  <c r="L45" i="41" s="1"/>
  <c r="J48" i="4" s="1"/>
  <c r="I77" i="41"/>
  <c r="L77" i="41" s="1"/>
  <c r="J80" i="4" s="1"/>
  <c r="I172" i="41"/>
  <c r="L172" i="41" s="1"/>
  <c r="J175" i="4" s="1"/>
  <c r="I119" i="41"/>
  <c r="L119" i="41" s="1"/>
  <c r="J122" i="4" s="1"/>
  <c r="I151" i="41"/>
  <c r="L151" i="41" s="1"/>
  <c r="J154" i="4" s="1"/>
  <c r="I134" i="41"/>
  <c r="L134" i="41" s="1"/>
  <c r="J137" i="4" s="1"/>
  <c r="I166" i="41"/>
  <c r="L166" i="41" s="1"/>
  <c r="J169" i="4" s="1"/>
  <c r="I117" i="41"/>
  <c r="L117" i="41" s="1"/>
  <c r="J120" i="4" s="1"/>
  <c r="I149" i="41"/>
  <c r="L149" i="41" s="1"/>
  <c r="J152" i="4" s="1"/>
  <c r="I181" i="41"/>
  <c r="L181" i="41" s="1"/>
  <c r="J184" i="4" s="1"/>
  <c r="I3" i="40"/>
  <c r="G200" i="40"/>
  <c r="G199" i="47"/>
  <c r="L3" i="47"/>
  <c r="Y6" i="4" s="1"/>
  <c r="G198" i="47"/>
  <c r="H183" i="45"/>
  <c r="I183" i="45" s="1"/>
  <c r="I3" i="45"/>
  <c r="L3" i="38"/>
  <c r="D6" i="4" s="1"/>
  <c r="I67" i="4" l="1"/>
  <c r="I130" i="4"/>
  <c r="I121" i="4"/>
  <c r="I161" i="4"/>
  <c r="L161" i="4" s="1"/>
  <c r="O161" i="4" s="1"/>
  <c r="R161" i="4" s="1"/>
  <c r="U161" i="4" s="1"/>
  <c r="X161" i="4" s="1"/>
  <c r="AA161" i="4" s="1"/>
  <c r="AD161" i="4" s="1"/>
  <c r="AG161" i="4" s="1"/>
  <c r="I163" i="4"/>
  <c r="I150" i="4"/>
  <c r="L150" i="4" s="1"/>
  <c r="O150" i="4" s="1"/>
  <c r="R150" i="4" s="1"/>
  <c r="U150" i="4" s="1"/>
  <c r="X150" i="4" s="1"/>
  <c r="AA150" i="4" s="1"/>
  <c r="AD150" i="4" s="1"/>
  <c r="AG150" i="4" s="1"/>
  <c r="I71" i="4"/>
  <c r="L71" i="4" s="1"/>
  <c r="O71" i="4" s="1"/>
  <c r="R71" i="4" s="1"/>
  <c r="U71" i="4" s="1"/>
  <c r="X71" i="4" s="1"/>
  <c r="AA71" i="4" s="1"/>
  <c r="AD71" i="4" s="1"/>
  <c r="AG71" i="4" s="1"/>
  <c r="I101" i="4"/>
  <c r="L101" i="4" s="1"/>
  <c r="O101" i="4" s="1"/>
  <c r="R101" i="4" s="1"/>
  <c r="U101" i="4" s="1"/>
  <c r="X101" i="4" s="1"/>
  <c r="AA101" i="4" s="1"/>
  <c r="AD101" i="4" s="1"/>
  <c r="AG101" i="4" s="1"/>
  <c r="I82" i="4"/>
  <c r="L82" i="4" s="1"/>
  <c r="O82" i="4" s="1"/>
  <c r="R82" i="4" s="1"/>
  <c r="U82" i="4" s="1"/>
  <c r="X82" i="4" s="1"/>
  <c r="AA82" i="4" s="1"/>
  <c r="AD82" i="4" s="1"/>
  <c r="AG82" i="4" s="1"/>
  <c r="I38" i="4"/>
  <c r="L38" i="4" s="1"/>
  <c r="O38" i="4" s="1"/>
  <c r="R38" i="4" s="1"/>
  <c r="U38" i="4" s="1"/>
  <c r="X38" i="4" s="1"/>
  <c r="AA38" i="4" s="1"/>
  <c r="AD38" i="4" s="1"/>
  <c r="AG38" i="4" s="1"/>
  <c r="I162" i="4"/>
  <c r="L162" i="4" s="1"/>
  <c r="O162" i="4" s="1"/>
  <c r="R162" i="4" s="1"/>
  <c r="U162" i="4" s="1"/>
  <c r="X162" i="4" s="1"/>
  <c r="AA162" i="4" s="1"/>
  <c r="AD162" i="4" s="1"/>
  <c r="AG162" i="4" s="1"/>
  <c r="I179" i="4"/>
  <c r="L179" i="4" s="1"/>
  <c r="O179" i="4" s="1"/>
  <c r="R179" i="4" s="1"/>
  <c r="U179" i="4" s="1"/>
  <c r="X179" i="4" s="1"/>
  <c r="AA179" i="4" s="1"/>
  <c r="AD179" i="4" s="1"/>
  <c r="AG179" i="4" s="1"/>
  <c r="I107" i="4"/>
  <c r="L107" i="4" s="1"/>
  <c r="O107" i="4" s="1"/>
  <c r="R107" i="4" s="1"/>
  <c r="U107" i="4" s="1"/>
  <c r="X107" i="4" s="1"/>
  <c r="AA107" i="4" s="1"/>
  <c r="AD107" i="4" s="1"/>
  <c r="AG107" i="4" s="1"/>
  <c r="I94" i="4"/>
  <c r="L94" i="4" s="1"/>
  <c r="O94" i="4" s="1"/>
  <c r="R94" i="4" s="1"/>
  <c r="U94" i="4" s="1"/>
  <c r="X94" i="4" s="1"/>
  <c r="AA94" i="4" s="1"/>
  <c r="AD94" i="4" s="1"/>
  <c r="AG94" i="4" s="1"/>
  <c r="I23" i="4"/>
  <c r="L23" i="4" s="1"/>
  <c r="O23" i="4" s="1"/>
  <c r="R23" i="4" s="1"/>
  <c r="U23" i="4" s="1"/>
  <c r="X23" i="4" s="1"/>
  <c r="AA23" i="4" s="1"/>
  <c r="AD23" i="4" s="1"/>
  <c r="AG23" i="4" s="1"/>
  <c r="I32" i="4"/>
  <c r="L32" i="4" s="1"/>
  <c r="O32" i="4" s="1"/>
  <c r="R32" i="4" s="1"/>
  <c r="U32" i="4" s="1"/>
  <c r="X32" i="4" s="1"/>
  <c r="AA32" i="4" s="1"/>
  <c r="AD32" i="4" s="1"/>
  <c r="AG32" i="4" s="1"/>
  <c r="I142" i="4"/>
  <c r="I111" i="4"/>
  <c r="L111" i="4" s="1"/>
  <c r="O111" i="4" s="1"/>
  <c r="R111" i="4" s="1"/>
  <c r="U111" i="4" s="1"/>
  <c r="X111" i="4" s="1"/>
  <c r="AA111" i="4" s="1"/>
  <c r="AD111" i="4" s="1"/>
  <c r="AG111" i="4" s="1"/>
  <c r="I42" i="4"/>
  <c r="L42" i="4" s="1"/>
  <c r="O42" i="4" s="1"/>
  <c r="R42" i="4" s="1"/>
  <c r="U42" i="4" s="1"/>
  <c r="X42" i="4" s="1"/>
  <c r="AA42" i="4" s="1"/>
  <c r="AD42" i="4" s="1"/>
  <c r="AG42" i="4" s="1"/>
  <c r="I43" i="4"/>
  <c r="L43" i="4" s="1"/>
  <c r="O43" i="4" s="1"/>
  <c r="R43" i="4" s="1"/>
  <c r="U43" i="4" s="1"/>
  <c r="X43" i="4" s="1"/>
  <c r="AA43" i="4" s="1"/>
  <c r="AD43" i="4" s="1"/>
  <c r="AG43" i="4" s="1"/>
  <c r="I129" i="4"/>
  <c r="L129" i="4" s="1"/>
  <c r="O129" i="4" s="1"/>
  <c r="R129" i="4" s="1"/>
  <c r="U129" i="4" s="1"/>
  <c r="X129" i="4" s="1"/>
  <c r="AA129" i="4" s="1"/>
  <c r="AD129" i="4" s="1"/>
  <c r="AG129" i="4" s="1"/>
  <c r="I11" i="4"/>
  <c r="L11" i="4" s="1"/>
  <c r="O11" i="4" s="1"/>
  <c r="R11" i="4" s="1"/>
  <c r="U11" i="4" s="1"/>
  <c r="X11" i="4" s="1"/>
  <c r="AA11" i="4" s="1"/>
  <c r="AD11" i="4" s="1"/>
  <c r="AG11" i="4" s="1"/>
  <c r="I96" i="4"/>
  <c r="L96" i="4" s="1"/>
  <c r="O96" i="4" s="1"/>
  <c r="R96" i="4" s="1"/>
  <c r="U96" i="4" s="1"/>
  <c r="X96" i="4" s="1"/>
  <c r="AA96" i="4" s="1"/>
  <c r="AD96" i="4" s="1"/>
  <c r="AG96" i="4" s="1"/>
  <c r="I144" i="4"/>
  <c r="L144" i="4" s="1"/>
  <c r="O144" i="4" s="1"/>
  <c r="R144" i="4" s="1"/>
  <c r="U144" i="4" s="1"/>
  <c r="X144" i="4" s="1"/>
  <c r="AA144" i="4" s="1"/>
  <c r="AD144" i="4" s="1"/>
  <c r="AG144" i="4" s="1"/>
  <c r="I139" i="4"/>
  <c r="L139" i="4" s="1"/>
  <c r="O139" i="4" s="1"/>
  <c r="R139" i="4" s="1"/>
  <c r="U139" i="4" s="1"/>
  <c r="X139" i="4" s="1"/>
  <c r="AA139" i="4" s="1"/>
  <c r="AD139" i="4" s="1"/>
  <c r="AG139" i="4" s="1"/>
  <c r="I169" i="4"/>
  <c r="L169" i="4" s="1"/>
  <c r="O169" i="4" s="1"/>
  <c r="R169" i="4" s="1"/>
  <c r="U169" i="4" s="1"/>
  <c r="X169" i="4" s="1"/>
  <c r="AA169" i="4" s="1"/>
  <c r="AD169" i="4" s="1"/>
  <c r="AG169" i="4" s="1"/>
  <c r="I19" i="4"/>
  <c r="L19" i="4" s="1"/>
  <c r="O19" i="4" s="1"/>
  <c r="R19" i="4" s="1"/>
  <c r="U19" i="4" s="1"/>
  <c r="X19" i="4" s="1"/>
  <c r="AA19" i="4" s="1"/>
  <c r="AD19" i="4" s="1"/>
  <c r="AG19" i="4" s="1"/>
  <c r="I126" i="4"/>
  <c r="L126" i="4" s="1"/>
  <c r="O126" i="4" s="1"/>
  <c r="R126" i="4" s="1"/>
  <c r="U126" i="4" s="1"/>
  <c r="X126" i="4" s="1"/>
  <c r="AA126" i="4" s="1"/>
  <c r="AD126" i="4" s="1"/>
  <c r="AG126" i="4" s="1"/>
  <c r="I39" i="4"/>
  <c r="L39" i="4" s="1"/>
  <c r="O39" i="4" s="1"/>
  <c r="R39" i="4" s="1"/>
  <c r="U39" i="4" s="1"/>
  <c r="X39" i="4" s="1"/>
  <c r="AA39" i="4" s="1"/>
  <c r="AD39" i="4" s="1"/>
  <c r="AG39" i="4" s="1"/>
  <c r="I136" i="4"/>
  <c r="L136" i="4" s="1"/>
  <c r="O136" i="4" s="1"/>
  <c r="R136" i="4" s="1"/>
  <c r="U136" i="4" s="1"/>
  <c r="X136" i="4" s="1"/>
  <c r="AA136" i="4" s="1"/>
  <c r="AD136" i="4" s="1"/>
  <c r="AG136" i="4" s="1"/>
  <c r="I8" i="4"/>
  <c r="L8" i="4" s="1"/>
  <c r="O8" i="4" s="1"/>
  <c r="R8" i="4" s="1"/>
  <c r="U8" i="4" s="1"/>
  <c r="X8" i="4" s="1"/>
  <c r="AA8" i="4" s="1"/>
  <c r="AD8" i="4" s="1"/>
  <c r="AG8" i="4" s="1"/>
  <c r="I180" i="4"/>
  <c r="L180" i="4" s="1"/>
  <c r="O180" i="4" s="1"/>
  <c r="R180" i="4" s="1"/>
  <c r="U180" i="4" s="1"/>
  <c r="X180" i="4" s="1"/>
  <c r="AA180" i="4" s="1"/>
  <c r="AD180" i="4" s="1"/>
  <c r="AG180" i="4" s="1"/>
  <c r="I183" i="4"/>
  <c r="L183" i="4" s="1"/>
  <c r="O183" i="4" s="1"/>
  <c r="R183" i="4" s="1"/>
  <c r="U183" i="4" s="1"/>
  <c r="X183" i="4" s="1"/>
  <c r="AA183" i="4" s="1"/>
  <c r="AD183" i="4" s="1"/>
  <c r="AG183" i="4" s="1"/>
  <c r="I25" i="4"/>
  <c r="L25" i="4" s="1"/>
  <c r="O25" i="4" s="1"/>
  <c r="R25" i="4" s="1"/>
  <c r="U25" i="4" s="1"/>
  <c r="X25" i="4" s="1"/>
  <c r="AA25" i="4" s="1"/>
  <c r="AD25" i="4" s="1"/>
  <c r="AG25" i="4" s="1"/>
  <c r="I155" i="4"/>
  <c r="L155" i="4" s="1"/>
  <c r="O155" i="4" s="1"/>
  <c r="R155" i="4" s="1"/>
  <c r="U155" i="4" s="1"/>
  <c r="X155" i="4" s="1"/>
  <c r="AA155" i="4" s="1"/>
  <c r="AD155" i="4" s="1"/>
  <c r="AG155" i="4" s="1"/>
  <c r="I62" i="4"/>
  <c r="L62" i="4" s="1"/>
  <c r="O62" i="4" s="1"/>
  <c r="R62" i="4" s="1"/>
  <c r="U62" i="4" s="1"/>
  <c r="X62" i="4" s="1"/>
  <c r="AA62" i="4" s="1"/>
  <c r="AD62" i="4" s="1"/>
  <c r="AG62" i="4" s="1"/>
  <c r="I181" i="4"/>
  <c r="L181" i="4" s="1"/>
  <c r="O181" i="4" s="1"/>
  <c r="R181" i="4" s="1"/>
  <c r="U181" i="4" s="1"/>
  <c r="X181" i="4" s="1"/>
  <c r="AA181" i="4" s="1"/>
  <c r="AD181" i="4" s="1"/>
  <c r="AG181" i="4" s="1"/>
  <c r="I120" i="4"/>
  <c r="L120" i="4" s="1"/>
  <c r="O120" i="4" s="1"/>
  <c r="R120" i="4" s="1"/>
  <c r="U120" i="4" s="1"/>
  <c r="X120" i="4" s="1"/>
  <c r="AA120" i="4" s="1"/>
  <c r="AD120" i="4" s="1"/>
  <c r="AG120" i="4" s="1"/>
  <c r="I78" i="4"/>
  <c r="L78" i="4" s="1"/>
  <c r="O78" i="4" s="1"/>
  <c r="R78" i="4" s="1"/>
  <c r="U78" i="4" s="1"/>
  <c r="X78" i="4" s="1"/>
  <c r="AA78" i="4" s="1"/>
  <c r="AD78" i="4" s="1"/>
  <c r="AG78" i="4" s="1"/>
  <c r="I17" i="4"/>
  <c r="L17" i="4" s="1"/>
  <c r="O17" i="4" s="1"/>
  <c r="R17" i="4" s="1"/>
  <c r="U17" i="4" s="1"/>
  <c r="X17" i="4" s="1"/>
  <c r="AA17" i="4" s="1"/>
  <c r="AD17" i="4" s="1"/>
  <c r="AG17" i="4" s="1"/>
  <c r="I15" i="4"/>
  <c r="L15" i="4" s="1"/>
  <c r="O15" i="4" s="1"/>
  <c r="R15" i="4" s="1"/>
  <c r="U15" i="4" s="1"/>
  <c r="X15" i="4" s="1"/>
  <c r="AA15" i="4" s="1"/>
  <c r="AD15" i="4" s="1"/>
  <c r="AG15" i="4" s="1"/>
  <c r="I156" i="4"/>
  <c r="L156" i="4" s="1"/>
  <c r="O156" i="4" s="1"/>
  <c r="R156" i="4" s="1"/>
  <c r="U156" i="4" s="1"/>
  <c r="X156" i="4" s="1"/>
  <c r="AA156" i="4" s="1"/>
  <c r="AD156" i="4" s="1"/>
  <c r="AG156" i="4" s="1"/>
  <c r="I9" i="4"/>
  <c r="L9" i="4" s="1"/>
  <c r="O9" i="4" s="1"/>
  <c r="R9" i="4" s="1"/>
  <c r="U9" i="4" s="1"/>
  <c r="X9" i="4" s="1"/>
  <c r="AA9" i="4" s="1"/>
  <c r="AD9" i="4" s="1"/>
  <c r="AG9" i="4" s="1"/>
  <c r="I128" i="4"/>
  <c r="L128" i="4" s="1"/>
  <c r="O128" i="4" s="1"/>
  <c r="R128" i="4" s="1"/>
  <c r="U128" i="4" s="1"/>
  <c r="X128" i="4" s="1"/>
  <c r="AA128" i="4" s="1"/>
  <c r="AD128" i="4" s="1"/>
  <c r="AG128" i="4" s="1"/>
  <c r="I175" i="4"/>
  <c r="L175" i="4" s="1"/>
  <c r="O175" i="4" s="1"/>
  <c r="R175" i="4" s="1"/>
  <c r="U175" i="4" s="1"/>
  <c r="X175" i="4" s="1"/>
  <c r="AA175" i="4" s="1"/>
  <c r="AD175" i="4" s="1"/>
  <c r="AG175" i="4" s="1"/>
  <c r="I59" i="4"/>
  <c r="L59" i="4" s="1"/>
  <c r="O59" i="4" s="1"/>
  <c r="R59" i="4" s="1"/>
  <c r="U59" i="4" s="1"/>
  <c r="X59" i="4" s="1"/>
  <c r="AA59" i="4" s="1"/>
  <c r="AD59" i="4" s="1"/>
  <c r="AG59" i="4" s="1"/>
  <c r="I185" i="4"/>
  <c r="L185" i="4" s="1"/>
  <c r="O185" i="4" s="1"/>
  <c r="R185" i="4" s="1"/>
  <c r="U185" i="4" s="1"/>
  <c r="X185" i="4" s="1"/>
  <c r="AA185" i="4" s="1"/>
  <c r="AD185" i="4" s="1"/>
  <c r="I145" i="4"/>
  <c r="L145" i="4" s="1"/>
  <c r="O145" i="4" s="1"/>
  <c r="R145" i="4" s="1"/>
  <c r="U145" i="4" s="1"/>
  <c r="X145" i="4" s="1"/>
  <c r="AA145" i="4" s="1"/>
  <c r="AD145" i="4" s="1"/>
  <c r="AG145" i="4" s="1"/>
  <c r="I166" i="4"/>
  <c r="L166" i="4" s="1"/>
  <c r="O166" i="4" s="1"/>
  <c r="R166" i="4" s="1"/>
  <c r="U166" i="4" s="1"/>
  <c r="X166" i="4" s="1"/>
  <c r="AA166" i="4" s="1"/>
  <c r="AD166" i="4" s="1"/>
  <c r="AG166" i="4" s="1"/>
  <c r="I104" i="4"/>
  <c r="L104" i="4" s="1"/>
  <c r="O104" i="4" s="1"/>
  <c r="R104" i="4" s="1"/>
  <c r="U104" i="4" s="1"/>
  <c r="X104" i="4" s="1"/>
  <c r="AA104" i="4" s="1"/>
  <c r="AD104" i="4" s="1"/>
  <c r="AG104" i="4" s="1"/>
  <c r="I113" i="4"/>
  <c r="L113" i="4" s="1"/>
  <c r="O113" i="4" s="1"/>
  <c r="R113" i="4" s="1"/>
  <c r="U113" i="4" s="1"/>
  <c r="X113" i="4" s="1"/>
  <c r="AA113" i="4" s="1"/>
  <c r="AD113" i="4" s="1"/>
  <c r="AG113" i="4" s="1"/>
  <c r="I98" i="4"/>
  <c r="L98" i="4" s="1"/>
  <c r="O98" i="4" s="1"/>
  <c r="R98" i="4" s="1"/>
  <c r="U98" i="4" s="1"/>
  <c r="X98" i="4" s="1"/>
  <c r="AA98" i="4" s="1"/>
  <c r="AD98" i="4" s="1"/>
  <c r="AG98" i="4" s="1"/>
  <c r="I131" i="4"/>
  <c r="L131" i="4" s="1"/>
  <c r="O131" i="4" s="1"/>
  <c r="R131" i="4" s="1"/>
  <c r="U131" i="4" s="1"/>
  <c r="X131" i="4" s="1"/>
  <c r="AA131" i="4" s="1"/>
  <c r="AD131" i="4" s="1"/>
  <c r="AG131" i="4" s="1"/>
  <c r="I133" i="4"/>
  <c r="L133" i="4" s="1"/>
  <c r="O133" i="4" s="1"/>
  <c r="R133" i="4" s="1"/>
  <c r="U133" i="4" s="1"/>
  <c r="X133" i="4" s="1"/>
  <c r="AA133" i="4" s="1"/>
  <c r="AD133" i="4" s="1"/>
  <c r="AG133" i="4" s="1"/>
  <c r="I149" i="4"/>
  <c r="L149" i="4" s="1"/>
  <c r="O149" i="4" s="1"/>
  <c r="R149" i="4" s="1"/>
  <c r="U149" i="4" s="1"/>
  <c r="X149" i="4" s="1"/>
  <c r="AA149" i="4" s="1"/>
  <c r="AD149" i="4" s="1"/>
  <c r="AG149" i="4" s="1"/>
  <c r="I36" i="4"/>
  <c r="L36" i="4" s="1"/>
  <c r="O36" i="4" s="1"/>
  <c r="R36" i="4" s="1"/>
  <c r="U36" i="4" s="1"/>
  <c r="X36" i="4" s="1"/>
  <c r="AA36" i="4" s="1"/>
  <c r="AD36" i="4" s="1"/>
  <c r="AG36" i="4" s="1"/>
  <c r="I114" i="4"/>
  <c r="L114" i="4" s="1"/>
  <c r="O114" i="4" s="1"/>
  <c r="R114" i="4" s="1"/>
  <c r="U114" i="4" s="1"/>
  <c r="X114" i="4" s="1"/>
  <c r="AA114" i="4" s="1"/>
  <c r="AD114" i="4" s="1"/>
  <c r="AG114" i="4" s="1"/>
  <c r="I178" i="4"/>
  <c r="L178" i="4" s="1"/>
  <c r="O178" i="4" s="1"/>
  <c r="R178" i="4" s="1"/>
  <c r="U178" i="4" s="1"/>
  <c r="X178" i="4" s="1"/>
  <c r="AA178" i="4" s="1"/>
  <c r="AD178" i="4" s="1"/>
  <c r="AG178" i="4" s="1"/>
  <c r="I27" i="4"/>
  <c r="L27" i="4" s="1"/>
  <c r="O27" i="4" s="1"/>
  <c r="R27" i="4" s="1"/>
  <c r="U27" i="4" s="1"/>
  <c r="X27" i="4" s="1"/>
  <c r="AA27" i="4" s="1"/>
  <c r="AD27" i="4" s="1"/>
  <c r="AG27" i="4" s="1"/>
  <c r="I108" i="4"/>
  <c r="L108" i="4" s="1"/>
  <c r="O108" i="4" s="1"/>
  <c r="R108" i="4" s="1"/>
  <c r="U108" i="4" s="1"/>
  <c r="X108" i="4" s="1"/>
  <c r="AA108" i="4" s="1"/>
  <c r="AD108" i="4" s="1"/>
  <c r="AG108" i="4" s="1"/>
  <c r="I174" i="4"/>
  <c r="L174" i="4" s="1"/>
  <c r="O174" i="4" s="1"/>
  <c r="R174" i="4" s="1"/>
  <c r="U174" i="4" s="1"/>
  <c r="X174" i="4" s="1"/>
  <c r="AA174" i="4" s="1"/>
  <c r="AD174" i="4" s="1"/>
  <c r="AG174" i="4" s="1"/>
  <c r="I79" i="4"/>
  <c r="L79" i="4" s="1"/>
  <c r="O79" i="4" s="1"/>
  <c r="R79" i="4" s="1"/>
  <c r="U79" i="4" s="1"/>
  <c r="X79" i="4" s="1"/>
  <c r="AA79" i="4" s="1"/>
  <c r="AD79" i="4" s="1"/>
  <c r="AG79" i="4" s="1"/>
  <c r="I37" i="4"/>
  <c r="L37" i="4" s="1"/>
  <c r="O37" i="4" s="1"/>
  <c r="R37" i="4" s="1"/>
  <c r="U37" i="4" s="1"/>
  <c r="X37" i="4" s="1"/>
  <c r="AA37" i="4" s="1"/>
  <c r="AD37" i="4" s="1"/>
  <c r="AG37" i="4" s="1"/>
  <c r="I165" i="4"/>
  <c r="L165" i="4" s="1"/>
  <c r="O165" i="4" s="1"/>
  <c r="R165" i="4" s="1"/>
  <c r="U165" i="4" s="1"/>
  <c r="X165" i="4" s="1"/>
  <c r="AA165" i="4" s="1"/>
  <c r="AD165" i="4" s="1"/>
  <c r="AG165" i="4" s="1"/>
  <c r="I100" i="4"/>
  <c r="L100" i="4" s="1"/>
  <c r="O100" i="4" s="1"/>
  <c r="R100" i="4" s="1"/>
  <c r="U100" i="4" s="1"/>
  <c r="X100" i="4" s="1"/>
  <c r="AA100" i="4" s="1"/>
  <c r="AD100" i="4" s="1"/>
  <c r="AG100" i="4" s="1"/>
  <c r="I16" i="4"/>
  <c r="L16" i="4" s="1"/>
  <c r="O16" i="4" s="1"/>
  <c r="R16" i="4" s="1"/>
  <c r="U16" i="4" s="1"/>
  <c r="X16" i="4" s="1"/>
  <c r="AA16" i="4" s="1"/>
  <c r="AD16" i="4" s="1"/>
  <c r="AG16" i="4" s="1"/>
  <c r="I84" i="4"/>
  <c r="L84" i="4" s="1"/>
  <c r="O84" i="4" s="1"/>
  <c r="R84" i="4" s="1"/>
  <c r="U84" i="4" s="1"/>
  <c r="X84" i="4" s="1"/>
  <c r="AA84" i="4" s="1"/>
  <c r="AD84" i="4" s="1"/>
  <c r="AG84" i="4" s="1"/>
  <c r="I118" i="4"/>
  <c r="L118" i="4" s="1"/>
  <c r="O118" i="4" s="1"/>
  <c r="R118" i="4" s="1"/>
  <c r="U118" i="4" s="1"/>
  <c r="X118" i="4" s="1"/>
  <c r="AA118" i="4" s="1"/>
  <c r="AD118" i="4" s="1"/>
  <c r="AG118" i="4" s="1"/>
  <c r="I91" i="4"/>
  <c r="L91" i="4" s="1"/>
  <c r="O91" i="4" s="1"/>
  <c r="R91" i="4" s="1"/>
  <c r="U91" i="4" s="1"/>
  <c r="X91" i="4" s="1"/>
  <c r="AA91" i="4" s="1"/>
  <c r="AD91" i="4" s="1"/>
  <c r="AG91" i="4" s="1"/>
  <c r="I29" i="4"/>
  <c r="L29" i="4" s="1"/>
  <c r="O29" i="4" s="1"/>
  <c r="R29" i="4" s="1"/>
  <c r="U29" i="4" s="1"/>
  <c r="X29" i="4" s="1"/>
  <c r="AA29" i="4" s="1"/>
  <c r="AD29" i="4" s="1"/>
  <c r="AG29" i="4" s="1"/>
  <c r="I48" i="4"/>
  <c r="L48" i="4" s="1"/>
  <c r="O48" i="4" s="1"/>
  <c r="R48" i="4" s="1"/>
  <c r="U48" i="4" s="1"/>
  <c r="X48" i="4" s="1"/>
  <c r="AA48" i="4" s="1"/>
  <c r="AD48" i="4" s="1"/>
  <c r="AG48" i="4" s="1"/>
  <c r="I134" i="4"/>
  <c r="L134" i="4" s="1"/>
  <c r="O134" i="4" s="1"/>
  <c r="R134" i="4" s="1"/>
  <c r="U134" i="4" s="1"/>
  <c r="X134" i="4" s="1"/>
  <c r="AA134" i="4" s="1"/>
  <c r="AD134" i="4" s="1"/>
  <c r="AG134" i="4" s="1"/>
  <c r="I61" i="4"/>
  <c r="L61" i="4" s="1"/>
  <c r="O61" i="4" s="1"/>
  <c r="R61" i="4" s="1"/>
  <c r="U61" i="4" s="1"/>
  <c r="X61" i="4" s="1"/>
  <c r="AA61" i="4" s="1"/>
  <c r="AD61" i="4" s="1"/>
  <c r="AG61" i="4" s="1"/>
  <c r="I47" i="4"/>
  <c r="L47" i="4" s="1"/>
  <c r="O47" i="4" s="1"/>
  <c r="R47" i="4" s="1"/>
  <c r="U47" i="4" s="1"/>
  <c r="X47" i="4" s="1"/>
  <c r="AA47" i="4" s="1"/>
  <c r="AD47" i="4" s="1"/>
  <c r="AG47" i="4" s="1"/>
  <c r="I123" i="4"/>
  <c r="L123" i="4" s="1"/>
  <c r="O123" i="4" s="1"/>
  <c r="R123" i="4" s="1"/>
  <c r="U123" i="4" s="1"/>
  <c r="X123" i="4" s="1"/>
  <c r="AA123" i="4" s="1"/>
  <c r="AD123" i="4" s="1"/>
  <c r="AG123" i="4" s="1"/>
  <c r="I7" i="4"/>
  <c r="L7" i="4" s="1"/>
  <c r="O7" i="4" s="1"/>
  <c r="R7" i="4" s="1"/>
  <c r="U7" i="4" s="1"/>
  <c r="X7" i="4" s="1"/>
  <c r="AA7" i="4" s="1"/>
  <c r="AD7" i="4" s="1"/>
  <c r="AG7" i="4" s="1"/>
  <c r="I52" i="4"/>
  <c r="L52" i="4" s="1"/>
  <c r="O52" i="4" s="1"/>
  <c r="R52" i="4" s="1"/>
  <c r="U52" i="4" s="1"/>
  <c r="X52" i="4" s="1"/>
  <c r="AA52" i="4" s="1"/>
  <c r="AD52" i="4" s="1"/>
  <c r="AG52" i="4" s="1"/>
  <c r="I170" i="4"/>
  <c r="L170" i="4" s="1"/>
  <c r="O170" i="4" s="1"/>
  <c r="R170" i="4" s="1"/>
  <c r="U170" i="4" s="1"/>
  <c r="X170" i="4" s="1"/>
  <c r="AA170" i="4" s="1"/>
  <c r="AD170" i="4" s="1"/>
  <c r="AG170" i="4" s="1"/>
  <c r="I102" i="4"/>
  <c r="L102" i="4" s="1"/>
  <c r="O102" i="4" s="1"/>
  <c r="R102" i="4" s="1"/>
  <c r="U102" i="4" s="1"/>
  <c r="X102" i="4" s="1"/>
  <c r="AA102" i="4" s="1"/>
  <c r="AD102" i="4" s="1"/>
  <c r="AG102" i="4" s="1"/>
  <c r="G198" i="38"/>
  <c r="G199" i="38"/>
  <c r="L22" i="4"/>
  <c r="O22" i="4" s="1"/>
  <c r="R22" i="4" s="1"/>
  <c r="U22" i="4" s="1"/>
  <c r="X22" i="4" s="1"/>
  <c r="AA22" i="4" s="1"/>
  <c r="AD22" i="4" s="1"/>
  <c r="AG22" i="4" s="1"/>
  <c r="L87" i="4"/>
  <c r="O87" i="4" s="1"/>
  <c r="R87" i="4" s="1"/>
  <c r="U87" i="4" s="1"/>
  <c r="X87" i="4" s="1"/>
  <c r="AA87" i="4" s="1"/>
  <c r="AD87" i="4" s="1"/>
  <c r="AG87" i="4" s="1"/>
  <c r="L154" i="4"/>
  <c r="O154" i="4" s="1"/>
  <c r="R154" i="4" s="1"/>
  <c r="U154" i="4" s="1"/>
  <c r="X154" i="4" s="1"/>
  <c r="AA154" i="4" s="1"/>
  <c r="AD154" i="4" s="1"/>
  <c r="AG154" i="4" s="1"/>
  <c r="L124" i="4"/>
  <c r="O124" i="4" s="1"/>
  <c r="R124" i="4" s="1"/>
  <c r="U124" i="4" s="1"/>
  <c r="X124" i="4" s="1"/>
  <c r="AA124" i="4" s="1"/>
  <c r="AD124" i="4" s="1"/>
  <c r="AG124" i="4" s="1"/>
  <c r="F6" i="4"/>
  <c r="L31" i="4"/>
  <c r="O31" i="4" s="1"/>
  <c r="R31" i="4" s="1"/>
  <c r="U31" i="4" s="1"/>
  <c r="X31" i="4" s="1"/>
  <c r="AA31" i="4" s="1"/>
  <c r="AD31" i="4" s="1"/>
  <c r="AG31" i="4" s="1"/>
  <c r="L88" i="4"/>
  <c r="O88" i="4" s="1"/>
  <c r="R88" i="4" s="1"/>
  <c r="U88" i="4" s="1"/>
  <c r="X88" i="4" s="1"/>
  <c r="AA88" i="4" s="1"/>
  <c r="AD88" i="4" s="1"/>
  <c r="AG88" i="4" s="1"/>
  <c r="L142" i="4"/>
  <c r="O142" i="4" s="1"/>
  <c r="R142" i="4" s="1"/>
  <c r="U142" i="4" s="1"/>
  <c r="X142" i="4" s="1"/>
  <c r="AA142" i="4" s="1"/>
  <c r="AD142" i="4" s="1"/>
  <c r="AG142" i="4" s="1"/>
  <c r="L151" i="4"/>
  <c r="O151" i="4" s="1"/>
  <c r="R151" i="4" s="1"/>
  <c r="U151" i="4" s="1"/>
  <c r="X151" i="4" s="1"/>
  <c r="AA151" i="4" s="1"/>
  <c r="AD151" i="4" s="1"/>
  <c r="AG151" i="4" s="1"/>
  <c r="H183" i="51"/>
  <c r="I7" i="51"/>
  <c r="L7" i="51" s="1"/>
  <c r="AK10" i="4" s="1"/>
  <c r="L115" i="4"/>
  <c r="O115" i="4" s="1"/>
  <c r="R115" i="4" s="1"/>
  <c r="U115" i="4" s="1"/>
  <c r="X115" i="4" s="1"/>
  <c r="AA115" i="4" s="1"/>
  <c r="AD115" i="4" s="1"/>
  <c r="AG115" i="4" s="1"/>
  <c r="I3" i="49"/>
  <c r="G198" i="49" s="1"/>
  <c r="L93" i="4"/>
  <c r="O93" i="4" s="1"/>
  <c r="R93" i="4" s="1"/>
  <c r="U93" i="4" s="1"/>
  <c r="X93" i="4" s="1"/>
  <c r="AA93" i="4" s="1"/>
  <c r="AD93" i="4" s="1"/>
  <c r="AG93" i="4" s="1"/>
  <c r="L73" i="4"/>
  <c r="O73" i="4" s="1"/>
  <c r="R73" i="4" s="1"/>
  <c r="U73" i="4" s="1"/>
  <c r="X73" i="4" s="1"/>
  <c r="AA73" i="4" s="1"/>
  <c r="AD73" i="4" s="1"/>
  <c r="AG73" i="4" s="1"/>
  <c r="L56" i="4"/>
  <c r="O56" i="4" s="1"/>
  <c r="R56" i="4" s="1"/>
  <c r="U56" i="4" s="1"/>
  <c r="X56" i="4" s="1"/>
  <c r="AA56" i="4" s="1"/>
  <c r="AD56" i="4" s="1"/>
  <c r="AG56" i="4" s="1"/>
  <c r="L83" i="4"/>
  <c r="O83" i="4" s="1"/>
  <c r="R83" i="4" s="1"/>
  <c r="U83" i="4" s="1"/>
  <c r="X83" i="4" s="1"/>
  <c r="AA83" i="4" s="1"/>
  <c r="AD83" i="4" s="1"/>
  <c r="AG83" i="4" s="1"/>
  <c r="L65" i="4"/>
  <c r="O65" i="4" s="1"/>
  <c r="R65" i="4" s="1"/>
  <c r="U65" i="4" s="1"/>
  <c r="X65" i="4" s="1"/>
  <c r="AA65" i="4" s="1"/>
  <c r="AD65" i="4" s="1"/>
  <c r="AG65" i="4" s="1"/>
  <c r="L147" i="4"/>
  <c r="O147" i="4" s="1"/>
  <c r="R147" i="4" s="1"/>
  <c r="U147" i="4" s="1"/>
  <c r="X147" i="4" s="1"/>
  <c r="AA147" i="4" s="1"/>
  <c r="AD147" i="4" s="1"/>
  <c r="AG147" i="4" s="1"/>
  <c r="L14" i="4"/>
  <c r="O14" i="4" s="1"/>
  <c r="R14" i="4" s="1"/>
  <c r="U14" i="4" s="1"/>
  <c r="X14" i="4" s="1"/>
  <c r="AA14" i="4" s="1"/>
  <c r="AD14" i="4" s="1"/>
  <c r="AG14" i="4" s="1"/>
  <c r="L172" i="4"/>
  <c r="O172" i="4" s="1"/>
  <c r="R172" i="4" s="1"/>
  <c r="U172" i="4" s="1"/>
  <c r="X172" i="4" s="1"/>
  <c r="AA172" i="4" s="1"/>
  <c r="AD172" i="4" s="1"/>
  <c r="AG172" i="4" s="1"/>
  <c r="L53" i="4"/>
  <c r="O53" i="4" s="1"/>
  <c r="R53" i="4" s="1"/>
  <c r="U53" i="4" s="1"/>
  <c r="X53" i="4" s="1"/>
  <c r="AA53" i="4" s="1"/>
  <c r="AD53" i="4" s="1"/>
  <c r="AG53" i="4" s="1"/>
  <c r="L90" i="4"/>
  <c r="O90" i="4" s="1"/>
  <c r="R90" i="4" s="1"/>
  <c r="U90" i="4" s="1"/>
  <c r="X90" i="4" s="1"/>
  <c r="AA90" i="4" s="1"/>
  <c r="AD90" i="4" s="1"/>
  <c r="AG90" i="4" s="1"/>
  <c r="L70" i="4"/>
  <c r="O70" i="4" s="1"/>
  <c r="R70" i="4" s="1"/>
  <c r="U70" i="4" s="1"/>
  <c r="X70" i="4" s="1"/>
  <c r="AA70" i="4" s="1"/>
  <c r="AD70" i="4" s="1"/>
  <c r="AG70" i="4" s="1"/>
  <c r="L184" i="4"/>
  <c r="O184" i="4" s="1"/>
  <c r="R184" i="4" s="1"/>
  <c r="U184" i="4" s="1"/>
  <c r="X184" i="4" s="1"/>
  <c r="AA184" i="4" s="1"/>
  <c r="AD184" i="4" s="1"/>
  <c r="AG184" i="4" s="1"/>
  <c r="L81" i="4"/>
  <c r="O81" i="4" s="1"/>
  <c r="R81" i="4" s="1"/>
  <c r="U81" i="4" s="1"/>
  <c r="X81" i="4" s="1"/>
  <c r="AA81" i="4" s="1"/>
  <c r="AD81" i="4" s="1"/>
  <c r="AG81" i="4" s="1"/>
  <c r="L28" i="4"/>
  <c r="O28" i="4" s="1"/>
  <c r="R28" i="4" s="1"/>
  <c r="U28" i="4" s="1"/>
  <c r="X28" i="4" s="1"/>
  <c r="AA28" i="4" s="1"/>
  <c r="AD28" i="4" s="1"/>
  <c r="AG28" i="4" s="1"/>
  <c r="L26" i="4"/>
  <c r="O26" i="4" s="1"/>
  <c r="R26" i="4" s="1"/>
  <c r="U26" i="4" s="1"/>
  <c r="X26" i="4" s="1"/>
  <c r="AA26" i="4" s="1"/>
  <c r="AD26" i="4" s="1"/>
  <c r="AG26" i="4" s="1"/>
  <c r="L74" i="4"/>
  <c r="O74" i="4" s="1"/>
  <c r="R74" i="4" s="1"/>
  <c r="U74" i="4" s="1"/>
  <c r="X74" i="4" s="1"/>
  <c r="AA74" i="4" s="1"/>
  <c r="AD74" i="4" s="1"/>
  <c r="AG74" i="4" s="1"/>
  <c r="L112" i="4"/>
  <c r="O112" i="4" s="1"/>
  <c r="R112" i="4" s="1"/>
  <c r="U112" i="4" s="1"/>
  <c r="X112" i="4" s="1"/>
  <c r="AA112" i="4" s="1"/>
  <c r="AD112" i="4" s="1"/>
  <c r="AG112" i="4" s="1"/>
  <c r="L99" i="4"/>
  <c r="O99" i="4" s="1"/>
  <c r="R99" i="4" s="1"/>
  <c r="U99" i="4" s="1"/>
  <c r="X99" i="4" s="1"/>
  <c r="AA99" i="4" s="1"/>
  <c r="AD99" i="4" s="1"/>
  <c r="AG99" i="4" s="1"/>
  <c r="L140" i="4"/>
  <c r="O140" i="4" s="1"/>
  <c r="R140" i="4" s="1"/>
  <c r="U140" i="4" s="1"/>
  <c r="X140" i="4" s="1"/>
  <c r="AA140" i="4" s="1"/>
  <c r="AD140" i="4" s="1"/>
  <c r="AG140" i="4" s="1"/>
  <c r="L135" i="4"/>
  <c r="O135" i="4" s="1"/>
  <c r="R135" i="4" s="1"/>
  <c r="U135" i="4" s="1"/>
  <c r="X135" i="4" s="1"/>
  <c r="AA135" i="4" s="1"/>
  <c r="AD135" i="4" s="1"/>
  <c r="AG135" i="4" s="1"/>
  <c r="L125" i="4"/>
  <c r="O125" i="4" s="1"/>
  <c r="R125" i="4" s="1"/>
  <c r="U125" i="4" s="1"/>
  <c r="X125" i="4" s="1"/>
  <c r="AA125" i="4" s="1"/>
  <c r="AD125" i="4" s="1"/>
  <c r="AG125" i="4" s="1"/>
  <c r="L13" i="4"/>
  <c r="O13" i="4" s="1"/>
  <c r="R13" i="4" s="1"/>
  <c r="U13" i="4" s="1"/>
  <c r="X13" i="4" s="1"/>
  <c r="AA13" i="4" s="1"/>
  <c r="AD13" i="4" s="1"/>
  <c r="AG13" i="4" s="1"/>
  <c r="L177" i="4"/>
  <c r="O177" i="4" s="1"/>
  <c r="R177" i="4" s="1"/>
  <c r="U177" i="4" s="1"/>
  <c r="X177" i="4" s="1"/>
  <c r="AA177" i="4" s="1"/>
  <c r="AD177" i="4" s="1"/>
  <c r="AG177" i="4" s="1"/>
  <c r="L141" i="4"/>
  <c r="O141" i="4" s="1"/>
  <c r="R141" i="4" s="1"/>
  <c r="U141" i="4" s="1"/>
  <c r="X141" i="4" s="1"/>
  <c r="AA141" i="4" s="1"/>
  <c r="AD141" i="4" s="1"/>
  <c r="AG141" i="4" s="1"/>
  <c r="L54" i="4"/>
  <c r="O54" i="4" s="1"/>
  <c r="R54" i="4" s="1"/>
  <c r="U54" i="4" s="1"/>
  <c r="X54" i="4" s="1"/>
  <c r="AA54" i="4" s="1"/>
  <c r="AD54" i="4" s="1"/>
  <c r="AG54" i="4" s="1"/>
  <c r="L24" i="4"/>
  <c r="O24" i="4" s="1"/>
  <c r="R24" i="4" s="1"/>
  <c r="U24" i="4" s="1"/>
  <c r="X24" i="4" s="1"/>
  <c r="AA24" i="4" s="1"/>
  <c r="AD24" i="4" s="1"/>
  <c r="AG24" i="4" s="1"/>
  <c r="G198" i="51"/>
  <c r="G199" i="51"/>
  <c r="L3" i="51"/>
  <c r="AK6" i="4" s="1"/>
  <c r="AE185" i="4"/>
  <c r="G200" i="49"/>
  <c r="G199" i="48"/>
  <c r="L3" i="48"/>
  <c r="G198" i="48"/>
  <c r="L50" i="4"/>
  <c r="O50" i="4" s="1"/>
  <c r="R50" i="4" s="1"/>
  <c r="U50" i="4" s="1"/>
  <c r="X50" i="4" s="1"/>
  <c r="AA50" i="4" s="1"/>
  <c r="AD50" i="4" s="1"/>
  <c r="AG50" i="4" s="1"/>
  <c r="L143" i="4"/>
  <c r="O143" i="4" s="1"/>
  <c r="R143" i="4" s="1"/>
  <c r="U143" i="4" s="1"/>
  <c r="X143" i="4" s="1"/>
  <c r="AA143" i="4" s="1"/>
  <c r="AD143" i="4" s="1"/>
  <c r="AG143" i="4" s="1"/>
  <c r="L157" i="4"/>
  <c r="O157" i="4" s="1"/>
  <c r="R157" i="4" s="1"/>
  <c r="U157" i="4" s="1"/>
  <c r="X157" i="4" s="1"/>
  <c r="AA157" i="4" s="1"/>
  <c r="AD157" i="4" s="1"/>
  <c r="AG157" i="4" s="1"/>
  <c r="L153" i="4"/>
  <c r="O153" i="4" s="1"/>
  <c r="R153" i="4" s="1"/>
  <c r="U153" i="4" s="1"/>
  <c r="X153" i="4" s="1"/>
  <c r="AA153" i="4" s="1"/>
  <c r="AD153" i="4" s="1"/>
  <c r="AG153" i="4" s="1"/>
  <c r="G199" i="44"/>
  <c r="G198" i="44"/>
  <c r="L3" i="44"/>
  <c r="S6" i="4" s="1"/>
  <c r="L121" i="4"/>
  <c r="O121" i="4" s="1"/>
  <c r="R121" i="4" s="1"/>
  <c r="U121" i="4" s="1"/>
  <c r="X121" i="4" s="1"/>
  <c r="AA121" i="4" s="1"/>
  <c r="AD121" i="4" s="1"/>
  <c r="AG121" i="4" s="1"/>
  <c r="L164" i="4"/>
  <c r="O164" i="4" s="1"/>
  <c r="R164" i="4" s="1"/>
  <c r="U164" i="4" s="1"/>
  <c r="X164" i="4" s="1"/>
  <c r="AA164" i="4" s="1"/>
  <c r="AD164" i="4" s="1"/>
  <c r="AG164" i="4" s="1"/>
  <c r="L109" i="4"/>
  <c r="O109" i="4" s="1"/>
  <c r="R109" i="4" s="1"/>
  <c r="U109" i="4" s="1"/>
  <c r="X109" i="4" s="1"/>
  <c r="AA109" i="4" s="1"/>
  <c r="AD109" i="4" s="1"/>
  <c r="AG109" i="4" s="1"/>
  <c r="L33" i="4"/>
  <c r="O33" i="4" s="1"/>
  <c r="R33" i="4" s="1"/>
  <c r="U33" i="4" s="1"/>
  <c r="X33" i="4" s="1"/>
  <c r="AA33" i="4" s="1"/>
  <c r="AD33" i="4" s="1"/>
  <c r="AG33" i="4" s="1"/>
  <c r="L69" i="4"/>
  <c r="O69" i="4" s="1"/>
  <c r="R69" i="4" s="1"/>
  <c r="U69" i="4" s="1"/>
  <c r="X69" i="4" s="1"/>
  <c r="AA69" i="4" s="1"/>
  <c r="AD69" i="4" s="1"/>
  <c r="AG69" i="4" s="1"/>
  <c r="G199" i="42"/>
  <c r="L3" i="42"/>
  <c r="M6" i="4" s="1"/>
  <c r="L66" i="4"/>
  <c r="O66" i="4" s="1"/>
  <c r="R66" i="4" s="1"/>
  <c r="U66" i="4" s="1"/>
  <c r="X66" i="4" s="1"/>
  <c r="AA66" i="4" s="1"/>
  <c r="AD66" i="4" s="1"/>
  <c r="AG66" i="4" s="1"/>
  <c r="L46" i="4"/>
  <c r="O46" i="4" s="1"/>
  <c r="R46" i="4" s="1"/>
  <c r="U46" i="4" s="1"/>
  <c r="X46" i="4" s="1"/>
  <c r="AA46" i="4" s="1"/>
  <c r="AD46" i="4" s="1"/>
  <c r="AG46" i="4" s="1"/>
  <c r="L10" i="4"/>
  <c r="O10" i="4" s="1"/>
  <c r="R10" i="4" s="1"/>
  <c r="U10" i="4" s="1"/>
  <c r="X10" i="4" s="1"/>
  <c r="AA10" i="4" s="1"/>
  <c r="AD10" i="4" s="1"/>
  <c r="AG10" i="4" s="1"/>
  <c r="L92" i="4"/>
  <c r="O92" i="4" s="1"/>
  <c r="R92" i="4" s="1"/>
  <c r="U92" i="4" s="1"/>
  <c r="X92" i="4" s="1"/>
  <c r="AA92" i="4" s="1"/>
  <c r="AD92" i="4" s="1"/>
  <c r="AG92" i="4" s="1"/>
  <c r="L68" i="4"/>
  <c r="O68" i="4" s="1"/>
  <c r="R68" i="4" s="1"/>
  <c r="U68" i="4" s="1"/>
  <c r="X68" i="4" s="1"/>
  <c r="AA68" i="4" s="1"/>
  <c r="AD68" i="4" s="1"/>
  <c r="AG68" i="4" s="1"/>
  <c r="L130" i="4"/>
  <c r="O130" i="4" s="1"/>
  <c r="R130" i="4" s="1"/>
  <c r="U130" i="4" s="1"/>
  <c r="X130" i="4" s="1"/>
  <c r="AA130" i="4" s="1"/>
  <c r="AD130" i="4" s="1"/>
  <c r="AG130" i="4" s="1"/>
  <c r="L97" i="4"/>
  <c r="O97" i="4" s="1"/>
  <c r="R97" i="4" s="1"/>
  <c r="U97" i="4" s="1"/>
  <c r="X97" i="4" s="1"/>
  <c r="AA97" i="4" s="1"/>
  <c r="AD97" i="4" s="1"/>
  <c r="AG97" i="4" s="1"/>
  <c r="L95" i="4"/>
  <c r="O95" i="4" s="1"/>
  <c r="R95" i="4" s="1"/>
  <c r="U95" i="4" s="1"/>
  <c r="X95" i="4" s="1"/>
  <c r="AA95" i="4" s="1"/>
  <c r="AD95" i="4" s="1"/>
  <c r="AG95" i="4" s="1"/>
  <c r="L12" i="4"/>
  <c r="O12" i="4" s="1"/>
  <c r="R12" i="4" s="1"/>
  <c r="U12" i="4" s="1"/>
  <c r="X12" i="4" s="1"/>
  <c r="AA12" i="4" s="1"/>
  <c r="AD12" i="4" s="1"/>
  <c r="AG12" i="4" s="1"/>
  <c r="L55" i="4"/>
  <c r="O55" i="4" s="1"/>
  <c r="R55" i="4" s="1"/>
  <c r="U55" i="4" s="1"/>
  <c r="X55" i="4" s="1"/>
  <c r="AA55" i="4" s="1"/>
  <c r="AD55" i="4" s="1"/>
  <c r="AG55" i="4" s="1"/>
  <c r="L76" i="4"/>
  <c r="O76" i="4" s="1"/>
  <c r="R76" i="4" s="1"/>
  <c r="U76" i="4" s="1"/>
  <c r="X76" i="4" s="1"/>
  <c r="AA76" i="4" s="1"/>
  <c r="AD76" i="4" s="1"/>
  <c r="AG76" i="4" s="1"/>
  <c r="L148" i="4"/>
  <c r="O148" i="4" s="1"/>
  <c r="R148" i="4" s="1"/>
  <c r="U148" i="4" s="1"/>
  <c r="X148" i="4" s="1"/>
  <c r="AA148" i="4" s="1"/>
  <c r="AD148" i="4" s="1"/>
  <c r="AG148" i="4" s="1"/>
  <c r="L119" i="4"/>
  <c r="O119" i="4" s="1"/>
  <c r="R119" i="4" s="1"/>
  <c r="U119" i="4" s="1"/>
  <c r="X119" i="4" s="1"/>
  <c r="AA119" i="4" s="1"/>
  <c r="AD119" i="4" s="1"/>
  <c r="AG119" i="4" s="1"/>
  <c r="L163" i="4"/>
  <c r="O163" i="4" s="1"/>
  <c r="R163" i="4" s="1"/>
  <c r="U163" i="4" s="1"/>
  <c r="X163" i="4" s="1"/>
  <c r="AA163" i="4" s="1"/>
  <c r="AD163" i="4" s="1"/>
  <c r="AG163" i="4" s="1"/>
  <c r="L20" i="4"/>
  <c r="O20" i="4" s="1"/>
  <c r="R20" i="4" s="1"/>
  <c r="U20" i="4" s="1"/>
  <c r="X20" i="4" s="1"/>
  <c r="AA20" i="4" s="1"/>
  <c r="AD20" i="4" s="1"/>
  <c r="AG20" i="4" s="1"/>
  <c r="L18" i="4"/>
  <c r="O18" i="4" s="1"/>
  <c r="R18" i="4" s="1"/>
  <c r="U18" i="4" s="1"/>
  <c r="X18" i="4" s="1"/>
  <c r="AA18" i="4" s="1"/>
  <c r="AD18" i="4" s="1"/>
  <c r="AG18" i="4" s="1"/>
  <c r="L30" i="4"/>
  <c r="O30" i="4" s="1"/>
  <c r="R30" i="4" s="1"/>
  <c r="U30" i="4" s="1"/>
  <c r="X30" i="4" s="1"/>
  <c r="AA30" i="4" s="1"/>
  <c r="AD30" i="4" s="1"/>
  <c r="AG30" i="4" s="1"/>
  <c r="L67" i="4"/>
  <c r="O67" i="4" s="1"/>
  <c r="R67" i="4" s="1"/>
  <c r="U67" i="4" s="1"/>
  <c r="X67" i="4" s="1"/>
  <c r="AA67" i="4" s="1"/>
  <c r="AD67" i="4" s="1"/>
  <c r="AG67" i="4" s="1"/>
  <c r="L110" i="4"/>
  <c r="O110" i="4" s="1"/>
  <c r="R110" i="4" s="1"/>
  <c r="U110" i="4" s="1"/>
  <c r="X110" i="4" s="1"/>
  <c r="AA110" i="4" s="1"/>
  <c r="AD110" i="4" s="1"/>
  <c r="AG110" i="4" s="1"/>
  <c r="L116" i="4"/>
  <c r="O116" i="4" s="1"/>
  <c r="R116" i="4" s="1"/>
  <c r="U116" i="4" s="1"/>
  <c r="X116" i="4" s="1"/>
  <c r="AA116" i="4" s="1"/>
  <c r="AD116" i="4" s="1"/>
  <c r="AG116" i="4" s="1"/>
  <c r="L57" i="4"/>
  <c r="O57" i="4" s="1"/>
  <c r="R57" i="4" s="1"/>
  <c r="U57" i="4" s="1"/>
  <c r="X57" i="4" s="1"/>
  <c r="AA57" i="4" s="1"/>
  <c r="AD57" i="4" s="1"/>
  <c r="AG57" i="4" s="1"/>
  <c r="L45" i="4"/>
  <c r="O45" i="4" s="1"/>
  <c r="R45" i="4" s="1"/>
  <c r="U45" i="4" s="1"/>
  <c r="X45" i="4" s="1"/>
  <c r="AA45" i="4" s="1"/>
  <c r="AD45" i="4" s="1"/>
  <c r="AG45" i="4" s="1"/>
  <c r="L86" i="4"/>
  <c r="O86" i="4" s="1"/>
  <c r="R86" i="4" s="1"/>
  <c r="U86" i="4" s="1"/>
  <c r="X86" i="4" s="1"/>
  <c r="AA86" i="4" s="1"/>
  <c r="AD86" i="4" s="1"/>
  <c r="AG86" i="4" s="1"/>
  <c r="L34" i="4"/>
  <c r="O34" i="4" s="1"/>
  <c r="R34" i="4" s="1"/>
  <c r="U34" i="4" s="1"/>
  <c r="X34" i="4" s="1"/>
  <c r="AA34" i="4" s="1"/>
  <c r="AD34" i="4" s="1"/>
  <c r="AG34" i="4" s="1"/>
  <c r="L137" i="4"/>
  <c r="O137" i="4" s="1"/>
  <c r="R137" i="4" s="1"/>
  <c r="U137" i="4" s="1"/>
  <c r="X137" i="4" s="1"/>
  <c r="AA137" i="4" s="1"/>
  <c r="AD137" i="4" s="1"/>
  <c r="AG137" i="4" s="1"/>
  <c r="L44" i="4"/>
  <c r="O44" i="4" s="1"/>
  <c r="R44" i="4" s="1"/>
  <c r="U44" i="4" s="1"/>
  <c r="X44" i="4" s="1"/>
  <c r="AA44" i="4" s="1"/>
  <c r="AD44" i="4" s="1"/>
  <c r="AG44" i="4" s="1"/>
  <c r="L103" i="4"/>
  <c r="O103" i="4" s="1"/>
  <c r="R103" i="4" s="1"/>
  <c r="U103" i="4" s="1"/>
  <c r="X103" i="4" s="1"/>
  <c r="AA103" i="4" s="1"/>
  <c r="AD103" i="4" s="1"/>
  <c r="AG103" i="4" s="1"/>
  <c r="L152" i="4"/>
  <c r="O152" i="4" s="1"/>
  <c r="R152" i="4" s="1"/>
  <c r="U152" i="4" s="1"/>
  <c r="X152" i="4" s="1"/>
  <c r="AA152" i="4" s="1"/>
  <c r="AD152" i="4" s="1"/>
  <c r="AG152" i="4" s="1"/>
  <c r="L159" i="4"/>
  <c r="O159" i="4" s="1"/>
  <c r="R159" i="4" s="1"/>
  <c r="U159" i="4" s="1"/>
  <c r="X159" i="4" s="1"/>
  <c r="AA159" i="4" s="1"/>
  <c r="AD159" i="4" s="1"/>
  <c r="AG159" i="4" s="1"/>
  <c r="L80" i="4"/>
  <c r="O80" i="4" s="1"/>
  <c r="R80" i="4" s="1"/>
  <c r="U80" i="4" s="1"/>
  <c r="X80" i="4" s="1"/>
  <c r="AA80" i="4" s="1"/>
  <c r="AD80" i="4" s="1"/>
  <c r="AG80" i="4" s="1"/>
  <c r="L176" i="4"/>
  <c r="O176" i="4" s="1"/>
  <c r="R176" i="4" s="1"/>
  <c r="U176" i="4" s="1"/>
  <c r="X176" i="4" s="1"/>
  <c r="AA176" i="4" s="1"/>
  <c r="AD176" i="4" s="1"/>
  <c r="AG176" i="4" s="1"/>
  <c r="G199" i="41"/>
  <c r="G198" i="41"/>
  <c r="L3" i="41"/>
  <c r="J6" i="4" s="1"/>
  <c r="L168" i="4"/>
  <c r="O168" i="4" s="1"/>
  <c r="R168" i="4" s="1"/>
  <c r="U168" i="4" s="1"/>
  <c r="X168" i="4" s="1"/>
  <c r="AA168" i="4" s="1"/>
  <c r="AD168" i="4" s="1"/>
  <c r="AG168" i="4" s="1"/>
  <c r="L105" i="4"/>
  <c r="O105" i="4" s="1"/>
  <c r="R105" i="4" s="1"/>
  <c r="U105" i="4" s="1"/>
  <c r="X105" i="4" s="1"/>
  <c r="AA105" i="4" s="1"/>
  <c r="AD105" i="4" s="1"/>
  <c r="AG105" i="4" s="1"/>
  <c r="L35" i="4"/>
  <c r="O35" i="4" s="1"/>
  <c r="R35" i="4" s="1"/>
  <c r="U35" i="4" s="1"/>
  <c r="X35" i="4" s="1"/>
  <c r="AA35" i="4" s="1"/>
  <c r="AD35" i="4" s="1"/>
  <c r="AG35" i="4" s="1"/>
  <c r="L41" i="4"/>
  <c r="O41" i="4" s="1"/>
  <c r="R41" i="4" s="1"/>
  <c r="U41" i="4" s="1"/>
  <c r="X41" i="4" s="1"/>
  <c r="AA41" i="4" s="1"/>
  <c r="AD41" i="4" s="1"/>
  <c r="AG41" i="4" s="1"/>
  <c r="L127" i="4"/>
  <c r="O127" i="4" s="1"/>
  <c r="R127" i="4" s="1"/>
  <c r="U127" i="4" s="1"/>
  <c r="X127" i="4" s="1"/>
  <c r="AA127" i="4" s="1"/>
  <c r="AD127" i="4" s="1"/>
  <c r="AG127" i="4" s="1"/>
  <c r="L40" i="4"/>
  <c r="O40" i="4" s="1"/>
  <c r="R40" i="4" s="1"/>
  <c r="U40" i="4" s="1"/>
  <c r="X40" i="4" s="1"/>
  <c r="AA40" i="4" s="1"/>
  <c r="AD40" i="4" s="1"/>
  <c r="AG40" i="4" s="1"/>
  <c r="L75" i="4"/>
  <c r="O75" i="4" s="1"/>
  <c r="R75" i="4" s="1"/>
  <c r="U75" i="4" s="1"/>
  <c r="X75" i="4" s="1"/>
  <c r="AA75" i="4" s="1"/>
  <c r="AD75" i="4" s="1"/>
  <c r="AG75" i="4" s="1"/>
  <c r="L146" i="4"/>
  <c r="O146" i="4" s="1"/>
  <c r="R146" i="4" s="1"/>
  <c r="U146" i="4" s="1"/>
  <c r="X146" i="4" s="1"/>
  <c r="AA146" i="4" s="1"/>
  <c r="AD146" i="4" s="1"/>
  <c r="AG146" i="4" s="1"/>
  <c r="L85" i="4"/>
  <c r="O85" i="4" s="1"/>
  <c r="R85" i="4" s="1"/>
  <c r="U85" i="4" s="1"/>
  <c r="X85" i="4" s="1"/>
  <c r="AA85" i="4" s="1"/>
  <c r="AD85" i="4" s="1"/>
  <c r="AG85" i="4" s="1"/>
  <c r="G198" i="40"/>
  <c r="G199" i="40"/>
  <c r="L3" i="40"/>
  <c r="G199" i="45"/>
  <c r="G198" i="45"/>
  <c r="L3" i="45"/>
  <c r="G6" i="4" l="1"/>
  <c r="I6" i="4" s="1"/>
  <c r="L6" i="4" s="1"/>
  <c r="O6" i="4" s="1"/>
  <c r="R6" i="4" s="1"/>
  <c r="U6" i="4" s="1"/>
  <c r="L3" i="49"/>
  <c r="AE6" i="4" s="1"/>
  <c r="G199" i="49"/>
  <c r="I5" i="50"/>
  <c r="L5" i="50" s="1"/>
  <c r="AH8" i="4" s="1"/>
  <c r="AJ8" i="4" s="1"/>
  <c r="AM8" i="4" s="1"/>
  <c r="AN8" i="4" s="1"/>
  <c r="AP8" i="4" s="1"/>
  <c r="I7" i="50"/>
  <c r="L7" i="50" s="1"/>
  <c r="AH10" i="4" s="1"/>
  <c r="I9" i="50"/>
  <c r="L9" i="50" s="1"/>
  <c r="AH12" i="4" s="1"/>
  <c r="I11" i="50"/>
  <c r="L11" i="50" s="1"/>
  <c r="AH14" i="4" s="1"/>
  <c r="AJ14" i="4" s="1"/>
  <c r="AM14" i="4" s="1"/>
  <c r="AN14" i="4" s="1"/>
  <c r="AP14" i="4" s="1"/>
  <c r="I13" i="50"/>
  <c r="L13" i="50" s="1"/>
  <c r="AH16" i="4" s="1"/>
  <c r="AJ16" i="4" s="1"/>
  <c r="AM16" i="4" s="1"/>
  <c r="AN16" i="4" s="1"/>
  <c r="AP16" i="4" s="1"/>
  <c r="I15" i="50"/>
  <c r="L15" i="50" s="1"/>
  <c r="AH18" i="4" s="1"/>
  <c r="AJ18" i="4" s="1"/>
  <c r="AM18" i="4" s="1"/>
  <c r="AN18" i="4" s="1"/>
  <c r="AP18" i="4" s="1"/>
  <c r="I17" i="50"/>
  <c r="L17" i="50" s="1"/>
  <c r="AH20" i="4" s="1"/>
  <c r="AJ20" i="4" s="1"/>
  <c r="AM20" i="4" s="1"/>
  <c r="AN20" i="4" s="1"/>
  <c r="AP20" i="4" s="1"/>
  <c r="I19" i="50"/>
  <c r="L19" i="50" s="1"/>
  <c r="AH22" i="4" s="1"/>
  <c r="AJ22" i="4" s="1"/>
  <c r="AM22" i="4" s="1"/>
  <c r="AN22" i="4" s="1"/>
  <c r="AP22" i="4" s="1"/>
  <c r="I21" i="50"/>
  <c r="L21" i="50" s="1"/>
  <c r="AH24" i="4" s="1"/>
  <c r="AJ24" i="4" s="1"/>
  <c r="AM24" i="4" s="1"/>
  <c r="AN24" i="4" s="1"/>
  <c r="I23" i="50"/>
  <c r="L23" i="50" s="1"/>
  <c r="AH26" i="4" s="1"/>
  <c r="I25" i="50"/>
  <c r="L25" i="50" s="1"/>
  <c r="AH28" i="4" s="1"/>
  <c r="I27" i="50"/>
  <c r="L27" i="50" s="1"/>
  <c r="AH30" i="4" s="1"/>
  <c r="AJ30" i="4" s="1"/>
  <c r="AM30" i="4" s="1"/>
  <c r="AN30" i="4" s="1"/>
  <c r="AP30" i="4" s="1"/>
  <c r="I29" i="50"/>
  <c r="L29" i="50" s="1"/>
  <c r="AH32" i="4" s="1"/>
  <c r="AJ32" i="4" s="1"/>
  <c r="AM32" i="4" s="1"/>
  <c r="AN32" i="4" s="1"/>
  <c r="AP32" i="4" s="1"/>
  <c r="I31" i="50"/>
  <c r="L31" i="50" s="1"/>
  <c r="AH34" i="4" s="1"/>
  <c r="AJ34" i="4" s="1"/>
  <c r="AM34" i="4" s="1"/>
  <c r="AN34" i="4" s="1"/>
  <c r="AP34" i="4" s="1"/>
  <c r="I33" i="50"/>
  <c r="L33" i="50" s="1"/>
  <c r="AH36" i="4" s="1"/>
  <c r="AJ36" i="4" s="1"/>
  <c r="AM36" i="4" s="1"/>
  <c r="AN36" i="4" s="1"/>
  <c r="AP36" i="4" s="1"/>
  <c r="I35" i="50"/>
  <c r="L35" i="50" s="1"/>
  <c r="AH38" i="4" s="1"/>
  <c r="AJ38" i="4" s="1"/>
  <c r="AM38" i="4" s="1"/>
  <c r="AN38" i="4" s="1"/>
  <c r="AP38" i="4" s="1"/>
  <c r="I37" i="50"/>
  <c r="L37" i="50" s="1"/>
  <c r="AH40" i="4" s="1"/>
  <c r="I39" i="50"/>
  <c r="L39" i="50" s="1"/>
  <c r="AH42" i="4" s="1"/>
  <c r="I41" i="50"/>
  <c r="L41" i="50" s="1"/>
  <c r="AH44" i="4" s="1"/>
  <c r="I43" i="50"/>
  <c r="L43" i="50" s="1"/>
  <c r="AH46" i="4" s="1"/>
  <c r="AJ46" i="4" s="1"/>
  <c r="AM46" i="4" s="1"/>
  <c r="AN46" i="4" s="1"/>
  <c r="AP46" i="4" s="1"/>
  <c r="I45" i="50"/>
  <c r="L45" i="50" s="1"/>
  <c r="AH48" i="4" s="1"/>
  <c r="AJ48" i="4" s="1"/>
  <c r="AM48" i="4" s="1"/>
  <c r="AN48" i="4" s="1"/>
  <c r="AP48" i="4" s="1"/>
  <c r="I47" i="50"/>
  <c r="L47" i="50" s="1"/>
  <c r="AH50" i="4" s="1"/>
  <c r="AJ50" i="4" s="1"/>
  <c r="AM50" i="4" s="1"/>
  <c r="AN50" i="4" s="1"/>
  <c r="I49" i="50"/>
  <c r="L49" i="50" s="1"/>
  <c r="AH52" i="4" s="1"/>
  <c r="AJ52" i="4" s="1"/>
  <c r="AM52" i="4" s="1"/>
  <c r="AN52" i="4" s="1"/>
  <c r="AP52" i="4" s="1"/>
  <c r="I51" i="50"/>
  <c r="L51" i="50" s="1"/>
  <c r="AH54" i="4" s="1"/>
  <c r="AJ54" i="4" s="1"/>
  <c r="AM54" i="4" s="1"/>
  <c r="AN54" i="4" s="1"/>
  <c r="AP54" i="4" s="1"/>
  <c r="I53" i="50"/>
  <c r="L53" i="50" s="1"/>
  <c r="AH56" i="4" s="1"/>
  <c r="I55" i="50"/>
  <c r="L55" i="50" s="1"/>
  <c r="AH58" i="4" s="1"/>
  <c r="I57" i="50"/>
  <c r="L57" i="50" s="1"/>
  <c r="AH60" i="4" s="1"/>
  <c r="I59" i="50"/>
  <c r="L59" i="50" s="1"/>
  <c r="AH62" i="4" s="1"/>
  <c r="AJ62" i="4" s="1"/>
  <c r="AM62" i="4" s="1"/>
  <c r="AN62" i="4" s="1"/>
  <c r="AP62" i="4" s="1"/>
  <c r="I61" i="50"/>
  <c r="L61" i="50" s="1"/>
  <c r="AH64" i="4" s="1"/>
  <c r="I63" i="50"/>
  <c r="L63" i="50" s="1"/>
  <c r="AH66" i="4" s="1"/>
  <c r="AJ66" i="4" s="1"/>
  <c r="AM66" i="4" s="1"/>
  <c r="AN66" i="4" s="1"/>
  <c r="I65" i="50"/>
  <c r="L65" i="50" s="1"/>
  <c r="AH68" i="4" s="1"/>
  <c r="AJ68" i="4" s="1"/>
  <c r="AM68" i="4" s="1"/>
  <c r="AN68" i="4" s="1"/>
  <c r="AP68" i="4" s="1"/>
  <c r="I67" i="50"/>
  <c r="L67" i="50" s="1"/>
  <c r="AH70" i="4" s="1"/>
  <c r="AJ70" i="4" s="1"/>
  <c r="AM70" i="4" s="1"/>
  <c r="AN70" i="4" s="1"/>
  <c r="AP70" i="4" s="1"/>
  <c r="I69" i="50"/>
  <c r="L69" i="50" s="1"/>
  <c r="AH72" i="4" s="1"/>
  <c r="I71" i="50"/>
  <c r="L71" i="50" s="1"/>
  <c r="AH74" i="4" s="1"/>
  <c r="AJ74" i="4" s="1"/>
  <c r="AM74" i="4" s="1"/>
  <c r="AN74" i="4" s="1"/>
  <c r="AP74" i="4" s="1"/>
  <c r="I73" i="50"/>
  <c r="L73" i="50" s="1"/>
  <c r="AH76" i="4" s="1"/>
  <c r="AJ76" i="4" s="1"/>
  <c r="AM76" i="4" s="1"/>
  <c r="AN76" i="4" s="1"/>
  <c r="AP76" i="4" s="1"/>
  <c r="I75" i="50"/>
  <c r="L75" i="50" s="1"/>
  <c r="AH78" i="4" s="1"/>
  <c r="AJ78" i="4" s="1"/>
  <c r="AM78" i="4" s="1"/>
  <c r="AN78" i="4" s="1"/>
  <c r="I77" i="50"/>
  <c r="L77" i="50" s="1"/>
  <c r="AH80" i="4" s="1"/>
  <c r="AJ80" i="4" s="1"/>
  <c r="AM80" i="4" s="1"/>
  <c r="AN80" i="4" s="1"/>
  <c r="AP80" i="4" s="1"/>
  <c r="I79" i="50"/>
  <c r="L79" i="50" s="1"/>
  <c r="AH82" i="4" s="1"/>
  <c r="AJ82" i="4" s="1"/>
  <c r="AM82" i="4" s="1"/>
  <c r="AN82" i="4" s="1"/>
  <c r="AP82" i="4" s="1"/>
  <c r="I81" i="50"/>
  <c r="L81" i="50" s="1"/>
  <c r="AH84" i="4" s="1"/>
  <c r="AJ84" i="4" s="1"/>
  <c r="AM84" i="4" s="1"/>
  <c r="AN84" i="4" s="1"/>
  <c r="AP84" i="4" s="1"/>
  <c r="I83" i="50"/>
  <c r="L83" i="50" s="1"/>
  <c r="AH86" i="4" s="1"/>
  <c r="AJ86" i="4" s="1"/>
  <c r="AM86" i="4" s="1"/>
  <c r="AN86" i="4" s="1"/>
  <c r="AP86" i="4" s="1"/>
  <c r="I85" i="50"/>
  <c r="L85" i="50" s="1"/>
  <c r="AH88" i="4" s="1"/>
  <c r="AJ88" i="4" s="1"/>
  <c r="AM88" i="4" s="1"/>
  <c r="AN88" i="4" s="1"/>
  <c r="AP88" i="4" s="1"/>
  <c r="I87" i="50"/>
  <c r="L87" i="50" s="1"/>
  <c r="AH90" i="4" s="1"/>
  <c r="AJ90" i="4" s="1"/>
  <c r="AM90" i="4" s="1"/>
  <c r="AN90" i="4" s="1"/>
  <c r="AP90" i="4" s="1"/>
  <c r="I89" i="50"/>
  <c r="L89" i="50" s="1"/>
  <c r="AH92" i="4" s="1"/>
  <c r="AJ92" i="4" s="1"/>
  <c r="AM92" i="4" s="1"/>
  <c r="AN92" i="4" s="1"/>
  <c r="AP92" i="4" s="1"/>
  <c r="I91" i="50"/>
  <c r="L91" i="50" s="1"/>
  <c r="AH94" i="4" s="1"/>
  <c r="AJ94" i="4" s="1"/>
  <c r="AM94" i="4" s="1"/>
  <c r="AN94" i="4" s="1"/>
  <c r="AP94" i="4" s="1"/>
  <c r="I93" i="50"/>
  <c r="L93" i="50" s="1"/>
  <c r="AH96" i="4" s="1"/>
  <c r="AJ96" i="4" s="1"/>
  <c r="AM96" i="4" s="1"/>
  <c r="AN96" i="4" s="1"/>
  <c r="AP96" i="4" s="1"/>
  <c r="I95" i="50"/>
  <c r="L95" i="50" s="1"/>
  <c r="AH98" i="4" s="1"/>
  <c r="AJ98" i="4" s="1"/>
  <c r="AM98" i="4" s="1"/>
  <c r="AN98" i="4" s="1"/>
  <c r="AP98" i="4" s="1"/>
  <c r="I97" i="50"/>
  <c r="L97" i="50" s="1"/>
  <c r="AH100" i="4" s="1"/>
  <c r="AJ100" i="4" s="1"/>
  <c r="AM100" i="4" s="1"/>
  <c r="AN100" i="4" s="1"/>
  <c r="AP100" i="4" s="1"/>
  <c r="I99" i="50"/>
  <c r="L99" i="50" s="1"/>
  <c r="AH102" i="4" s="1"/>
  <c r="AJ102" i="4" s="1"/>
  <c r="AM102" i="4" s="1"/>
  <c r="AN102" i="4" s="1"/>
  <c r="AP102" i="4" s="1"/>
  <c r="I101" i="50"/>
  <c r="L101" i="50" s="1"/>
  <c r="AH104" i="4" s="1"/>
  <c r="AJ104" i="4" s="1"/>
  <c r="AM104" i="4" s="1"/>
  <c r="AN104" i="4" s="1"/>
  <c r="AP104" i="4" s="1"/>
  <c r="I103" i="50"/>
  <c r="L103" i="50" s="1"/>
  <c r="AH106" i="4" s="1"/>
  <c r="I105" i="50"/>
  <c r="L105" i="50" s="1"/>
  <c r="AH108" i="4" s="1"/>
  <c r="AJ108" i="4" s="1"/>
  <c r="AM108" i="4" s="1"/>
  <c r="AN108" i="4" s="1"/>
  <c r="AP108" i="4" s="1"/>
  <c r="I4" i="50"/>
  <c r="L4" i="50" s="1"/>
  <c r="AH7" i="4" s="1"/>
  <c r="AJ7" i="4" s="1"/>
  <c r="AM7" i="4" s="1"/>
  <c r="I6" i="50"/>
  <c r="L6" i="50" s="1"/>
  <c r="AH9" i="4" s="1"/>
  <c r="AJ9" i="4" s="1"/>
  <c r="AM9" i="4" s="1"/>
  <c r="AN9" i="4" s="1"/>
  <c r="AP9" i="4" s="1"/>
  <c r="I8" i="50"/>
  <c r="L8" i="50" s="1"/>
  <c r="AH11" i="4" s="1"/>
  <c r="AJ11" i="4" s="1"/>
  <c r="AM11" i="4" s="1"/>
  <c r="AN11" i="4" s="1"/>
  <c r="AP11" i="4" s="1"/>
  <c r="I10" i="50"/>
  <c r="L10" i="50" s="1"/>
  <c r="AH13" i="4" s="1"/>
  <c r="AJ13" i="4" s="1"/>
  <c r="AM13" i="4" s="1"/>
  <c r="AN13" i="4" s="1"/>
  <c r="I12" i="50"/>
  <c r="L12" i="50" s="1"/>
  <c r="AH15" i="4" s="1"/>
  <c r="AJ15" i="4" s="1"/>
  <c r="AM15" i="4" s="1"/>
  <c r="AN15" i="4" s="1"/>
  <c r="AP15" i="4" s="1"/>
  <c r="I14" i="50"/>
  <c r="L14" i="50" s="1"/>
  <c r="AH17" i="4" s="1"/>
  <c r="AJ17" i="4" s="1"/>
  <c r="AM17" i="4" s="1"/>
  <c r="AN17" i="4" s="1"/>
  <c r="AP17" i="4" s="1"/>
  <c r="I16" i="50"/>
  <c r="L16" i="50" s="1"/>
  <c r="AH19" i="4" s="1"/>
  <c r="AJ19" i="4" s="1"/>
  <c r="AM19" i="4" s="1"/>
  <c r="AN19" i="4" s="1"/>
  <c r="AP19" i="4" s="1"/>
  <c r="I18" i="50"/>
  <c r="L18" i="50" s="1"/>
  <c r="AH21" i="4" s="1"/>
  <c r="I20" i="50"/>
  <c r="L20" i="50" s="1"/>
  <c r="AH23" i="4" s="1"/>
  <c r="AJ23" i="4" s="1"/>
  <c r="AM23" i="4" s="1"/>
  <c r="AN23" i="4" s="1"/>
  <c r="I22" i="50"/>
  <c r="L22" i="50" s="1"/>
  <c r="AH25" i="4" s="1"/>
  <c r="AJ25" i="4" s="1"/>
  <c r="AM25" i="4" s="1"/>
  <c r="AN25" i="4" s="1"/>
  <c r="I24" i="50"/>
  <c r="L24" i="50" s="1"/>
  <c r="AH27" i="4" s="1"/>
  <c r="AJ27" i="4" s="1"/>
  <c r="AM27" i="4" s="1"/>
  <c r="AN27" i="4" s="1"/>
  <c r="AP27" i="4" s="1"/>
  <c r="I26" i="50"/>
  <c r="L26" i="50" s="1"/>
  <c r="AH29" i="4" s="1"/>
  <c r="AJ29" i="4" s="1"/>
  <c r="AM29" i="4" s="1"/>
  <c r="AN29" i="4" s="1"/>
  <c r="AP29" i="4" s="1"/>
  <c r="I28" i="50"/>
  <c r="L28" i="50" s="1"/>
  <c r="AH31" i="4" s="1"/>
  <c r="AJ31" i="4" s="1"/>
  <c r="AM31" i="4" s="1"/>
  <c r="AN31" i="4" s="1"/>
  <c r="AP31" i="4" s="1"/>
  <c r="I30" i="50"/>
  <c r="L30" i="50" s="1"/>
  <c r="AH33" i="4" s="1"/>
  <c r="AJ33" i="4" s="1"/>
  <c r="AM33" i="4" s="1"/>
  <c r="AN33" i="4" s="1"/>
  <c r="AP33" i="4" s="1"/>
  <c r="I32" i="50"/>
  <c r="L32" i="50" s="1"/>
  <c r="AH35" i="4" s="1"/>
  <c r="AJ35" i="4" s="1"/>
  <c r="AM35" i="4" s="1"/>
  <c r="AN35" i="4" s="1"/>
  <c r="AP35" i="4" s="1"/>
  <c r="I34" i="50"/>
  <c r="L34" i="50" s="1"/>
  <c r="AH37" i="4" s="1"/>
  <c r="I36" i="50"/>
  <c r="L36" i="50" s="1"/>
  <c r="AH39" i="4" s="1"/>
  <c r="AJ39" i="4" s="1"/>
  <c r="AM39" i="4" s="1"/>
  <c r="AN39" i="4" s="1"/>
  <c r="AP39" i="4" s="1"/>
  <c r="I38" i="50"/>
  <c r="L38" i="50" s="1"/>
  <c r="AH41" i="4" s="1"/>
  <c r="AJ41" i="4" s="1"/>
  <c r="AM41" i="4" s="1"/>
  <c r="AN41" i="4" s="1"/>
  <c r="AP41" i="4" s="1"/>
  <c r="I40" i="50"/>
  <c r="L40" i="50" s="1"/>
  <c r="AH43" i="4" s="1"/>
  <c r="AJ43" i="4" s="1"/>
  <c r="AM43" i="4" s="1"/>
  <c r="AN43" i="4" s="1"/>
  <c r="AP43" i="4" s="1"/>
  <c r="I42" i="50"/>
  <c r="L42" i="50" s="1"/>
  <c r="AH45" i="4" s="1"/>
  <c r="AJ45" i="4" s="1"/>
  <c r="AM45" i="4" s="1"/>
  <c r="AN45" i="4" s="1"/>
  <c r="I44" i="50"/>
  <c r="L44" i="50" s="1"/>
  <c r="AH47" i="4" s="1"/>
  <c r="AJ47" i="4" s="1"/>
  <c r="AM47" i="4" s="1"/>
  <c r="AN47" i="4" s="1"/>
  <c r="AP47" i="4" s="1"/>
  <c r="I46" i="50"/>
  <c r="L46" i="50" s="1"/>
  <c r="AH49" i="4" s="1"/>
  <c r="I48" i="50"/>
  <c r="L48" i="50" s="1"/>
  <c r="AH51" i="4" s="1"/>
  <c r="I50" i="50"/>
  <c r="L50" i="50" s="1"/>
  <c r="AH53" i="4" s="1"/>
  <c r="AJ53" i="4" s="1"/>
  <c r="AM53" i="4" s="1"/>
  <c r="AN53" i="4" s="1"/>
  <c r="AP53" i="4" s="1"/>
  <c r="I52" i="50"/>
  <c r="L52" i="50" s="1"/>
  <c r="AH55" i="4" s="1"/>
  <c r="AJ55" i="4" s="1"/>
  <c r="AM55" i="4" s="1"/>
  <c r="AN55" i="4" s="1"/>
  <c r="AP55" i="4" s="1"/>
  <c r="I54" i="50"/>
  <c r="L54" i="50" s="1"/>
  <c r="AH57" i="4" s="1"/>
  <c r="AJ57" i="4" s="1"/>
  <c r="AM57" i="4" s="1"/>
  <c r="AN57" i="4" s="1"/>
  <c r="I56" i="50"/>
  <c r="L56" i="50" s="1"/>
  <c r="AH59" i="4" s="1"/>
  <c r="AJ59" i="4" s="1"/>
  <c r="AM59" i="4" s="1"/>
  <c r="AN59" i="4" s="1"/>
  <c r="AP59" i="4" s="1"/>
  <c r="I58" i="50"/>
  <c r="L58" i="50" s="1"/>
  <c r="AH61" i="4" s="1"/>
  <c r="AJ61" i="4" s="1"/>
  <c r="AM61" i="4" s="1"/>
  <c r="AN61" i="4" s="1"/>
  <c r="AP61" i="4" s="1"/>
  <c r="I60" i="50"/>
  <c r="L60" i="50" s="1"/>
  <c r="AH63" i="4" s="1"/>
  <c r="I62" i="50"/>
  <c r="L62" i="50" s="1"/>
  <c r="AH65" i="4" s="1"/>
  <c r="AJ65" i="4" s="1"/>
  <c r="AM65" i="4" s="1"/>
  <c r="AN65" i="4" s="1"/>
  <c r="I64" i="50"/>
  <c r="L64" i="50" s="1"/>
  <c r="AH67" i="4" s="1"/>
  <c r="AJ67" i="4" s="1"/>
  <c r="AM67" i="4" s="1"/>
  <c r="AN67" i="4" s="1"/>
  <c r="AP67" i="4" s="1"/>
  <c r="I66" i="50"/>
  <c r="L66" i="50" s="1"/>
  <c r="AH69" i="4" s="1"/>
  <c r="I68" i="50"/>
  <c r="L68" i="50" s="1"/>
  <c r="AH71" i="4" s="1"/>
  <c r="AJ71" i="4" s="1"/>
  <c r="AM71" i="4" s="1"/>
  <c r="AN71" i="4" s="1"/>
  <c r="AP71" i="4" s="1"/>
  <c r="I70" i="50"/>
  <c r="L70" i="50" s="1"/>
  <c r="AH73" i="4" s="1"/>
  <c r="AJ73" i="4" s="1"/>
  <c r="AM73" i="4" s="1"/>
  <c r="AN73" i="4" s="1"/>
  <c r="AP73" i="4" s="1"/>
  <c r="I72" i="50"/>
  <c r="L72" i="50" s="1"/>
  <c r="AH75" i="4" s="1"/>
  <c r="AJ75" i="4" s="1"/>
  <c r="AM75" i="4" s="1"/>
  <c r="AN75" i="4" s="1"/>
  <c r="AP75" i="4" s="1"/>
  <c r="I74" i="50"/>
  <c r="L74" i="50" s="1"/>
  <c r="AH77" i="4" s="1"/>
  <c r="I76" i="50"/>
  <c r="L76" i="50" s="1"/>
  <c r="AH79" i="4" s="1"/>
  <c r="AJ79" i="4" s="1"/>
  <c r="AM79" i="4" s="1"/>
  <c r="AN79" i="4" s="1"/>
  <c r="AP79" i="4" s="1"/>
  <c r="I78" i="50"/>
  <c r="L78" i="50" s="1"/>
  <c r="AH81" i="4" s="1"/>
  <c r="AJ81" i="4" s="1"/>
  <c r="AM81" i="4" s="1"/>
  <c r="AN81" i="4" s="1"/>
  <c r="AP81" i="4" s="1"/>
  <c r="I80" i="50"/>
  <c r="L80" i="50" s="1"/>
  <c r="AH83" i="4" s="1"/>
  <c r="AJ83" i="4" s="1"/>
  <c r="AM83" i="4" s="1"/>
  <c r="AN83" i="4" s="1"/>
  <c r="AP83" i="4" s="1"/>
  <c r="I82" i="50"/>
  <c r="L82" i="50" s="1"/>
  <c r="AH85" i="4" s="1"/>
  <c r="AJ85" i="4" s="1"/>
  <c r="AM85" i="4" s="1"/>
  <c r="AN85" i="4" s="1"/>
  <c r="AP85" i="4" s="1"/>
  <c r="I84" i="50"/>
  <c r="L84" i="50" s="1"/>
  <c r="AH87" i="4" s="1"/>
  <c r="AJ87" i="4" s="1"/>
  <c r="AM87" i="4" s="1"/>
  <c r="AN87" i="4" s="1"/>
  <c r="I86" i="50"/>
  <c r="L86" i="50" s="1"/>
  <c r="AH89" i="4" s="1"/>
  <c r="I88" i="50"/>
  <c r="L88" i="50" s="1"/>
  <c r="AH91" i="4" s="1"/>
  <c r="AJ91" i="4" s="1"/>
  <c r="AM91" i="4" s="1"/>
  <c r="AN91" i="4" s="1"/>
  <c r="AP91" i="4" s="1"/>
  <c r="I90" i="50"/>
  <c r="L90" i="50" s="1"/>
  <c r="AH93" i="4" s="1"/>
  <c r="AJ93" i="4" s="1"/>
  <c r="AM93" i="4" s="1"/>
  <c r="AN93" i="4" s="1"/>
  <c r="AP93" i="4" s="1"/>
  <c r="I92" i="50"/>
  <c r="L92" i="50" s="1"/>
  <c r="AH95" i="4" s="1"/>
  <c r="AJ95" i="4" s="1"/>
  <c r="AM95" i="4" s="1"/>
  <c r="AN95" i="4" s="1"/>
  <c r="AP95" i="4" s="1"/>
  <c r="I94" i="50"/>
  <c r="L94" i="50" s="1"/>
  <c r="AH97" i="4" s="1"/>
  <c r="AJ97" i="4" s="1"/>
  <c r="AM97" i="4" s="1"/>
  <c r="AN97" i="4" s="1"/>
  <c r="AP97" i="4" s="1"/>
  <c r="I96" i="50"/>
  <c r="L96" i="50" s="1"/>
  <c r="AH99" i="4" s="1"/>
  <c r="AJ99" i="4" s="1"/>
  <c r="AM99" i="4" s="1"/>
  <c r="AN99" i="4" s="1"/>
  <c r="AP99" i="4" s="1"/>
  <c r="I98" i="50"/>
  <c r="L98" i="50" s="1"/>
  <c r="AH101" i="4" s="1"/>
  <c r="I100" i="50"/>
  <c r="L100" i="50" s="1"/>
  <c r="AH103" i="4" s="1"/>
  <c r="AJ103" i="4" s="1"/>
  <c r="AM103" i="4" s="1"/>
  <c r="AN103" i="4" s="1"/>
  <c r="AP103" i="4" s="1"/>
  <c r="I102" i="50"/>
  <c r="L102" i="50" s="1"/>
  <c r="AH105" i="4" s="1"/>
  <c r="AJ105" i="4" s="1"/>
  <c r="AM105" i="4" s="1"/>
  <c r="AN105" i="4" s="1"/>
  <c r="I104" i="50"/>
  <c r="L104" i="50" s="1"/>
  <c r="AH107" i="4" s="1"/>
  <c r="AJ107" i="4" s="1"/>
  <c r="AM107" i="4" s="1"/>
  <c r="AN107" i="4" s="1"/>
  <c r="I106" i="50"/>
  <c r="L106" i="50" s="1"/>
  <c r="AH109" i="4" s="1"/>
  <c r="AJ109" i="4" s="1"/>
  <c r="AM109" i="4" s="1"/>
  <c r="AN109" i="4" s="1"/>
  <c r="AP109" i="4" s="1"/>
  <c r="I108" i="50"/>
  <c r="L108" i="50" s="1"/>
  <c r="AH111" i="4" s="1"/>
  <c r="AJ111" i="4" s="1"/>
  <c r="AM111" i="4" s="1"/>
  <c r="AN111" i="4" s="1"/>
  <c r="I110" i="50"/>
  <c r="L110" i="50" s="1"/>
  <c r="AH113" i="4" s="1"/>
  <c r="AJ113" i="4" s="1"/>
  <c r="AM113" i="4" s="1"/>
  <c r="AN113" i="4" s="1"/>
  <c r="AP113" i="4" s="1"/>
  <c r="I112" i="50"/>
  <c r="L112" i="50" s="1"/>
  <c r="AH115" i="4" s="1"/>
  <c r="AJ115" i="4" s="1"/>
  <c r="AM115" i="4" s="1"/>
  <c r="AN115" i="4" s="1"/>
  <c r="AP115" i="4" s="1"/>
  <c r="I114" i="50"/>
  <c r="L114" i="50" s="1"/>
  <c r="AH117" i="4" s="1"/>
  <c r="I116" i="50"/>
  <c r="L116" i="50" s="1"/>
  <c r="AH119" i="4" s="1"/>
  <c r="AJ119" i="4" s="1"/>
  <c r="AM119" i="4" s="1"/>
  <c r="AN119" i="4" s="1"/>
  <c r="AP119" i="4" s="1"/>
  <c r="I118" i="50"/>
  <c r="L118" i="50" s="1"/>
  <c r="AH121" i="4" s="1"/>
  <c r="AJ121" i="4" s="1"/>
  <c r="AM121" i="4" s="1"/>
  <c r="AN121" i="4" s="1"/>
  <c r="AP121" i="4" s="1"/>
  <c r="I120" i="50"/>
  <c r="L120" i="50" s="1"/>
  <c r="AH123" i="4" s="1"/>
  <c r="AJ123" i="4" s="1"/>
  <c r="AM123" i="4" s="1"/>
  <c r="AN123" i="4" s="1"/>
  <c r="AP123" i="4" s="1"/>
  <c r="I122" i="50"/>
  <c r="L122" i="50" s="1"/>
  <c r="AH125" i="4" s="1"/>
  <c r="AJ125" i="4" s="1"/>
  <c r="AM125" i="4" s="1"/>
  <c r="AN125" i="4" s="1"/>
  <c r="AP125" i="4" s="1"/>
  <c r="I124" i="50"/>
  <c r="L124" i="50" s="1"/>
  <c r="AH127" i="4" s="1"/>
  <c r="AJ127" i="4" s="1"/>
  <c r="AM127" i="4" s="1"/>
  <c r="AN127" i="4" s="1"/>
  <c r="AP127" i="4" s="1"/>
  <c r="I126" i="50"/>
  <c r="L126" i="50" s="1"/>
  <c r="AH129" i="4" s="1"/>
  <c r="AJ129" i="4" s="1"/>
  <c r="AM129" i="4" s="1"/>
  <c r="AN129" i="4" s="1"/>
  <c r="AP129" i="4" s="1"/>
  <c r="I128" i="50"/>
  <c r="L128" i="50" s="1"/>
  <c r="AH131" i="4" s="1"/>
  <c r="AJ131" i="4" s="1"/>
  <c r="AM131" i="4" s="1"/>
  <c r="AN131" i="4" s="1"/>
  <c r="AP131" i="4" s="1"/>
  <c r="I130" i="50"/>
  <c r="L130" i="50" s="1"/>
  <c r="AH133" i="4" s="1"/>
  <c r="AJ133" i="4" s="1"/>
  <c r="AM133" i="4" s="1"/>
  <c r="AN133" i="4" s="1"/>
  <c r="AP133" i="4" s="1"/>
  <c r="I132" i="50"/>
  <c r="L132" i="50" s="1"/>
  <c r="AH135" i="4" s="1"/>
  <c r="AJ135" i="4" s="1"/>
  <c r="AM135" i="4" s="1"/>
  <c r="AN135" i="4" s="1"/>
  <c r="AP135" i="4" s="1"/>
  <c r="I134" i="50"/>
  <c r="L134" i="50" s="1"/>
  <c r="AH137" i="4" s="1"/>
  <c r="AJ137" i="4" s="1"/>
  <c r="AM137" i="4" s="1"/>
  <c r="AN137" i="4" s="1"/>
  <c r="AP137" i="4" s="1"/>
  <c r="I136" i="50"/>
  <c r="L136" i="50" s="1"/>
  <c r="AH139" i="4" s="1"/>
  <c r="AJ139" i="4" s="1"/>
  <c r="AM139" i="4" s="1"/>
  <c r="AN139" i="4" s="1"/>
  <c r="AP139" i="4" s="1"/>
  <c r="I138" i="50"/>
  <c r="L138" i="50" s="1"/>
  <c r="AH141" i="4" s="1"/>
  <c r="AJ141" i="4" s="1"/>
  <c r="AM141" i="4" s="1"/>
  <c r="AN141" i="4" s="1"/>
  <c r="AP141" i="4" s="1"/>
  <c r="I140" i="50"/>
  <c r="L140" i="50" s="1"/>
  <c r="AH143" i="4" s="1"/>
  <c r="AJ143" i="4" s="1"/>
  <c r="AM143" i="4" s="1"/>
  <c r="AN143" i="4" s="1"/>
  <c r="AP143" i="4" s="1"/>
  <c r="I142" i="50"/>
  <c r="L142" i="50" s="1"/>
  <c r="AH145" i="4" s="1"/>
  <c r="AJ145" i="4" s="1"/>
  <c r="AM145" i="4" s="1"/>
  <c r="AN145" i="4" s="1"/>
  <c r="AP145" i="4" s="1"/>
  <c r="I144" i="50"/>
  <c r="L144" i="50" s="1"/>
  <c r="AH147" i="4" s="1"/>
  <c r="AJ147" i="4" s="1"/>
  <c r="AM147" i="4" s="1"/>
  <c r="AN147" i="4" s="1"/>
  <c r="AP147" i="4" s="1"/>
  <c r="I146" i="50"/>
  <c r="L146" i="50" s="1"/>
  <c r="AH149" i="4" s="1"/>
  <c r="AJ149" i="4" s="1"/>
  <c r="AM149" i="4" s="1"/>
  <c r="AN149" i="4" s="1"/>
  <c r="AP149" i="4" s="1"/>
  <c r="I148" i="50"/>
  <c r="L148" i="50" s="1"/>
  <c r="AH151" i="4" s="1"/>
  <c r="AJ151" i="4" s="1"/>
  <c r="AM151" i="4" s="1"/>
  <c r="AN151" i="4" s="1"/>
  <c r="AP151" i="4" s="1"/>
  <c r="I150" i="50"/>
  <c r="L150" i="50" s="1"/>
  <c r="AH153" i="4" s="1"/>
  <c r="AJ153" i="4" s="1"/>
  <c r="AM153" i="4" s="1"/>
  <c r="AN153" i="4" s="1"/>
  <c r="AP153" i="4" s="1"/>
  <c r="I152" i="50"/>
  <c r="L152" i="50" s="1"/>
  <c r="AH155" i="4" s="1"/>
  <c r="AJ155" i="4" s="1"/>
  <c r="AM155" i="4" s="1"/>
  <c r="AN155" i="4" s="1"/>
  <c r="AP155" i="4" s="1"/>
  <c r="I154" i="50"/>
  <c r="L154" i="50" s="1"/>
  <c r="AH157" i="4" s="1"/>
  <c r="AJ157" i="4" s="1"/>
  <c r="AM157" i="4" s="1"/>
  <c r="AN157" i="4" s="1"/>
  <c r="AP157" i="4" s="1"/>
  <c r="I156" i="50"/>
  <c r="L156" i="50" s="1"/>
  <c r="AH159" i="4" s="1"/>
  <c r="AJ159" i="4" s="1"/>
  <c r="AM159" i="4" s="1"/>
  <c r="AN159" i="4" s="1"/>
  <c r="AP159" i="4" s="1"/>
  <c r="I158" i="50"/>
  <c r="L158" i="50" s="1"/>
  <c r="AH161" i="4" s="1"/>
  <c r="AJ161" i="4" s="1"/>
  <c r="AM161" i="4" s="1"/>
  <c r="AN161" i="4" s="1"/>
  <c r="AP161" i="4" s="1"/>
  <c r="I160" i="50"/>
  <c r="L160" i="50" s="1"/>
  <c r="AH163" i="4" s="1"/>
  <c r="AJ163" i="4" s="1"/>
  <c r="AM163" i="4" s="1"/>
  <c r="AN163" i="4" s="1"/>
  <c r="AP163" i="4" s="1"/>
  <c r="I162" i="50"/>
  <c r="L162" i="50" s="1"/>
  <c r="AH165" i="4" s="1"/>
  <c r="AJ165" i="4" s="1"/>
  <c r="AM165" i="4" s="1"/>
  <c r="AN165" i="4" s="1"/>
  <c r="AP165" i="4" s="1"/>
  <c r="I164" i="50"/>
  <c r="L164" i="50" s="1"/>
  <c r="AH167" i="4" s="1"/>
  <c r="I166" i="50"/>
  <c r="L166" i="50" s="1"/>
  <c r="AH169" i="4" s="1"/>
  <c r="AJ169" i="4" s="1"/>
  <c r="AM169" i="4" s="1"/>
  <c r="AN169" i="4" s="1"/>
  <c r="AP169" i="4" s="1"/>
  <c r="I168" i="50"/>
  <c r="L168" i="50" s="1"/>
  <c r="AH171" i="4" s="1"/>
  <c r="I170" i="50"/>
  <c r="L170" i="50" s="1"/>
  <c r="AH173" i="4" s="1"/>
  <c r="I172" i="50"/>
  <c r="L172" i="50" s="1"/>
  <c r="AH175" i="4" s="1"/>
  <c r="AJ175" i="4" s="1"/>
  <c r="AM175" i="4" s="1"/>
  <c r="AN175" i="4" s="1"/>
  <c r="AP175" i="4" s="1"/>
  <c r="I113" i="50"/>
  <c r="L113" i="50" s="1"/>
  <c r="AH116" i="4" s="1"/>
  <c r="AJ116" i="4" s="1"/>
  <c r="AM116" i="4" s="1"/>
  <c r="AN116" i="4" s="1"/>
  <c r="AP116" i="4" s="1"/>
  <c r="I129" i="50"/>
  <c r="L129" i="50" s="1"/>
  <c r="AH132" i="4" s="1"/>
  <c r="I145" i="50"/>
  <c r="L145" i="50" s="1"/>
  <c r="AH148" i="4" s="1"/>
  <c r="AJ148" i="4" s="1"/>
  <c r="AM148" i="4" s="1"/>
  <c r="AN148" i="4" s="1"/>
  <c r="AP148" i="4" s="1"/>
  <c r="I161" i="50"/>
  <c r="L161" i="50" s="1"/>
  <c r="AH164" i="4" s="1"/>
  <c r="AJ164" i="4" s="1"/>
  <c r="AM164" i="4" s="1"/>
  <c r="AN164" i="4" s="1"/>
  <c r="AP164" i="4" s="1"/>
  <c r="I137" i="50"/>
  <c r="L137" i="50" s="1"/>
  <c r="AH140" i="4" s="1"/>
  <c r="AJ140" i="4" s="1"/>
  <c r="AM140" i="4" s="1"/>
  <c r="AN140" i="4" s="1"/>
  <c r="I180" i="50"/>
  <c r="L180" i="50" s="1"/>
  <c r="AH183" i="4" s="1"/>
  <c r="AJ183" i="4" s="1"/>
  <c r="AM183" i="4" s="1"/>
  <c r="AN183" i="4" s="1"/>
  <c r="AP183" i="4" s="1"/>
  <c r="I131" i="50"/>
  <c r="L131" i="50" s="1"/>
  <c r="AH134" i="4" s="1"/>
  <c r="AJ134" i="4" s="1"/>
  <c r="AM134" i="4" s="1"/>
  <c r="AN134" i="4" s="1"/>
  <c r="AP134" i="4" s="1"/>
  <c r="I147" i="50"/>
  <c r="L147" i="50" s="1"/>
  <c r="AH150" i="4" s="1"/>
  <c r="AJ150" i="4" s="1"/>
  <c r="AM150" i="4" s="1"/>
  <c r="AN150" i="4" s="1"/>
  <c r="AP150" i="4" s="1"/>
  <c r="I111" i="50"/>
  <c r="L111" i="50" s="1"/>
  <c r="AH114" i="4" s="1"/>
  <c r="AJ114" i="4" s="1"/>
  <c r="AM114" i="4" s="1"/>
  <c r="AN114" i="4" s="1"/>
  <c r="AP114" i="4" s="1"/>
  <c r="I127" i="50"/>
  <c r="L127" i="50" s="1"/>
  <c r="AH130" i="4" s="1"/>
  <c r="AJ130" i="4" s="1"/>
  <c r="AM130" i="4" s="1"/>
  <c r="AN130" i="4" s="1"/>
  <c r="AP130" i="4" s="1"/>
  <c r="I143" i="50"/>
  <c r="L143" i="50" s="1"/>
  <c r="AH146" i="4" s="1"/>
  <c r="AJ146" i="4" s="1"/>
  <c r="AM146" i="4" s="1"/>
  <c r="AN146" i="4" s="1"/>
  <c r="AP146" i="4" s="1"/>
  <c r="I159" i="50"/>
  <c r="L159" i="50" s="1"/>
  <c r="AH162" i="4" s="1"/>
  <c r="AJ162" i="4" s="1"/>
  <c r="AM162" i="4" s="1"/>
  <c r="AN162" i="4" s="1"/>
  <c r="AP162" i="4" s="1"/>
  <c r="I171" i="50"/>
  <c r="L171" i="50" s="1"/>
  <c r="AH174" i="4" s="1"/>
  <c r="AJ174" i="4" s="1"/>
  <c r="AM174" i="4" s="1"/>
  <c r="AN174" i="4" s="1"/>
  <c r="I149" i="50"/>
  <c r="L149" i="50" s="1"/>
  <c r="AH152" i="4" s="1"/>
  <c r="AJ152" i="4" s="1"/>
  <c r="AM152" i="4" s="1"/>
  <c r="AN152" i="4" s="1"/>
  <c r="AP152" i="4" s="1"/>
  <c r="I165" i="50"/>
  <c r="L165" i="50" s="1"/>
  <c r="AH168" i="4" s="1"/>
  <c r="AJ168" i="4" s="1"/>
  <c r="AM168" i="4" s="1"/>
  <c r="AN168" i="4" s="1"/>
  <c r="AP168" i="4" s="1"/>
  <c r="I109" i="50"/>
  <c r="L109" i="50" s="1"/>
  <c r="AH112" i="4" s="1"/>
  <c r="AJ112" i="4" s="1"/>
  <c r="AM112" i="4" s="1"/>
  <c r="AN112" i="4" s="1"/>
  <c r="AP112" i="4" s="1"/>
  <c r="I125" i="50"/>
  <c r="L125" i="50" s="1"/>
  <c r="AH128" i="4" s="1"/>
  <c r="AJ128" i="4" s="1"/>
  <c r="AM128" i="4" s="1"/>
  <c r="AN128" i="4" s="1"/>
  <c r="AP128" i="4" s="1"/>
  <c r="I141" i="50"/>
  <c r="L141" i="50" s="1"/>
  <c r="AH144" i="4" s="1"/>
  <c r="AJ144" i="4" s="1"/>
  <c r="AM144" i="4" s="1"/>
  <c r="AN144" i="4" s="1"/>
  <c r="AP144" i="4" s="1"/>
  <c r="I157" i="50"/>
  <c r="L157" i="50" s="1"/>
  <c r="AH160" i="4" s="1"/>
  <c r="I173" i="50"/>
  <c r="L173" i="50" s="1"/>
  <c r="AH176" i="4" s="1"/>
  <c r="AJ176" i="4" s="1"/>
  <c r="AM176" i="4" s="1"/>
  <c r="AN176" i="4" s="1"/>
  <c r="AP176" i="4" s="1"/>
  <c r="I175" i="50"/>
  <c r="L175" i="50" s="1"/>
  <c r="AH178" i="4" s="1"/>
  <c r="AJ178" i="4" s="1"/>
  <c r="AM178" i="4" s="1"/>
  <c r="AN178" i="4" s="1"/>
  <c r="AP178" i="4" s="1"/>
  <c r="I177" i="50"/>
  <c r="L177" i="50" s="1"/>
  <c r="AH180" i="4" s="1"/>
  <c r="AJ180" i="4" s="1"/>
  <c r="AM180" i="4" s="1"/>
  <c r="AN180" i="4" s="1"/>
  <c r="AP180" i="4" s="1"/>
  <c r="I179" i="50"/>
  <c r="L179" i="50" s="1"/>
  <c r="AH182" i="4" s="1"/>
  <c r="I181" i="50"/>
  <c r="L181" i="50" s="1"/>
  <c r="AH184" i="4" s="1"/>
  <c r="AJ184" i="4" s="1"/>
  <c r="AM184" i="4" s="1"/>
  <c r="AN184" i="4" s="1"/>
  <c r="AP184" i="4" s="1"/>
  <c r="I169" i="50"/>
  <c r="L169" i="50" s="1"/>
  <c r="AH172" i="4" s="1"/>
  <c r="AJ172" i="4" s="1"/>
  <c r="AM172" i="4" s="1"/>
  <c r="AN172" i="4" s="1"/>
  <c r="AP172" i="4" s="1"/>
  <c r="I107" i="50"/>
  <c r="L107" i="50" s="1"/>
  <c r="AH110" i="4" s="1"/>
  <c r="AJ110" i="4" s="1"/>
  <c r="AM110" i="4" s="1"/>
  <c r="AN110" i="4" s="1"/>
  <c r="AP110" i="4" s="1"/>
  <c r="I123" i="50"/>
  <c r="L123" i="50" s="1"/>
  <c r="AH126" i="4" s="1"/>
  <c r="AJ126" i="4" s="1"/>
  <c r="AM126" i="4" s="1"/>
  <c r="AN126" i="4" s="1"/>
  <c r="I139" i="50"/>
  <c r="L139" i="50" s="1"/>
  <c r="AH142" i="4" s="1"/>
  <c r="AJ142" i="4" s="1"/>
  <c r="AM142" i="4" s="1"/>
  <c r="AN142" i="4" s="1"/>
  <c r="AP142" i="4" s="1"/>
  <c r="I155" i="50"/>
  <c r="L155" i="50" s="1"/>
  <c r="AH158" i="4" s="1"/>
  <c r="I151" i="50"/>
  <c r="L151" i="50" s="1"/>
  <c r="AH154" i="4" s="1"/>
  <c r="AJ154" i="4" s="1"/>
  <c r="AM154" i="4" s="1"/>
  <c r="AN154" i="4" s="1"/>
  <c r="AP154" i="4" s="1"/>
  <c r="I167" i="50"/>
  <c r="L167" i="50" s="1"/>
  <c r="AH170" i="4" s="1"/>
  <c r="AJ170" i="4" s="1"/>
  <c r="AM170" i="4" s="1"/>
  <c r="AN170" i="4" s="1"/>
  <c r="AP170" i="4" s="1"/>
  <c r="I174" i="50"/>
  <c r="L174" i="50" s="1"/>
  <c r="AH177" i="4" s="1"/>
  <c r="AJ177" i="4" s="1"/>
  <c r="AM177" i="4" s="1"/>
  <c r="AN177" i="4" s="1"/>
  <c r="AP177" i="4" s="1"/>
  <c r="I115" i="50"/>
  <c r="L115" i="50" s="1"/>
  <c r="AH118" i="4" s="1"/>
  <c r="AJ118" i="4" s="1"/>
  <c r="AM118" i="4" s="1"/>
  <c r="AN118" i="4" s="1"/>
  <c r="AP118" i="4" s="1"/>
  <c r="I163" i="50"/>
  <c r="L163" i="50" s="1"/>
  <c r="AH166" i="4" s="1"/>
  <c r="AJ166" i="4" s="1"/>
  <c r="AM166" i="4" s="1"/>
  <c r="AN166" i="4" s="1"/>
  <c r="AP166" i="4" s="1"/>
  <c r="I121" i="50"/>
  <c r="L121" i="50" s="1"/>
  <c r="AH124" i="4" s="1"/>
  <c r="AJ124" i="4" s="1"/>
  <c r="AM124" i="4" s="1"/>
  <c r="AN124" i="4" s="1"/>
  <c r="AP124" i="4" s="1"/>
  <c r="I153" i="50"/>
  <c r="L153" i="50" s="1"/>
  <c r="AH156" i="4" s="1"/>
  <c r="AJ156" i="4" s="1"/>
  <c r="AM156" i="4" s="1"/>
  <c r="AN156" i="4" s="1"/>
  <c r="AP156" i="4" s="1"/>
  <c r="I117" i="50"/>
  <c r="L117" i="50" s="1"/>
  <c r="AH120" i="4" s="1"/>
  <c r="AJ120" i="4" s="1"/>
  <c r="AM120" i="4" s="1"/>
  <c r="AN120" i="4" s="1"/>
  <c r="I176" i="50"/>
  <c r="L176" i="50" s="1"/>
  <c r="AH179" i="4" s="1"/>
  <c r="AJ179" i="4" s="1"/>
  <c r="AM179" i="4" s="1"/>
  <c r="AN179" i="4" s="1"/>
  <c r="AP179" i="4" s="1"/>
  <c r="I119" i="50"/>
  <c r="L119" i="50" s="1"/>
  <c r="AH122" i="4" s="1"/>
  <c r="I135" i="50"/>
  <c r="L135" i="50" s="1"/>
  <c r="AH138" i="4" s="1"/>
  <c r="I133" i="50"/>
  <c r="L133" i="50" s="1"/>
  <c r="AH136" i="4" s="1"/>
  <c r="AJ136" i="4" s="1"/>
  <c r="AM136" i="4" s="1"/>
  <c r="AN136" i="4" s="1"/>
  <c r="AP136" i="4" s="1"/>
  <c r="I182" i="50"/>
  <c r="L182" i="50" s="1"/>
  <c r="AH185" i="4" s="1"/>
  <c r="I178" i="50"/>
  <c r="L178" i="50" s="1"/>
  <c r="AH181" i="4" s="1"/>
  <c r="AJ181" i="4" s="1"/>
  <c r="AM181" i="4" s="1"/>
  <c r="AN181" i="4" s="1"/>
  <c r="AP181" i="4" s="1"/>
  <c r="AH6" i="4"/>
  <c r="AJ40" i="4"/>
  <c r="AM40" i="4" s="1"/>
  <c r="AN40" i="4" s="1"/>
  <c r="AP40" i="4" s="1"/>
  <c r="AJ10" i="4"/>
  <c r="AM10" i="4" s="1"/>
  <c r="AN10" i="4" s="1"/>
  <c r="AP10" i="4" s="1"/>
  <c r="AJ28" i="4"/>
  <c r="AM28" i="4" s="1"/>
  <c r="AN28" i="4" s="1"/>
  <c r="AJ37" i="4"/>
  <c r="AM37" i="4" s="1"/>
  <c r="AN37" i="4" s="1"/>
  <c r="AP37" i="4" s="1"/>
  <c r="AJ42" i="4"/>
  <c r="AM42" i="4" s="1"/>
  <c r="AN42" i="4" s="1"/>
  <c r="AP42" i="4" s="1"/>
  <c r="AJ26" i="4"/>
  <c r="AM26" i="4" s="1"/>
  <c r="AN26" i="4" s="1"/>
  <c r="AP26" i="4" s="1"/>
  <c r="AJ12" i="4"/>
  <c r="AM12" i="4" s="1"/>
  <c r="AN12" i="4" s="1"/>
  <c r="AP12" i="4" s="1"/>
  <c r="AJ101" i="4"/>
  <c r="AM101" i="4" s="1"/>
  <c r="AN101" i="4" s="1"/>
  <c r="AJ69" i="4"/>
  <c r="AM69" i="4" s="1"/>
  <c r="AN69" i="4" s="1"/>
  <c r="AJ44" i="4"/>
  <c r="AM44" i="4" s="1"/>
  <c r="AN44" i="4" s="1"/>
  <c r="AP44" i="4" s="1"/>
  <c r="AJ56" i="4"/>
  <c r="AM56" i="4" s="1"/>
  <c r="AN56" i="4" s="1"/>
  <c r="AP56" i="4" s="1"/>
  <c r="AG185" i="4"/>
  <c r="AB6" i="4"/>
  <c r="L183" i="45"/>
  <c r="V6" i="4"/>
  <c r="H25" i="7" l="1"/>
  <c r="AN7" i="4"/>
  <c r="AP7" i="4" s="1"/>
  <c r="R60" i="11"/>
  <c r="H19" i="7"/>
  <c r="E16" i="17"/>
  <c r="T28" i="7"/>
  <c r="E9" i="19"/>
  <c r="R55" i="11"/>
  <c r="R23" i="11"/>
  <c r="T21" i="7"/>
  <c r="E2" i="19"/>
  <c r="R48" i="11"/>
  <c r="E16" i="20"/>
  <c r="E9" i="13"/>
  <c r="D25" i="7"/>
  <c r="X26" i="7"/>
  <c r="R10" i="11"/>
  <c r="R174" i="11"/>
  <c r="R160" i="11"/>
  <c r="E11" i="17"/>
  <c r="X22" i="7"/>
  <c r="R101" i="11"/>
  <c r="E3" i="18"/>
  <c r="P14" i="7"/>
  <c r="L18" i="7"/>
  <c r="R37" i="11"/>
  <c r="R78" i="11"/>
  <c r="E4" i="21"/>
  <c r="E12" i="13"/>
  <c r="R146" i="11"/>
  <c r="E13" i="15"/>
  <c r="E3" i="14"/>
  <c r="R18" i="11"/>
  <c r="E17" i="18"/>
  <c r="E10" i="16"/>
  <c r="R67" i="11"/>
  <c r="AF10" i="7"/>
  <c r="AB25" i="7"/>
  <c r="T18" i="7"/>
  <c r="R95" i="11"/>
  <c r="R35" i="11"/>
  <c r="AJ24" i="7"/>
  <c r="R131" i="11"/>
  <c r="E17" i="17"/>
  <c r="R52" i="11"/>
  <c r="R147" i="11"/>
  <c r="R137" i="11"/>
  <c r="E8" i="21"/>
  <c r="D27" i="7"/>
  <c r="X13" i="7"/>
  <c r="AB27" i="7"/>
  <c r="R128" i="11"/>
  <c r="AF26" i="7"/>
  <c r="T22" i="7"/>
  <c r="P26" i="7"/>
  <c r="E3" i="19"/>
  <c r="H18" i="7"/>
  <c r="T15" i="7"/>
  <c r="E12" i="19"/>
  <c r="R21" i="11"/>
  <c r="E9" i="18"/>
  <c r="T25" i="7"/>
  <c r="AJ23" i="7"/>
  <c r="E9" i="21"/>
  <c r="AJ21" i="7"/>
  <c r="P28" i="7"/>
  <c r="E14" i="19"/>
  <c r="E12" i="14"/>
  <c r="AB12" i="7"/>
  <c r="R63" i="11"/>
  <c r="D20" i="7"/>
  <c r="R88" i="11"/>
  <c r="E6" i="16"/>
  <c r="E20" i="20"/>
  <c r="R89" i="11"/>
  <c r="R44" i="11"/>
  <c r="L10" i="7"/>
  <c r="R175" i="11"/>
  <c r="X15" i="7"/>
  <c r="AF22" i="7"/>
  <c r="P22" i="7"/>
  <c r="R86" i="11"/>
  <c r="E8" i="18"/>
  <c r="R26" i="11"/>
  <c r="H23" i="7"/>
  <c r="R38" i="11"/>
  <c r="P11" i="7"/>
  <c r="E5" i="13"/>
  <c r="R7" i="11"/>
  <c r="L16" i="7"/>
  <c r="T24" i="7"/>
  <c r="AB16" i="7"/>
  <c r="R99" i="11"/>
  <c r="E4" i="19"/>
  <c r="E13" i="17"/>
  <c r="R135" i="11"/>
  <c r="AB20" i="7"/>
  <c r="H24" i="7"/>
  <c r="E17" i="20"/>
  <c r="R39" i="11"/>
  <c r="X24" i="7"/>
  <c r="E17" i="14"/>
  <c r="R119" i="11"/>
  <c r="E5" i="16"/>
  <c r="R167" i="11"/>
  <c r="P25" i="7"/>
  <c r="R80" i="11"/>
  <c r="D12" i="7"/>
  <c r="E9" i="17"/>
  <c r="AJ20" i="7"/>
  <c r="P23" i="7"/>
  <c r="R113" i="11"/>
  <c r="E13" i="16"/>
  <c r="E21" i="20"/>
  <c r="H28" i="7"/>
  <c r="R43" i="11"/>
  <c r="E14" i="20"/>
  <c r="R59" i="11"/>
  <c r="L24" i="7"/>
  <c r="E5" i="14"/>
  <c r="X12" i="7"/>
  <c r="R107" i="11"/>
  <c r="E5" i="20"/>
  <c r="R27" i="11"/>
  <c r="H12" i="7"/>
  <c r="D16" i="7"/>
  <c r="R161" i="11"/>
  <c r="E21" i="19"/>
  <c r="H11" i="7"/>
  <c r="E13" i="21"/>
  <c r="AB17" i="7"/>
  <c r="R112" i="11"/>
  <c r="E10" i="14"/>
  <c r="X17" i="7"/>
  <c r="R148" i="11"/>
  <c r="E6" i="15"/>
  <c r="E17" i="15"/>
  <c r="R159" i="11"/>
  <c r="AF24" i="7"/>
  <c r="AB26" i="7"/>
  <c r="E19" i="17"/>
  <c r="R141" i="11"/>
  <c r="X14" i="7"/>
  <c r="E7" i="14"/>
  <c r="R109" i="11"/>
  <c r="E7" i="20"/>
  <c r="H14" i="7"/>
  <c r="R29" i="11"/>
  <c r="P21" i="7"/>
  <c r="R140" i="11"/>
  <c r="R76" i="11"/>
  <c r="R155" i="11"/>
  <c r="G199" i="50"/>
  <c r="E15" i="17"/>
  <c r="AJ185" i="4"/>
  <c r="AM185" i="4" s="1"/>
  <c r="AN185" i="4" s="1"/>
  <c r="AP185" i="4" s="1"/>
  <c r="G198" i="50"/>
  <c r="L9" i="7"/>
  <c r="R83" i="11"/>
  <c r="E15" i="21"/>
  <c r="AJ12" i="7"/>
  <c r="E18" i="17"/>
  <c r="R51" i="11"/>
  <c r="E10" i="18"/>
  <c r="R66" i="11"/>
  <c r="R36" i="11"/>
  <c r="H21" i="7"/>
  <c r="E11" i="14"/>
  <c r="G200" i="50"/>
  <c r="R144" i="11"/>
  <c r="AF9" i="7"/>
  <c r="E2" i="15"/>
  <c r="AB9" i="7"/>
  <c r="R124" i="11"/>
  <c r="E2" i="17"/>
  <c r="X18" i="7"/>
  <c r="R102" i="11"/>
  <c r="R123" i="11"/>
  <c r="X28" i="7"/>
  <c r="R121" i="11"/>
  <c r="E2" i="21"/>
  <c r="AJ11" i="7"/>
  <c r="E18" i="19"/>
  <c r="R57" i="11"/>
  <c r="D28" i="7"/>
  <c r="R33" i="11"/>
  <c r="R90" i="11"/>
  <c r="D18" i="7"/>
  <c r="E18" i="21"/>
  <c r="E19" i="14"/>
  <c r="R77" i="11"/>
  <c r="AF12" i="7"/>
  <c r="D21" i="7"/>
  <c r="T17" i="7"/>
  <c r="L22" i="7"/>
  <c r="P13" i="7"/>
  <c r="E16" i="16"/>
  <c r="E17" i="21"/>
  <c r="R103" i="11"/>
  <c r="E13" i="18"/>
  <c r="E4" i="20"/>
  <c r="E19" i="15"/>
  <c r="R13" i="11"/>
  <c r="E15" i="19"/>
  <c r="L15" i="7"/>
  <c r="L20" i="7"/>
  <c r="E8" i="15"/>
  <c r="E21" i="14"/>
  <c r="AB10" i="7"/>
  <c r="E11" i="13"/>
  <c r="E4" i="16"/>
  <c r="R50" i="11"/>
  <c r="D15" i="7"/>
  <c r="AF14" i="7"/>
  <c r="E2" i="20"/>
  <c r="R166" i="11"/>
  <c r="E19" i="18"/>
  <c r="E15" i="14"/>
  <c r="R149" i="11"/>
  <c r="D11" i="7"/>
  <c r="E11" i="20"/>
  <c r="E21" i="13"/>
  <c r="D14" i="7"/>
  <c r="R16" i="11"/>
  <c r="R117" i="11"/>
  <c r="R142" i="11"/>
  <c r="E16" i="19"/>
  <c r="E14" i="13"/>
  <c r="L25" i="7"/>
  <c r="AB18" i="7"/>
  <c r="T26" i="7"/>
  <c r="T20" i="7"/>
  <c r="E7" i="15"/>
  <c r="R24" i="11"/>
  <c r="E19" i="19"/>
  <c r="E3" i="15"/>
  <c r="AF20" i="7"/>
  <c r="E2" i="18"/>
  <c r="AB22" i="7"/>
  <c r="R45" i="11"/>
  <c r="D19" i="7"/>
  <c r="R178" i="11"/>
  <c r="R170" i="11"/>
  <c r="E16" i="14"/>
  <c r="X19" i="7"/>
  <c r="R14" i="11"/>
  <c r="E3" i="21"/>
  <c r="X23" i="7"/>
  <c r="D22" i="7"/>
  <c r="E15" i="13"/>
  <c r="T9" i="7"/>
  <c r="R114" i="11"/>
  <c r="E20" i="14"/>
  <c r="E13" i="20"/>
  <c r="R122" i="11"/>
  <c r="L13" i="7"/>
  <c r="E5" i="15"/>
  <c r="X27" i="7"/>
  <c r="AJ15" i="7"/>
  <c r="R145" i="11"/>
  <c r="R81" i="11"/>
  <c r="E8" i="16"/>
  <c r="E17" i="16"/>
  <c r="E6" i="21"/>
  <c r="R118" i="11"/>
  <c r="H20" i="7"/>
  <c r="R179" i="11"/>
  <c r="R17" i="11"/>
  <c r="R84" i="11"/>
  <c r="R92" i="11"/>
  <c r="T10" i="7"/>
  <c r="E18" i="20"/>
  <c r="E15" i="18"/>
  <c r="R64" i="11"/>
  <c r="E20" i="17"/>
  <c r="H22" i="7"/>
  <c r="P9" i="7"/>
  <c r="E19" i="20"/>
  <c r="H26" i="7"/>
  <c r="L19" i="7"/>
  <c r="R28" i="11"/>
  <c r="E6" i="17"/>
  <c r="R85" i="11"/>
  <c r="R41" i="11"/>
  <c r="L28" i="7"/>
  <c r="R40" i="11"/>
  <c r="R127" i="11"/>
  <c r="E19" i="13"/>
  <c r="R8" i="11"/>
  <c r="T27" i="7"/>
  <c r="E4" i="15"/>
  <c r="D13" i="7"/>
  <c r="AB13" i="7"/>
  <c r="E10" i="13"/>
  <c r="E20" i="18"/>
  <c r="P16" i="7"/>
  <c r="R176" i="11"/>
  <c r="E6" i="13"/>
  <c r="T23" i="7"/>
  <c r="E18" i="15"/>
  <c r="AF11" i="7"/>
  <c r="R12" i="11"/>
  <c r="D17" i="7"/>
  <c r="AF13" i="7"/>
  <c r="R97" i="11"/>
  <c r="AF19" i="7"/>
  <c r="E15" i="20"/>
  <c r="R69" i="11"/>
  <c r="X10" i="7"/>
  <c r="R82" i="11"/>
  <c r="R154" i="11"/>
  <c r="E5" i="19"/>
  <c r="E10" i="21"/>
  <c r="E17" i="19"/>
  <c r="P12" i="7"/>
  <c r="E12" i="15"/>
  <c r="E9" i="20"/>
  <c r="AB23" i="7"/>
  <c r="R105" i="11"/>
  <c r="E7" i="17"/>
  <c r="R6" i="11"/>
  <c r="AB14" i="7"/>
  <c r="P27" i="7"/>
  <c r="X21" i="7"/>
  <c r="E11" i="16"/>
  <c r="AJ18" i="7"/>
  <c r="R30" i="11"/>
  <c r="R31" i="11"/>
  <c r="E4" i="13"/>
  <c r="E7" i="19"/>
  <c r="H13" i="7"/>
  <c r="E12" i="18"/>
  <c r="E14" i="14"/>
  <c r="L17" i="7"/>
  <c r="R46" i="11"/>
  <c r="H16" i="7"/>
  <c r="R138" i="11"/>
  <c r="R173" i="11"/>
  <c r="E6" i="20"/>
  <c r="E21" i="15"/>
  <c r="E13" i="13"/>
  <c r="E12" i="21"/>
  <c r="R79" i="11"/>
  <c r="E20" i="19"/>
  <c r="P24" i="7"/>
  <c r="H15" i="7"/>
  <c r="R116" i="11"/>
  <c r="AF28" i="7"/>
  <c r="T19" i="7"/>
  <c r="R163" i="11"/>
  <c r="R150" i="11"/>
  <c r="AJ17" i="7"/>
  <c r="R54" i="11"/>
  <c r="R129" i="11"/>
  <c r="R94" i="11"/>
  <c r="R72" i="11"/>
  <c r="R177" i="11"/>
  <c r="R96" i="11"/>
  <c r="AF16" i="7"/>
  <c r="R151" i="11"/>
  <c r="E20" i="13"/>
  <c r="R126" i="11"/>
  <c r="R53" i="11"/>
  <c r="L11" i="7"/>
  <c r="R125" i="11"/>
  <c r="R168" i="11"/>
  <c r="E19" i="16"/>
  <c r="AB28" i="7"/>
  <c r="R108" i="11"/>
  <c r="AB24" i="7"/>
  <c r="AJ19" i="7"/>
  <c r="E10" i="19"/>
  <c r="R100" i="11"/>
  <c r="P17" i="7"/>
  <c r="E21" i="18"/>
  <c r="E12" i="16"/>
  <c r="E11" i="21"/>
  <c r="P10" i="7"/>
  <c r="AJ13" i="7"/>
  <c r="R132" i="11"/>
  <c r="AB11" i="7"/>
  <c r="AJ9" i="7"/>
  <c r="R139" i="11"/>
  <c r="R22" i="11"/>
  <c r="E14" i="18"/>
  <c r="E6" i="19"/>
  <c r="H27" i="7"/>
  <c r="E3" i="17"/>
  <c r="H10" i="7"/>
  <c r="D23" i="7"/>
  <c r="E15" i="15"/>
  <c r="T14" i="7"/>
  <c r="E10" i="17"/>
  <c r="E18" i="18"/>
  <c r="AJ22" i="7"/>
  <c r="E15" i="16"/>
  <c r="R71" i="11"/>
  <c r="R68" i="11"/>
  <c r="R65" i="11"/>
  <c r="E7" i="18"/>
  <c r="R42" i="11"/>
  <c r="E16" i="13"/>
  <c r="R164" i="11"/>
  <c r="E4" i="17"/>
  <c r="R182" i="11"/>
  <c r="AJ27" i="7"/>
  <c r="E11" i="19"/>
  <c r="R157" i="11"/>
  <c r="R73" i="11"/>
  <c r="R25" i="11"/>
  <c r="R34" i="11"/>
  <c r="R11" i="11"/>
  <c r="R111" i="11"/>
  <c r="E20" i="16"/>
  <c r="E12" i="20"/>
  <c r="E6" i="14"/>
  <c r="E2" i="16"/>
  <c r="X16" i="7"/>
  <c r="P18" i="7"/>
  <c r="E3" i="20"/>
  <c r="E9" i="14"/>
  <c r="E8" i="20"/>
  <c r="AB19" i="7"/>
  <c r="AF25" i="7"/>
  <c r="R15" i="11"/>
  <c r="T13" i="7"/>
  <c r="R153" i="11"/>
  <c r="R20" i="11"/>
  <c r="H9" i="7"/>
  <c r="R172" i="11"/>
  <c r="E11" i="15"/>
  <c r="E20" i="15"/>
  <c r="R110" i="11"/>
  <c r="AJ26" i="7"/>
  <c r="R106" i="11"/>
  <c r="E14" i="16"/>
  <c r="R9" i="11"/>
  <c r="E7" i="13"/>
  <c r="E6" i="18"/>
  <c r="E9" i="15"/>
  <c r="R91" i="11"/>
  <c r="R98" i="11"/>
  <c r="E4" i="14"/>
  <c r="E21" i="21"/>
  <c r="R152" i="11"/>
  <c r="E12" i="17"/>
  <c r="X11" i="7"/>
  <c r="H17" i="7"/>
  <c r="R134" i="11"/>
  <c r="E11" i="18"/>
  <c r="T16" i="7"/>
  <c r="AF18" i="7"/>
  <c r="E18" i="13"/>
  <c r="D26" i="7"/>
  <c r="E8" i="14"/>
  <c r="R133" i="11"/>
  <c r="AF17" i="7"/>
  <c r="E16" i="18"/>
  <c r="T11" i="7"/>
  <c r="R32" i="11"/>
  <c r="AF15" i="7"/>
  <c r="E5" i="17"/>
  <c r="R74" i="11"/>
  <c r="E8" i="13"/>
  <c r="R93" i="11"/>
  <c r="E4" i="18"/>
  <c r="R162" i="11"/>
  <c r="R181" i="11"/>
  <c r="R143" i="11"/>
  <c r="E10" i="15"/>
  <c r="P19" i="7"/>
  <c r="E10" i="20"/>
  <c r="AF27" i="7"/>
  <c r="E21" i="17"/>
  <c r="X6" i="4"/>
  <c r="AA6" i="4" s="1"/>
  <c r="AD6" i="4" s="1"/>
  <c r="AG6" i="4" s="1"/>
  <c r="AJ6" i="4" s="1"/>
  <c r="AM6" i="4" s="1"/>
  <c r="H29" i="7" l="1"/>
  <c r="H30" i="7" s="1"/>
  <c r="D10" i="7"/>
  <c r="AN6" i="4"/>
  <c r="AP6" i="4" s="1"/>
  <c r="E3" i="13"/>
  <c r="R5" i="11"/>
  <c r="E21" i="16"/>
  <c r="AJ28" i="7"/>
  <c r="R183" i="11"/>
  <c r="F64" i="4"/>
  <c r="I64" i="4" s="1"/>
  <c r="L64" i="4" s="1"/>
  <c r="O64" i="4" s="1"/>
  <c r="R64" i="4" s="1"/>
  <c r="U64" i="4" s="1"/>
  <c r="X64" i="4" s="1"/>
  <c r="AA64" i="4" s="1"/>
  <c r="AD64" i="4" s="1"/>
  <c r="AG64" i="4" s="1"/>
  <c r="AJ64" i="4" s="1"/>
  <c r="AM64" i="4" s="1"/>
  <c r="AN64" i="4" s="1"/>
  <c r="AP64" i="4" s="1"/>
  <c r="R4" i="11" l="1"/>
  <c r="E2" i="13"/>
  <c r="D9" i="7"/>
  <c r="L27" i="7"/>
  <c r="E20" i="21"/>
  <c r="R62" i="11"/>
  <c r="F173" i="4" l="1"/>
  <c r="I173" i="4" s="1"/>
  <c r="L173" i="4" s="1"/>
  <c r="O173" i="4" s="1"/>
  <c r="R173" i="4" s="1"/>
  <c r="U173" i="4" s="1"/>
  <c r="X173" i="4" s="1"/>
  <c r="AA173" i="4" s="1"/>
  <c r="AD173" i="4" s="1"/>
  <c r="AG173" i="4" s="1"/>
  <c r="AJ173" i="4" s="1"/>
  <c r="AM173" i="4" s="1"/>
  <c r="AN173" i="4" s="1"/>
  <c r="AP173" i="4" s="1"/>
  <c r="AJ16" i="7" l="1"/>
  <c r="R171" i="11"/>
  <c r="E9" i="16"/>
  <c r="F51" i="4" l="1"/>
  <c r="I51" i="4" s="1"/>
  <c r="L51" i="4" s="1"/>
  <c r="O51" i="4" s="1"/>
  <c r="R51" i="4" s="1"/>
  <c r="U51" i="4" s="1"/>
  <c r="X51" i="4" s="1"/>
  <c r="AA51" i="4" s="1"/>
  <c r="AD51" i="4" s="1"/>
  <c r="AG51" i="4" s="1"/>
  <c r="AJ51" i="4" s="1"/>
  <c r="AM51" i="4" s="1"/>
  <c r="AN51" i="4" s="1"/>
  <c r="AP51" i="4" s="1"/>
  <c r="L14" i="7" l="1"/>
  <c r="E7" i="21"/>
  <c r="R49" i="11"/>
  <c r="F182" i="4" l="1"/>
  <c r="I182" i="4" s="1"/>
  <c r="L182" i="4" s="1"/>
  <c r="O182" i="4" s="1"/>
  <c r="R182" i="4" s="1"/>
  <c r="U182" i="4" s="1"/>
  <c r="X182" i="4" s="1"/>
  <c r="AA182" i="4" s="1"/>
  <c r="AD182" i="4" s="1"/>
  <c r="AG182" i="4" s="1"/>
  <c r="AJ182" i="4" s="1"/>
  <c r="AM182" i="4" s="1"/>
  <c r="AN182" i="4" s="1"/>
  <c r="AP182" i="4" s="1"/>
  <c r="R180" i="11" l="1"/>
  <c r="AJ25" i="7"/>
  <c r="E18" i="16"/>
  <c r="F89" i="4" l="1"/>
  <c r="I89" i="4" s="1"/>
  <c r="L89" i="4" s="1"/>
  <c r="O89" i="4" s="1"/>
  <c r="R89" i="4" s="1"/>
  <c r="U89" i="4" s="1"/>
  <c r="X89" i="4" s="1"/>
  <c r="AA89" i="4" s="1"/>
  <c r="AD89" i="4" s="1"/>
  <c r="AG89" i="4" s="1"/>
  <c r="AJ89" i="4" s="1"/>
  <c r="AM89" i="4" s="1"/>
  <c r="AN89" i="4" s="1"/>
  <c r="AP89" i="4" s="1"/>
  <c r="R87" i="11" l="1"/>
  <c r="T12" i="7"/>
  <c r="T29" i="7" s="1"/>
  <c r="T30" i="7" s="1"/>
  <c r="E5" i="18"/>
  <c r="F158" i="4" l="1"/>
  <c r="I158" i="4" s="1"/>
  <c r="L158" i="4" s="1"/>
  <c r="O158" i="4" s="1"/>
  <c r="R158" i="4" s="1"/>
  <c r="U158" i="4" s="1"/>
  <c r="X158" i="4" s="1"/>
  <c r="AA158" i="4" s="1"/>
  <c r="AD158" i="4" s="1"/>
  <c r="AG158" i="4" s="1"/>
  <c r="AJ158" i="4" s="1"/>
  <c r="AM158" i="4" s="1"/>
  <c r="AN158" i="4" s="1"/>
  <c r="AP158" i="4" s="1"/>
  <c r="E14" i="15" l="1"/>
  <c r="R156" i="11"/>
  <c r="AF21" i="7"/>
  <c r="F160" i="4" l="1"/>
  <c r="I160" i="4" s="1"/>
  <c r="L160" i="4" s="1"/>
  <c r="O160" i="4" s="1"/>
  <c r="R160" i="4" s="1"/>
  <c r="U160" i="4" s="1"/>
  <c r="X160" i="4" s="1"/>
  <c r="AA160" i="4" s="1"/>
  <c r="AD160" i="4" s="1"/>
  <c r="AG160" i="4" s="1"/>
  <c r="AJ160" i="4" s="1"/>
  <c r="AM160" i="4" s="1"/>
  <c r="AN160" i="4" s="1"/>
  <c r="AP160" i="4" s="1"/>
  <c r="E16" i="15" l="1"/>
  <c r="R158" i="11"/>
  <c r="AF23" i="7"/>
  <c r="AF29" i="7" s="1"/>
  <c r="AF30" i="7" s="1"/>
  <c r="F117" i="4" l="1"/>
  <c r="I117" i="4" s="1"/>
  <c r="L117" i="4" s="1"/>
  <c r="O117" i="4" s="1"/>
  <c r="R117" i="4" s="1"/>
  <c r="U117" i="4" s="1"/>
  <c r="X117" i="4" s="1"/>
  <c r="AA117" i="4" s="1"/>
  <c r="AD117" i="4" s="1"/>
  <c r="AG117" i="4" s="1"/>
  <c r="AJ117" i="4" s="1"/>
  <c r="AM117" i="4" s="1"/>
  <c r="AN117" i="4" s="1"/>
  <c r="AP117" i="4" s="1"/>
  <c r="X20" i="7" l="1"/>
  <c r="E13" i="14"/>
  <c r="R115" i="11"/>
  <c r="F21" i="4" l="1"/>
  <c r="I21" i="4" s="1"/>
  <c r="L21" i="4" s="1"/>
  <c r="O21" i="4" s="1"/>
  <c r="R21" i="4" s="1"/>
  <c r="U21" i="4" s="1"/>
  <c r="X21" i="4" s="1"/>
  <c r="AA21" i="4" s="1"/>
  <c r="AD21" i="4" s="1"/>
  <c r="AG21" i="4" s="1"/>
  <c r="AJ21" i="4" s="1"/>
  <c r="AM21" i="4" s="1"/>
  <c r="AN21" i="4" s="1"/>
  <c r="AP21" i="4" s="1"/>
  <c r="E17" i="13" l="1"/>
  <c r="D24" i="7"/>
  <c r="D29" i="7" s="1"/>
  <c r="D30" i="7" s="1"/>
  <c r="R19" i="11"/>
  <c r="F171" i="4" l="1"/>
  <c r="I171" i="4" s="1"/>
  <c r="L171" i="4" s="1"/>
  <c r="O171" i="4" s="1"/>
  <c r="R171" i="4" s="1"/>
  <c r="U171" i="4" s="1"/>
  <c r="X171" i="4" s="1"/>
  <c r="AA171" i="4" s="1"/>
  <c r="AD171" i="4" s="1"/>
  <c r="AG171" i="4" s="1"/>
  <c r="AJ171" i="4" s="1"/>
  <c r="AM171" i="4" s="1"/>
  <c r="AN171" i="4" s="1"/>
  <c r="AP171" i="4" s="1"/>
  <c r="AJ14" i="7" l="1"/>
  <c r="E7" i="16"/>
  <c r="R169" i="11"/>
  <c r="F138" i="4" l="1"/>
  <c r="I138" i="4" s="1"/>
  <c r="L138" i="4" s="1"/>
  <c r="O138" i="4" s="1"/>
  <c r="R138" i="4" s="1"/>
  <c r="U138" i="4" s="1"/>
  <c r="X138" i="4" s="1"/>
  <c r="AA138" i="4" s="1"/>
  <c r="AD138" i="4" s="1"/>
  <c r="AG138" i="4" s="1"/>
  <c r="AJ138" i="4" s="1"/>
  <c r="AM138" i="4" s="1"/>
  <c r="AN138" i="4" s="1"/>
  <c r="E14" i="17" l="1"/>
  <c r="R136" i="11"/>
  <c r="AB21" i="7"/>
  <c r="F167" i="4" l="1"/>
  <c r="I167" i="4" s="1"/>
  <c r="L167" i="4" s="1"/>
  <c r="O167" i="4" s="1"/>
  <c r="R167" i="4" s="1"/>
  <c r="U167" i="4" s="1"/>
  <c r="X167" i="4" s="1"/>
  <c r="AA167" i="4" s="1"/>
  <c r="AD167" i="4" s="1"/>
  <c r="AG167" i="4" s="1"/>
  <c r="AJ167" i="4" s="1"/>
  <c r="AM167" i="4" s="1"/>
  <c r="AN167" i="4" s="1"/>
  <c r="AP167" i="4" s="1"/>
  <c r="AJ10" i="7" l="1"/>
  <c r="AJ29" i="7" s="1"/>
  <c r="AJ30" i="7" s="1"/>
  <c r="E3" i="16"/>
  <c r="R165" i="11"/>
  <c r="F49" i="4" l="1"/>
  <c r="I49" i="4" s="1"/>
  <c r="L49" i="4" s="1"/>
  <c r="O49" i="4" s="1"/>
  <c r="R49" i="4" s="1"/>
  <c r="U49" i="4" s="1"/>
  <c r="X49" i="4" s="1"/>
  <c r="AA49" i="4" s="1"/>
  <c r="AD49" i="4" s="1"/>
  <c r="AG49" i="4" s="1"/>
  <c r="AJ49" i="4" s="1"/>
  <c r="AM49" i="4" s="1"/>
  <c r="AN49" i="4" s="1"/>
  <c r="AP49" i="4" s="1"/>
  <c r="R47" i="11" l="1"/>
  <c r="L12" i="7"/>
  <c r="E5" i="21"/>
  <c r="F122" i="4" l="1"/>
  <c r="I122" i="4" s="1"/>
  <c r="L122" i="4" s="1"/>
  <c r="O122" i="4" s="1"/>
  <c r="R122" i="4" s="1"/>
  <c r="U122" i="4" s="1"/>
  <c r="X122" i="4" s="1"/>
  <c r="AA122" i="4" s="1"/>
  <c r="AD122" i="4" s="1"/>
  <c r="AG122" i="4" s="1"/>
  <c r="AJ122" i="4" s="1"/>
  <c r="AM122" i="4" s="1"/>
  <c r="AN122" i="4" s="1"/>
  <c r="AP122" i="4" s="1"/>
  <c r="F72" i="4"/>
  <c r="I72" i="4" s="1"/>
  <c r="L72" i="4" s="1"/>
  <c r="O72" i="4" s="1"/>
  <c r="R72" i="4" s="1"/>
  <c r="U72" i="4" s="1"/>
  <c r="X72" i="4" s="1"/>
  <c r="AA72" i="4" s="1"/>
  <c r="AD72" i="4" s="1"/>
  <c r="AG72" i="4" s="1"/>
  <c r="AJ72" i="4" s="1"/>
  <c r="AM72" i="4" s="1"/>
  <c r="AN72" i="4" s="1"/>
  <c r="F132" i="4"/>
  <c r="I132" i="4" s="1"/>
  <c r="L132" i="4" s="1"/>
  <c r="O132" i="4" s="1"/>
  <c r="R132" i="4" s="1"/>
  <c r="U132" i="4" s="1"/>
  <c r="X132" i="4" s="1"/>
  <c r="AA132" i="4" s="1"/>
  <c r="AD132" i="4" s="1"/>
  <c r="AG132" i="4" s="1"/>
  <c r="AJ132" i="4" s="1"/>
  <c r="AM132" i="4" s="1"/>
  <c r="AN132" i="4" s="1"/>
  <c r="AP132" i="4" s="1"/>
  <c r="P15" i="7" l="1"/>
  <c r="R70" i="11"/>
  <c r="R130" i="11"/>
  <c r="E8" i="17"/>
  <c r="AB15" i="7"/>
  <c r="AB29" i="7" s="1"/>
  <c r="AB30" i="7" s="1"/>
  <c r="R120" i="11"/>
  <c r="E18" i="14"/>
  <c r="X25" i="7"/>
  <c r="F63" i="4"/>
  <c r="I63" i="4" s="1"/>
  <c r="L63" i="4" s="1"/>
  <c r="O63" i="4" s="1"/>
  <c r="R63" i="4" s="1"/>
  <c r="U63" i="4" s="1"/>
  <c r="X63" i="4" s="1"/>
  <c r="AA63" i="4" s="1"/>
  <c r="AD63" i="4" s="1"/>
  <c r="AG63" i="4" s="1"/>
  <c r="AJ63" i="4" s="1"/>
  <c r="AM63" i="4" s="1"/>
  <c r="AN63" i="4" s="1"/>
  <c r="AP63" i="4" s="1"/>
  <c r="E8" i="19"/>
  <c r="R61" i="11" l="1"/>
  <c r="L26" i="7"/>
  <c r="E19" i="21"/>
  <c r="F77" i="4" l="1"/>
  <c r="I77" i="4" s="1"/>
  <c r="L77" i="4" s="1"/>
  <c r="O77" i="4" s="1"/>
  <c r="R77" i="4" s="1"/>
  <c r="U77" i="4" s="1"/>
  <c r="X77" i="4" s="1"/>
  <c r="AA77" i="4" s="1"/>
  <c r="AD77" i="4" s="1"/>
  <c r="AG77" i="4" s="1"/>
  <c r="AJ77" i="4" s="1"/>
  <c r="AM77" i="4" s="1"/>
  <c r="AN77" i="4" s="1"/>
  <c r="AP77" i="4" s="1"/>
  <c r="R75" i="11" l="1"/>
  <c r="P20" i="7"/>
  <c r="P29" i="7" s="1"/>
  <c r="P30" i="7" s="1"/>
  <c r="E13" i="19"/>
  <c r="F58" i="4" l="1"/>
  <c r="I58" i="4" s="1"/>
  <c r="L58" i="4" s="1"/>
  <c r="O58" i="4" s="1"/>
  <c r="R58" i="4" s="1"/>
  <c r="U58" i="4" s="1"/>
  <c r="X58" i="4" s="1"/>
  <c r="AA58" i="4" s="1"/>
  <c r="AD58" i="4" s="1"/>
  <c r="AG58" i="4" s="1"/>
  <c r="AJ58" i="4" s="1"/>
  <c r="AM58" i="4" s="1"/>
  <c r="AN58" i="4" s="1"/>
  <c r="AP58" i="4" s="1"/>
  <c r="R56" i="11" l="1"/>
  <c r="L21" i="7"/>
  <c r="E14" i="21"/>
  <c r="F106" i="4" l="1"/>
  <c r="I106" i="4" s="1"/>
  <c r="L106" i="4" s="1"/>
  <c r="O106" i="4" s="1"/>
  <c r="R106" i="4" s="1"/>
  <c r="U106" i="4" s="1"/>
  <c r="X106" i="4" s="1"/>
  <c r="AA106" i="4" s="1"/>
  <c r="AD106" i="4" s="1"/>
  <c r="AG106" i="4" s="1"/>
  <c r="AJ106" i="4" s="1"/>
  <c r="AM106" i="4" s="1"/>
  <c r="AN106" i="4" s="1"/>
  <c r="AP106" i="4" s="1"/>
  <c r="R104" i="11" l="1"/>
  <c r="X9" i="7"/>
  <c r="X29" i="7" s="1"/>
  <c r="X30" i="7" s="1"/>
  <c r="E2" i="14"/>
  <c r="F60" i="4" l="1"/>
  <c r="I60" i="4" s="1"/>
  <c r="L60" i="4" s="1"/>
  <c r="O60" i="4" s="1"/>
  <c r="R60" i="4" s="1"/>
  <c r="U60" i="4" s="1"/>
  <c r="X60" i="4" s="1"/>
  <c r="AA60" i="4" s="1"/>
  <c r="AD60" i="4" s="1"/>
  <c r="AG60" i="4" s="1"/>
  <c r="AJ60" i="4" s="1"/>
  <c r="AM60" i="4" s="1"/>
  <c r="AN60" i="4" s="1"/>
  <c r="AP60" i="4" s="1"/>
  <c r="AP186" i="4" l="1"/>
  <c r="L23" i="7"/>
  <c r="L29" i="7" s="1"/>
  <c r="R58" i="11"/>
  <c r="E16" i="21"/>
  <c r="L30" i="7" l="1"/>
  <c r="T43" i="7" s="1"/>
  <c r="T42" i="7"/>
  <c r="S58" i="7" s="1"/>
  <c r="T58" i="7" s="1" a="1"/>
  <c r="T58" i="7" s="1"/>
  <c r="X46" i="7"/>
  <c r="T44" i="7" l="1"/>
  <c r="V42" i="7" a="1"/>
  <c r="V42" i="7" s="1"/>
  <c r="V43" i="7" l="1" a="1"/>
  <c r="V43" i="7" s="1"/>
  <c r="S57" i="7"/>
  <c r="T57" i="7" s="1" a="1"/>
  <c r="T57" i="7" s="1"/>
  <c r="V44" i="7" a="1"/>
  <c r="V44" i="7" s="1"/>
  <c r="T59" i="7" l="1"/>
  <c r="T60" i="7" s="1" a="1"/>
  <c r="T60" i="7" s="1"/>
  <c r="J105" i="39"/>
  <c r="M105" i="39" s="1"/>
  <c r="T67" i="7" l="1"/>
  <c r="J170" i="39"/>
  <c r="M170" i="39" s="1"/>
  <c r="J157" i="39" l="1"/>
  <c r="M157" i="39" s="1"/>
  <c r="J152" i="39" l="1"/>
  <c r="M152" i="39" s="1"/>
  <c r="J158" i="39" l="1"/>
  <c r="M158" i="39" s="1"/>
  <c r="J48" i="39" l="1"/>
  <c r="M48" i="39" s="1"/>
  <c r="J153" i="39" l="1"/>
  <c r="M153" i="39" s="1"/>
  <c r="J168" i="39" l="1"/>
  <c r="M168" i="39" s="1"/>
  <c r="J124" i="39" l="1"/>
  <c r="M124" i="39" s="1"/>
  <c r="J137" i="39" l="1"/>
  <c r="M137" i="39" s="1"/>
  <c r="J93" i="39" l="1"/>
  <c r="M93" i="39" s="1"/>
  <c r="J11" i="39" l="1"/>
  <c r="M11" i="39" s="1"/>
  <c r="J60" i="39" l="1"/>
  <c r="M60" i="39" s="1"/>
  <c r="J148" i="39" l="1"/>
  <c r="M148" i="39" s="1"/>
  <c r="J40" i="39" l="1"/>
  <c r="M40" i="39" s="1"/>
  <c r="J52" i="39" l="1"/>
  <c r="M52" i="39" s="1"/>
  <c r="J164" i="39" l="1"/>
  <c r="M164" i="39" s="1"/>
  <c r="J53" i="39" l="1"/>
  <c r="M53" i="39" s="1"/>
  <c r="J65" i="39" l="1"/>
  <c r="M65" i="39" s="1"/>
  <c r="J169" i="39" l="1"/>
  <c r="M169" i="39" s="1"/>
  <c r="M183" i="39" s="1"/>
  <c r="M1" i="39" s="1"/>
  <c r="J219" i="38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Energía Renovable Perú</author>
  </authors>
  <commentList>
    <comment ref="F4" authorId="0" shapeId="0" xr:uid="{BDD8DAAB-EF7D-4614-AB06-BE72C78D3927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18/01</t>
        </r>
      </text>
    </comment>
    <comment ref="G4" authorId="0" shapeId="0" xr:uid="{707FC0FD-1E3E-4EA6-AABB-4CFB7C635E07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19/02</t>
        </r>
      </text>
    </comment>
    <comment ref="H4" authorId="0" shapeId="0" xr:uid="{DBD88061-37F5-4D5D-BDB4-8DA89C470089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20/03</t>
        </r>
      </text>
    </comment>
    <comment ref="I4" authorId="0" shapeId="0" xr:uid="{5D1157D2-3BB3-43B8-AED1-A102C05D055A}">
      <text>
        <r>
          <rPr>
            <b/>
            <sz val="9"/>
            <color indexed="81"/>
            <rFont val="Tahoma"/>
            <charset val="1"/>
          </rPr>
          <t>Energía Renovable Perú:</t>
        </r>
        <r>
          <rPr>
            <sz val="9"/>
            <color indexed="81"/>
            <rFont val="Tahoma"/>
            <charset val="1"/>
          </rPr>
          <t xml:space="preserve">
02/05</t>
        </r>
      </text>
    </comment>
    <comment ref="G5" authorId="0" shapeId="0" xr:uid="{5A5ABD50-9F02-4D0B-95AE-1A46B6E750FC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26/02</t>
        </r>
      </text>
    </comment>
    <comment ref="H5" authorId="0" shapeId="0" xr:uid="{6A4C5AA7-C44D-42FA-9F4F-C3293F7116CC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18/04
</t>
        </r>
      </text>
    </comment>
    <comment ref="I5" authorId="0" shapeId="0" xr:uid="{05276B57-6F3E-4DBC-A17E-30EAA39EECB5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18/04
</t>
        </r>
      </text>
    </comment>
    <comment ref="F6" authorId="0" shapeId="0" xr:uid="{6EE5141F-19F6-4020-9959-9C5E6922E326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18/02</t>
        </r>
      </text>
    </comment>
    <comment ref="G6" authorId="0" shapeId="0" xr:uid="{A3DF58A4-D70C-4B1F-9D9C-30F58223094D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25/03</t>
        </r>
      </text>
    </comment>
    <comment ref="H6" authorId="0" shapeId="0" xr:uid="{82634E62-3907-4DBA-A9D7-DE59D129247B}">
      <text>
        <r>
          <rPr>
            <b/>
            <sz val="9"/>
            <color indexed="81"/>
            <rFont val="Tahoma"/>
            <charset val="1"/>
          </rPr>
          <t>Energía Renovable Perú:</t>
        </r>
        <r>
          <rPr>
            <sz val="9"/>
            <color indexed="81"/>
            <rFont val="Tahoma"/>
            <charset val="1"/>
          </rPr>
          <t xml:space="preserve">
03/05</t>
        </r>
      </text>
    </comment>
    <comment ref="F7" authorId="0" shapeId="0" xr:uid="{E4A445AF-0E19-4AA0-8DC6-366D5C698BE8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20/01</t>
        </r>
      </text>
    </comment>
    <comment ref="G7" authorId="0" shapeId="0" xr:uid="{9323EBC1-7FCC-47AE-8941-94F0CEF36E71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28/02</t>
        </r>
      </text>
    </comment>
    <comment ref="H7" authorId="0" shapeId="0" xr:uid="{2E61AA3A-7863-4D34-91C3-671EA0D291CA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03/03</t>
        </r>
      </text>
    </comment>
    <comment ref="I7" authorId="0" shapeId="0" xr:uid="{FA512593-5680-49D5-8C35-A9CBF7D93E43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06/04</t>
        </r>
      </text>
    </comment>
    <comment ref="F8" authorId="0" shapeId="0" xr:uid="{4CB81BE8-17EE-43E5-A8B6-CDBAFD9D15C9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23/01</t>
        </r>
      </text>
    </comment>
    <comment ref="H8" authorId="0" shapeId="0" xr:uid="{8EEE2E14-DC61-4A6C-87FE-5F4F5753B264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18/03</t>
        </r>
      </text>
    </comment>
    <comment ref="I8" authorId="0" shapeId="0" xr:uid="{D7EFE594-EA92-451A-B7A6-98370C17B210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22/04</t>
        </r>
      </text>
    </comment>
    <comment ref="F9" authorId="0" shapeId="0" xr:uid="{7C30260B-3B1B-4564-9CBC-73F17D0DFB65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23/01</t>
        </r>
      </text>
    </comment>
    <comment ref="G9" authorId="0" shapeId="0" xr:uid="{31DF57B8-2218-482B-AF5A-EF5FF20104EF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24/02</t>
        </r>
      </text>
    </comment>
    <comment ref="H9" authorId="0" shapeId="0" xr:uid="{559C635F-33FF-42AD-A5C3-AD44B7A95741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19/03</t>
        </r>
      </text>
    </comment>
    <comment ref="I9" authorId="0" shapeId="0" xr:uid="{2BB7BA9E-3CBE-41ED-9EA0-F45CAECDBCE3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23/04</t>
        </r>
      </text>
    </comment>
    <comment ref="F10" authorId="0" shapeId="0" xr:uid="{03396DD2-E53E-42D4-A820-01773C7F3B3C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29/01</t>
        </r>
      </text>
    </comment>
    <comment ref="G10" authorId="0" shapeId="0" xr:uid="{E58B809C-30A1-4C21-88E9-55825AC456EB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02/03</t>
        </r>
      </text>
    </comment>
    <comment ref="H10" authorId="0" shapeId="0" xr:uid="{A3C907DB-B868-46B9-9F1B-B313D529CACB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29/03</t>
        </r>
      </text>
    </comment>
    <comment ref="I10" authorId="0" shapeId="0" xr:uid="{AF4BEC06-0C07-456F-BB0B-EDB4D52AE955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01/05</t>
        </r>
      </text>
    </comment>
    <comment ref="F11" authorId="0" shapeId="0" xr:uid="{F8BE3D3C-294C-4A4E-BCDE-F1675AE67214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17/01</t>
        </r>
      </text>
    </comment>
    <comment ref="G11" authorId="0" shapeId="0" xr:uid="{3E38A049-E8C1-4268-BFCE-40197D663D5D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18/02</t>
        </r>
      </text>
    </comment>
    <comment ref="H11" authorId="0" shapeId="0" xr:uid="{8F5F345C-B0F3-49BE-BE9F-DB4E0C67689B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19/03</t>
        </r>
      </text>
    </comment>
    <comment ref="I11" authorId="0" shapeId="0" xr:uid="{DD24FE3C-0DF1-4AF4-BA06-7DEDB31222FA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18/04</t>
        </r>
      </text>
    </comment>
    <comment ref="J11" authorId="0" shapeId="0" xr:uid="{18759AA8-D32E-4DD2-B12C-0CB83042EBA8}">
      <text>
        <r>
          <rPr>
            <b/>
            <sz val="9"/>
            <color indexed="81"/>
            <rFont val="Tahoma"/>
            <charset val="1"/>
          </rPr>
          <t>Energía Renovable Perú:</t>
        </r>
        <r>
          <rPr>
            <sz val="9"/>
            <color indexed="81"/>
            <rFont val="Tahoma"/>
            <charset val="1"/>
          </rPr>
          <t xml:space="preserve">
16/05</t>
        </r>
      </text>
    </comment>
    <comment ref="F12" authorId="0" shapeId="0" xr:uid="{AA0779CE-8411-4BBF-85B1-33B202522DED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16/02 S/500.00
-93.35 deuda cuota 2025</t>
        </r>
      </text>
    </comment>
    <comment ref="G12" authorId="0" shapeId="0" xr:uid="{EBE5230D-CABD-48C8-9FFF-9A861CA08849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30/03</t>
        </r>
      </text>
    </comment>
    <comment ref="H12" authorId="0" shapeId="0" xr:uid="{F27FA58D-F9EE-4058-8858-D2538A1265F7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05/05</t>
        </r>
      </text>
    </comment>
    <comment ref="H13" authorId="0" shapeId="0" xr:uid="{ED29E9FC-EB23-46C6-8569-400C5DA65AB3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21/03</t>
        </r>
      </text>
    </comment>
    <comment ref="I13" authorId="0" shapeId="0" xr:uid="{F400292E-A7DC-46AC-AC3F-51156E8EBF81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23/04 </t>
        </r>
      </text>
    </comment>
    <comment ref="F14" authorId="0" shapeId="0" xr:uid="{B6A5E16E-324E-4A4B-AA9A-56B2042690F0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22/01</t>
        </r>
      </text>
    </comment>
    <comment ref="G14" authorId="0" shapeId="0" xr:uid="{3A046B7C-20DA-4EB8-8C57-0B65548E8072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20/02</t>
        </r>
      </text>
    </comment>
    <comment ref="H14" authorId="0" shapeId="0" xr:uid="{61CEDEDA-9139-451E-9637-0480A32F80CA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23/03</t>
        </r>
      </text>
    </comment>
    <comment ref="I14" authorId="0" shapeId="0" xr:uid="{B100D72F-87D3-47D4-93A9-2DBAF86B21D7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23/04</t>
        </r>
      </text>
    </comment>
    <comment ref="F15" authorId="0" shapeId="0" xr:uid="{E0F2CB24-740F-4E30-9A8B-8F08B6B14ED1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21/01</t>
        </r>
      </text>
    </comment>
    <comment ref="G15" authorId="0" shapeId="0" xr:uid="{4712BA89-95FD-4441-A87B-7677D5011132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24/02</t>
        </r>
      </text>
    </comment>
    <comment ref="H15" authorId="0" shapeId="0" xr:uid="{4B1CDF24-B7E8-4886-8320-DC5C585C7EFE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02/04</t>
        </r>
      </text>
    </comment>
    <comment ref="F17" authorId="0" shapeId="0" xr:uid="{05557E00-0976-4EAF-BE96-BB74ECBF55BA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17/01</t>
        </r>
      </text>
    </comment>
    <comment ref="G17" authorId="0" shapeId="0" xr:uid="{33C112A6-6279-4C3A-914C-A18D63DB0B34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24/02</t>
        </r>
      </text>
    </comment>
    <comment ref="H17" authorId="0" shapeId="0" xr:uid="{71DD4763-DA98-48EE-BD28-5A717D1A77C4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25/03</t>
        </r>
      </text>
    </comment>
    <comment ref="I17" authorId="0" shapeId="0" xr:uid="{C8261654-A97D-4F4F-A249-909CCDD9B412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21/04</t>
        </r>
      </text>
    </comment>
    <comment ref="G18" authorId="0" shapeId="0" xr:uid="{E0721112-88CF-42DB-A244-1D1AE9C515A2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28/02</t>
        </r>
      </text>
    </comment>
    <comment ref="H18" authorId="0" shapeId="0" xr:uid="{2F81FBFB-6DB5-4B95-96BD-0DC1EF614C6E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02/04</t>
        </r>
      </text>
    </comment>
    <comment ref="I18" authorId="0" shapeId="0" xr:uid="{02BB7074-0AED-42F0-A0B2-0C963D3D5B76}">
      <text>
        <r>
          <rPr>
            <b/>
            <sz val="9"/>
            <color indexed="81"/>
            <rFont val="Tahoma"/>
            <charset val="1"/>
          </rPr>
          <t>Energía Renovable Perú:</t>
        </r>
        <r>
          <rPr>
            <sz val="9"/>
            <color indexed="81"/>
            <rFont val="Tahoma"/>
            <charset val="1"/>
          </rPr>
          <t xml:space="preserve">
06/05</t>
        </r>
      </text>
    </comment>
    <comment ref="G19" authorId="0" shapeId="0" xr:uid="{E6B035E8-F83A-405B-B52A-D902C6BEAFEF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01/03 S/600.00
04/03 S/70.00</t>
        </r>
      </text>
    </comment>
    <comment ref="H19" authorId="0" shapeId="0" xr:uid="{39A65D78-2E9A-4C08-BD32-0EB60CF2275A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31/03 S/80.00</t>
        </r>
      </text>
    </comment>
    <comment ref="I19" authorId="0" shapeId="0" xr:uid="{B807E266-DAC1-433C-96B4-C01EA0A45E22}">
      <text>
        <r>
          <rPr>
            <b/>
            <sz val="9"/>
            <color indexed="81"/>
            <rFont val="Tahoma"/>
            <charset val="1"/>
          </rPr>
          <t>Energía Renovable Perú:</t>
        </r>
        <r>
          <rPr>
            <sz val="9"/>
            <color indexed="81"/>
            <rFont val="Tahoma"/>
            <charset val="1"/>
          </rPr>
          <t xml:space="preserve">
04/05</t>
        </r>
      </text>
    </comment>
    <comment ref="G20" authorId="0" shapeId="0" xr:uid="{BEC3A273-73D3-4DEF-847C-50A75438657C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23/02</t>
        </r>
      </text>
    </comment>
    <comment ref="H20" authorId="0" shapeId="0" xr:uid="{CB2D8A16-813D-48FF-BD62-7C749111FD81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26/03</t>
        </r>
      </text>
    </comment>
    <comment ref="I20" authorId="0" shapeId="0" xr:uid="{11FD939C-6BE1-4FF7-9927-AC719E9DCDE4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24/04</t>
        </r>
      </text>
    </comment>
    <comment ref="F21" authorId="0" shapeId="0" xr:uid="{E4261581-D376-4FA7-B463-6CD1BDDBD8BB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16/01</t>
        </r>
      </text>
    </comment>
    <comment ref="G21" authorId="0" shapeId="0" xr:uid="{0BD1915F-E0FF-4635-9283-2CD236496945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20/02</t>
        </r>
      </text>
    </comment>
    <comment ref="H21" authorId="0" shapeId="0" xr:uid="{DF4D9DC9-B127-4CF1-B9FC-67CB112061E0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18/03</t>
        </r>
      </text>
    </comment>
    <comment ref="I21" authorId="0" shapeId="0" xr:uid="{BD09BB7D-F96C-4670-967A-80730DC720B0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17/04</t>
        </r>
      </text>
    </comment>
    <comment ref="J21" authorId="0" shapeId="0" xr:uid="{F7E7569E-5FF1-4F29-9CFD-A0C24C40A555}">
      <text>
        <r>
          <rPr>
            <b/>
            <sz val="9"/>
            <color indexed="81"/>
            <rFont val="Tahoma"/>
            <charset val="1"/>
          </rPr>
          <t>Energía Renovable Perú:</t>
        </r>
        <r>
          <rPr>
            <sz val="9"/>
            <color indexed="81"/>
            <rFont val="Tahoma"/>
            <charset val="1"/>
          </rPr>
          <t xml:space="preserve">
18/05</t>
        </r>
      </text>
    </comment>
    <comment ref="F22" authorId="0" shapeId="0" xr:uid="{85D9E24E-989E-4C03-A648-56C4C05890D0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15/01
</t>
        </r>
      </text>
    </comment>
    <comment ref="G22" authorId="0" shapeId="0" xr:uid="{90A923E3-9EB1-46EF-8E52-FB2C20320118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12/02
</t>
        </r>
      </text>
    </comment>
    <comment ref="H22" authorId="0" shapeId="0" xr:uid="{12B12EB7-9CC8-4E32-959B-3DC647067B97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16/03</t>
        </r>
      </text>
    </comment>
    <comment ref="I22" authorId="0" shapeId="0" xr:uid="{2B5B5A81-E227-4C36-9ABE-70FE709CC8A4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15/04</t>
        </r>
      </text>
    </comment>
    <comment ref="J22" authorId="0" shapeId="0" xr:uid="{D71FCEED-BCBA-486A-AEDC-6E14B6498C45}">
      <text>
        <r>
          <rPr>
            <b/>
            <sz val="9"/>
            <color indexed="81"/>
            <rFont val="Tahoma"/>
            <charset val="1"/>
          </rPr>
          <t>Energía Renovable Perú:</t>
        </r>
        <r>
          <rPr>
            <sz val="9"/>
            <color indexed="81"/>
            <rFont val="Tahoma"/>
            <charset val="1"/>
          </rPr>
          <t xml:space="preserve">
14/05</t>
        </r>
      </text>
    </comment>
    <comment ref="F23" authorId="0" shapeId="0" xr:uid="{422B45F3-4978-4AE9-9A37-5111130B3E85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17/01</t>
        </r>
      </text>
    </comment>
    <comment ref="G23" authorId="0" shapeId="0" xr:uid="{C4976799-BE6F-4BD5-B641-17E00021DF6C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19/02</t>
        </r>
      </text>
    </comment>
    <comment ref="H23" authorId="0" shapeId="0" xr:uid="{3E3C1324-0E22-42FB-9149-4355D368950B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17/03</t>
        </r>
      </text>
    </comment>
    <comment ref="J23" authorId="0" shapeId="0" xr:uid="{6D9A14AA-3972-4534-BF74-DCE8B886D7B1}">
      <text>
        <r>
          <rPr>
            <b/>
            <sz val="9"/>
            <color indexed="81"/>
            <rFont val="Tahoma"/>
            <charset val="1"/>
          </rPr>
          <t>Energía Renovable Perú:</t>
        </r>
        <r>
          <rPr>
            <sz val="9"/>
            <color indexed="81"/>
            <rFont val="Tahoma"/>
            <charset val="1"/>
          </rPr>
          <t xml:space="preserve">
19/05</t>
        </r>
      </text>
    </comment>
    <comment ref="F24" authorId="0" shapeId="0" xr:uid="{B371BBD8-9626-4FA8-A4B3-DEFF93434D20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22/01</t>
        </r>
      </text>
    </comment>
    <comment ref="G24" authorId="0" shapeId="0" xr:uid="{F679F042-3EEB-4F1C-A1F4-B2B1DD4C8A16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26/02</t>
        </r>
      </text>
    </comment>
    <comment ref="H24" authorId="0" shapeId="0" xr:uid="{D3BDC089-2712-4BB3-9658-996E9F9AD9AE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30/03</t>
        </r>
      </text>
    </comment>
    <comment ref="I24" authorId="0" shapeId="0" xr:uid="{9A1692C2-35AA-4368-831D-ADD576A0A2FA}">
      <text>
        <r>
          <rPr>
            <b/>
            <sz val="9"/>
            <color indexed="81"/>
            <rFont val="Tahoma"/>
            <charset val="1"/>
          </rPr>
          <t>Energía Renovable Perú:</t>
        </r>
        <r>
          <rPr>
            <sz val="9"/>
            <color indexed="81"/>
            <rFont val="Tahoma"/>
            <charset val="1"/>
          </rPr>
          <t xml:space="preserve">
05/05</t>
        </r>
      </text>
    </comment>
    <comment ref="F26" authorId="0" shapeId="0" xr:uid="{9A591C5A-46D2-41B4-ACA0-49E3BFC3782D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17/01</t>
        </r>
      </text>
    </comment>
    <comment ref="G26" authorId="0" shapeId="0" xr:uid="{3F117B6E-1983-48F5-91B7-8FBDE9B8CA56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16/02</t>
        </r>
      </text>
    </comment>
    <comment ref="H26" authorId="0" shapeId="0" xr:uid="{7B74CE75-093C-4624-BC3D-6A5558D48AF2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17/03</t>
        </r>
      </text>
    </comment>
    <comment ref="I26" authorId="0" shapeId="0" xr:uid="{868FE589-41ED-44C7-9CB8-B82CB0E914E9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20/04</t>
        </r>
      </text>
    </comment>
    <comment ref="J26" authorId="0" shapeId="0" xr:uid="{3C1B5B34-F35A-4768-9663-814D4AE0F0BF}">
      <text>
        <r>
          <rPr>
            <b/>
            <sz val="9"/>
            <color indexed="81"/>
            <rFont val="Tahoma"/>
            <charset val="1"/>
          </rPr>
          <t>Energía Renovable Perú:</t>
        </r>
        <r>
          <rPr>
            <sz val="9"/>
            <color indexed="81"/>
            <rFont val="Tahoma"/>
            <charset val="1"/>
          </rPr>
          <t xml:space="preserve">
15/05</t>
        </r>
      </text>
    </comment>
    <comment ref="F27" authorId="0" shapeId="0" xr:uid="{3B505E12-1D64-4F74-8B31-BC312445F6C5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19/01</t>
        </r>
      </text>
    </comment>
    <comment ref="G27" authorId="0" shapeId="0" xr:uid="{AB859868-AF6A-4973-8FB5-163D6A69922A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22/02</t>
        </r>
      </text>
    </comment>
    <comment ref="H27" authorId="0" shapeId="0" xr:uid="{4CD8398F-C6DC-475A-BF41-1BC569A67D1A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20/03</t>
        </r>
      </text>
    </comment>
    <comment ref="I27" authorId="0" shapeId="0" xr:uid="{B82CDAEF-CE68-4A7C-BB77-85C81CB0BDD6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19/04</t>
        </r>
      </text>
    </comment>
    <comment ref="G29" authorId="0" shapeId="0" xr:uid="{7031ACEC-5BE1-4D9C-84D1-30F6F91C0335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24/02</t>
        </r>
      </text>
    </comment>
    <comment ref="I29" authorId="0" shapeId="0" xr:uid="{4987171C-7FD7-4A3D-A093-953D10129461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22/04</t>
        </r>
      </text>
    </comment>
    <comment ref="F30" authorId="0" shapeId="0" xr:uid="{FCE3B161-17EC-4981-9094-524F5D314B2A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26/01</t>
        </r>
      </text>
    </comment>
    <comment ref="H30" authorId="0" shapeId="0" xr:uid="{6A289F1F-91D0-4004-9D92-02FDD05772FC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27/03</t>
        </r>
      </text>
    </comment>
    <comment ref="I30" authorId="0" shapeId="0" xr:uid="{D4EC8F85-51B4-4006-87A3-117D7F2F0281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28/04</t>
        </r>
      </text>
    </comment>
    <comment ref="F31" authorId="0" shapeId="0" xr:uid="{D573E5F1-938E-4E39-973C-AB4A6500BFF2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03/02</t>
        </r>
      </text>
    </comment>
    <comment ref="G31" authorId="0" shapeId="0" xr:uid="{4C5EEEA2-7EEB-4E21-A932-9CD356F795AA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03/03</t>
        </r>
      </text>
    </comment>
    <comment ref="H31" authorId="0" shapeId="0" xr:uid="{3B389022-37FB-4232-8099-E59A1DEA2A4C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01/04</t>
        </r>
      </text>
    </comment>
    <comment ref="I31" authorId="0" shapeId="0" xr:uid="{DFD4323B-8CE2-44D2-8CBB-8B038FA777C0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24/04</t>
        </r>
      </text>
    </comment>
    <comment ref="H32" authorId="0" shapeId="0" xr:uid="{31B1DAF0-0172-4879-B22A-031BE2EC1239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10/04</t>
        </r>
      </text>
    </comment>
    <comment ref="I32" authorId="0" shapeId="0" xr:uid="{D23D0E99-DE4E-4820-A9D3-789BD7170500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15/04</t>
        </r>
      </text>
    </comment>
    <comment ref="F33" authorId="0" shapeId="0" xr:uid="{E19F4CC0-C75E-42C6-BF60-F63D338854FA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31/01</t>
        </r>
      </text>
    </comment>
    <comment ref="G33" authorId="0" shapeId="0" xr:uid="{484A7608-C096-41F1-888B-C8B1847C38AB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06/03</t>
        </r>
      </text>
    </comment>
    <comment ref="H33" authorId="0" shapeId="0" xr:uid="{45840220-A4EA-4A61-858D-2EDDFCE5A16D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31/03</t>
        </r>
      </text>
    </comment>
    <comment ref="I33" authorId="0" shapeId="0" xr:uid="{91631B25-CA85-4EDD-AF7E-EF6BD727D898}">
      <text>
        <r>
          <rPr>
            <b/>
            <sz val="9"/>
            <color indexed="81"/>
            <rFont val="Tahoma"/>
            <charset val="1"/>
          </rPr>
          <t>Energía Renovable Perú:</t>
        </r>
        <r>
          <rPr>
            <sz val="9"/>
            <color indexed="81"/>
            <rFont val="Tahoma"/>
            <charset val="1"/>
          </rPr>
          <t xml:space="preserve">
04/05</t>
        </r>
      </text>
    </comment>
    <comment ref="F34" authorId="0" shapeId="0" xr:uid="{4FD58955-2244-4666-89E4-A9AA07D73C4E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13/02</t>
        </r>
      </text>
    </comment>
    <comment ref="G34" authorId="0" shapeId="0" xr:uid="{DA3C7A6A-D7D8-4E99-AE1B-CBA586D2D90D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04/03</t>
        </r>
      </text>
    </comment>
    <comment ref="H34" authorId="0" shapeId="0" xr:uid="{50A4D013-8A8B-4FC1-83C5-12F8C4710248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01/04</t>
        </r>
      </text>
    </comment>
    <comment ref="I34" authorId="0" shapeId="0" xr:uid="{A0A52C59-5BEF-4958-838A-984BB48DD531}">
      <text>
        <r>
          <rPr>
            <b/>
            <sz val="9"/>
            <color indexed="81"/>
            <rFont val="Tahoma"/>
            <charset val="1"/>
          </rPr>
          <t>Energía Renovable Perú:</t>
        </r>
        <r>
          <rPr>
            <sz val="9"/>
            <color indexed="81"/>
            <rFont val="Tahoma"/>
            <charset val="1"/>
          </rPr>
          <t xml:space="preserve">
04/05</t>
        </r>
      </text>
    </comment>
    <comment ref="F35" authorId="0" shapeId="0" xr:uid="{332D4EBE-7252-4C5C-B44A-D163DF85E9E4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01/02</t>
        </r>
      </text>
    </comment>
    <comment ref="G35" authorId="0" shapeId="0" xr:uid="{56093B51-6E21-402C-8AE5-E062507E41C6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01/03</t>
        </r>
      </text>
    </comment>
    <comment ref="H35" authorId="0" shapeId="0" xr:uid="{3235B82A-23B3-4733-9FA7-1F386B6E171A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30/03</t>
        </r>
      </text>
    </comment>
    <comment ref="I35" authorId="0" shapeId="0" xr:uid="{7C54283E-11B7-4154-855F-AEFBAA1A05E1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27/04</t>
        </r>
      </text>
    </comment>
    <comment ref="F36" authorId="0" shapeId="0" xr:uid="{4D3A7587-C358-4BB7-989B-9BCE11CAE4B6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11/03</t>
        </r>
      </text>
    </comment>
    <comment ref="G36" authorId="0" shapeId="0" xr:uid="{46004B0F-9C26-4550-B900-3FB085C7F26E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30/04</t>
        </r>
      </text>
    </comment>
    <comment ref="G37" authorId="0" shapeId="0" xr:uid="{CFBD53B2-DE37-40E6-A1D2-F7D82B5AABAD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21/02</t>
        </r>
      </text>
    </comment>
    <comment ref="I37" authorId="0" shapeId="0" xr:uid="{2A597FC0-CD8E-4D50-B890-17FB20F42DE1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21/04</t>
        </r>
      </text>
    </comment>
    <comment ref="F38" authorId="0" shapeId="0" xr:uid="{056ABE1E-8844-4100-B029-58DC8583D5A9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28/01</t>
        </r>
      </text>
    </comment>
    <comment ref="G38" authorId="0" shapeId="0" xr:uid="{E563FB11-DC7A-4397-B789-046732A24CF4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03/03</t>
        </r>
      </text>
    </comment>
    <comment ref="H38" authorId="0" shapeId="0" xr:uid="{147403DC-C770-4CB7-A434-99A6DF1F5396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01/04</t>
        </r>
      </text>
    </comment>
    <comment ref="I38" authorId="0" shapeId="0" xr:uid="{89CBBD19-A53E-4318-B1AD-01212CAC42B4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30/04</t>
        </r>
      </text>
    </comment>
    <comment ref="F39" authorId="0" shapeId="0" xr:uid="{E53E1088-24BD-43D4-8160-49C4AB692367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17/01</t>
        </r>
      </text>
    </comment>
    <comment ref="G39" authorId="0" shapeId="0" xr:uid="{3E498DC1-7D49-45DA-BBDB-CEE34FCC5175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28/02</t>
        </r>
      </text>
    </comment>
    <comment ref="H39" authorId="0" shapeId="0" xr:uid="{0689D97D-6B32-4835-9FED-CEA16F4ADDE2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12/03</t>
        </r>
      </text>
    </comment>
    <comment ref="I39" authorId="0" shapeId="0" xr:uid="{AD35A7AB-ECD6-40D6-B6B0-45F782265A2A}">
      <text>
        <r>
          <rPr>
            <b/>
            <sz val="9"/>
            <color indexed="81"/>
            <rFont val="Tahoma"/>
            <charset val="1"/>
          </rPr>
          <t>Energía Renovable Perú:</t>
        </r>
        <r>
          <rPr>
            <sz val="9"/>
            <color indexed="81"/>
            <rFont val="Tahoma"/>
            <charset val="1"/>
          </rPr>
          <t xml:space="preserve">
04/05</t>
        </r>
      </text>
    </comment>
    <comment ref="G40" authorId="0" shapeId="0" xr:uid="{335F8B46-AD07-467E-92BA-F98B66EB5D07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25/02</t>
        </r>
      </text>
    </comment>
    <comment ref="H40" authorId="0" shapeId="0" xr:uid="{CD1225E1-B069-4D26-9C85-8C8C1E174F10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15/04</t>
        </r>
      </text>
    </comment>
    <comment ref="I40" authorId="0" shapeId="0" xr:uid="{51BB9329-4E8D-4F6C-8DC9-8704803CE3E3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05/05</t>
        </r>
      </text>
    </comment>
    <comment ref="G41" authorId="0" shapeId="0" xr:uid="{841803E2-C33A-49CA-819C-AD598355FCFE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11/03</t>
        </r>
      </text>
    </comment>
    <comment ref="H41" authorId="0" shapeId="0" xr:uid="{50314763-6421-4CF1-9A5D-8411906F14DB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03/04</t>
        </r>
      </text>
    </comment>
    <comment ref="I41" authorId="0" shapeId="0" xr:uid="{A7BAA4F2-56EB-4DF8-BB28-29288F08B2C0}">
      <text>
        <r>
          <rPr>
            <b/>
            <sz val="9"/>
            <color indexed="81"/>
            <rFont val="Tahoma"/>
            <charset val="1"/>
          </rPr>
          <t>Energía Renovable Perú:</t>
        </r>
        <r>
          <rPr>
            <sz val="9"/>
            <color indexed="81"/>
            <rFont val="Tahoma"/>
            <charset val="1"/>
          </rPr>
          <t xml:space="preserve">
11/05</t>
        </r>
      </text>
    </comment>
    <comment ref="I42" authorId="0" shapeId="0" xr:uid="{265E76FB-0800-4576-869E-B9F39998A5BC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17/04 S/2,401.29 - S/653.28 (Dic25)
</t>
        </r>
      </text>
    </comment>
    <comment ref="F43" authorId="0" shapeId="0" xr:uid="{BF1A0A02-F1BB-4478-BCED-3757170FE523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16/01</t>
        </r>
      </text>
    </comment>
    <comment ref="G43" authorId="0" shapeId="0" xr:uid="{C6817B26-713D-4A2D-B383-FAA48A137381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18/02</t>
        </r>
      </text>
    </comment>
    <comment ref="H43" authorId="0" shapeId="0" xr:uid="{C87604F0-DCDA-4B84-9B48-027B143C5A70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18/03</t>
        </r>
      </text>
    </comment>
    <comment ref="I43" authorId="0" shapeId="0" xr:uid="{014417AA-2405-4068-A634-1C674D923C26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17/04</t>
        </r>
      </text>
    </comment>
    <comment ref="J43" authorId="0" shapeId="0" xr:uid="{AB9CECD2-FF58-4D28-A6EC-3ADE2BC0454C}">
      <text>
        <r>
          <rPr>
            <b/>
            <sz val="9"/>
            <color indexed="81"/>
            <rFont val="Tahoma"/>
            <charset val="1"/>
          </rPr>
          <t>Energía Renovable Perú:</t>
        </r>
        <r>
          <rPr>
            <sz val="9"/>
            <color indexed="81"/>
            <rFont val="Tahoma"/>
            <charset val="1"/>
          </rPr>
          <t xml:space="preserve">
16/05</t>
        </r>
      </text>
    </comment>
    <comment ref="F44" authorId="0" shapeId="0" xr:uid="{4CF5CF45-382D-4DAA-B654-4A58C102BA7F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17/01</t>
        </r>
      </text>
    </comment>
    <comment ref="G44" authorId="0" shapeId="0" xr:uid="{E8817D5D-C9CE-49FD-8509-814593FA5A22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18/02</t>
        </r>
      </text>
    </comment>
    <comment ref="H44" authorId="0" shapeId="0" xr:uid="{1D0C4028-A569-4BE9-86F6-DD3F108A5E0A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19/03</t>
        </r>
      </text>
    </comment>
    <comment ref="I44" authorId="0" shapeId="0" xr:uid="{C8448C85-86A9-4AE2-AC54-86128C557514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24/04</t>
        </r>
      </text>
    </comment>
    <comment ref="F45" authorId="0" shapeId="0" xr:uid="{47B9B0C9-3662-419A-925D-01803785E3B8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18/01</t>
        </r>
      </text>
    </comment>
    <comment ref="G45" authorId="0" shapeId="0" xr:uid="{E4C106AC-41C3-452B-A2CF-90C28B1001FB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20/02</t>
        </r>
      </text>
    </comment>
    <comment ref="H45" authorId="0" shapeId="0" xr:uid="{B7E9A844-2DF8-4CBB-A5D3-63FC6ABBAFEC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23/03</t>
        </r>
      </text>
    </comment>
    <comment ref="I45" authorId="0" shapeId="0" xr:uid="{50CD71B1-134E-4A47-9234-29DA3CE3FB75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21/04</t>
        </r>
      </text>
    </comment>
    <comment ref="F46" authorId="0" shapeId="0" xr:uid="{E72092E1-818B-4E6D-B180-A605BDBBCB87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28/01</t>
        </r>
      </text>
    </comment>
    <comment ref="G46" authorId="0" shapeId="0" xr:uid="{9E62A7D0-7170-46F8-99B8-0580CF34ABB8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27/02</t>
        </r>
      </text>
    </comment>
    <comment ref="H46" authorId="0" shapeId="0" xr:uid="{269155D7-751F-4178-8836-2213AABA5B23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30/03</t>
        </r>
      </text>
    </comment>
    <comment ref="I46" authorId="0" shapeId="0" xr:uid="{D3B404E8-5F94-40EC-8B18-E1C687C570B3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30/04</t>
        </r>
      </text>
    </comment>
    <comment ref="F47" authorId="0" shapeId="0" xr:uid="{8DC54690-98D4-4920-8F1C-2CE2A178688F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27/02</t>
        </r>
      </text>
    </comment>
    <comment ref="H47" authorId="0" shapeId="0" xr:uid="{0BA06B2A-2192-476E-9A5B-C4631B74B894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21/04</t>
        </r>
      </text>
    </comment>
    <comment ref="F48" authorId="0" shapeId="0" xr:uid="{1F237D69-4FBB-499F-ADC7-3F9652841033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17/01</t>
        </r>
      </text>
    </comment>
    <comment ref="G48" authorId="0" shapeId="0" xr:uid="{6B02303A-96E2-41A6-BB9A-DB900B0D93DC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19/02</t>
        </r>
      </text>
    </comment>
    <comment ref="H48" authorId="0" shapeId="0" xr:uid="{3C7AEEFF-BA83-48BB-BBAD-35AF9BE4D721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30/03</t>
        </r>
      </text>
    </comment>
    <comment ref="I48" authorId="0" shapeId="0" xr:uid="{F388F6D2-D6F6-4CA4-9648-B3F44BA27D21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15/04</t>
        </r>
      </text>
    </comment>
    <comment ref="J48" authorId="0" shapeId="0" xr:uid="{522852EA-D9FD-4EFC-A39F-D3EEC9961042}">
      <text>
        <r>
          <rPr>
            <b/>
            <sz val="9"/>
            <color indexed="81"/>
            <rFont val="Tahoma"/>
            <charset val="1"/>
          </rPr>
          <t>Energía Renovable Perú:</t>
        </r>
        <r>
          <rPr>
            <sz val="9"/>
            <color indexed="81"/>
            <rFont val="Tahoma"/>
            <charset val="1"/>
          </rPr>
          <t xml:space="preserve">
18/05</t>
        </r>
      </text>
    </comment>
    <comment ref="F49" authorId="0" shapeId="0" xr:uid="{85D1EEB2-03B8-4E13-9C1B-9C5C812F32E1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25/02</t>
        </r>
      </text>
    </comment>
    <comment ref="G49" authorId="0" shapeId="0" xr:uid="{BBE0EB76-3A76-449A-93E0-B2BD6E568E05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14/04</t>
        </r>
      </text>
    </comment>
    <comment ref="H49" authorId="0" shapeId="0" xr:uid="{567B0CEE-72F6-457A-B59F-94507932F8CB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24/04</t>
        </r>
      </text>
    </comment>
    <comment ref="F50" authorId="0" shapeId="0" xr:uid="{A26AEF78-267A-4C0A-82D1-08DF17F3BC68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19/01</t>
        </r>
      </text>
    </comment>
    <comment ref="G50" authorId="0" shapeId="0" xr:uid="{A06586F8-B011-4E78-A528-E015BF4ED9C0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18/02</t>
        </r>
      </text>
    </comment>
    <comment ref="H50" authorId="0" shapeId="0" xr:uid="{027265AE-FDF5-4606-8964-3E23E1A62637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17/03</t>
        </r>
      </text>
    </comment>
    <comment ref="I50" authorId="0" shapeId="0" xr:uid="{EA709963-3080-4D7F-85BC-FFF57B2E4119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17/04</t>
        </r>
      </text>
    </comment>
    <comment ref="F51" authorId="0" shapeId="0" xr:uid="{DE89D5DA-5D60-473D-BC94-E05917041921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07/02</t>
        </r>
      </text>
    </comment>
    <comment ref="G51" authorId="0" shapeId="0" xr:uid="{00E6DD29-0741-4D24-9E00-37C70BEC3395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01/03</t>
        </r>
      </text>
    </comment>
    <comment ref="I51" authorId="0" shapeId="0" xr:uid="{1E596B91-AB9E-46F1-A794-ACC23B44E8E8}">
      <text>
        <r>
          <rPr>
            <b/>
            <sz val="9"/>
            <color indexed="81"/>
            <rFont val="Tahoma"/>
            <charset val="1"/>
          </rPr>
          <t>Energía Renovable Perú:</t>
        </r>
        <r>
          <rPr>
            <sz val="9"/>
            <color indexed="81"/>
            <rFont val="Tahoma"/>
            <charset val="1"/>
          </rPr>
          <t xml:space="preserve">
11/05</t>
        </r>
      </text>
    </comment>
    <comment ref="F52" authorId="0" shapeId="0" xr:uid="{31D2A417-7C85-4E8D-9E82-073B120BBA31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24/01</t>
        </r>
      </text>
    </comment>
    <comment ref="G52" authorId="0" shapeId="0" xr:uid="{BB02921B-B777-4A30-A31E-5A2A7BE7834A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19/02</t>
        </r>
      </text>
    </comment>
    <comment ref="H52" authorId="0" shapeId="0" xr:uid="{F580928F-0C28-4A76-A618-D572E69FDDEC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18/03</t>
        </r>
      </text>
    </comment>
    <comment ref="I52" authorId="0" shapeId="0" xr:uid="{4F35B98A-FB28-4969-8D21-0CD5400E87DA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21/04</t>
        </r>
      </text>
    </comment>
    <comment ref="F53" authorId="0" shapeId="0" xr:uid="{37E19A98-0F5E-4945-A542-46D2C182D729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20/04</t>
        </r>
      </text>
    </comment>
    <comment ref="G53" authorId="0" shapeId="0" xr:uid="{9999859A-096F-4FBA-9670-F6C7A7DE2E3A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28/04</t>
        </r>
      </text>
    </comment>
    <comment ref="G54" authorId="0" shapeId="0" xr:uid="{DC6A21C7-7495-4127-9F6F-3218EF31C81A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27/03</t>
        </r>
      </text>
    </comment>
    <comment ref="H54" authorId="0" shapeId="0" xr:uid="{D9621655-7C5E-4B41-A3FC-835CB2BF9DD9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26/04</t>
        </r>
      </text>
    </comment>
    <comment ref="F55" authorId="0" shapeId="0" xr:uid="{AA93B9B4-820A-44BC-B8AD-BB77A562F263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19/01</t>
        </r>
      </text>
    </comment>
    <comment ref="G55" authorId="0" shapeId="0" xr:uid="{92542462-E4D4-481C-82F1-464A1671C08C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19/02</t>
        </r>
      </text>
    </comment>
    <comment ref="H55" authorId="0" shapeId="0" xr:uid="{EF294C53-2920-48E3-8DB6-A3090E4318D5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26/03</t>
        </r>
      </text>
    </comment>
    <comment ref="I55" authorId="0" shapeId="0" xr:uid="{6EC17FEC-1579-4FD6-8B98-72653E318A3C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28/04</t>
        </r>
      </text>
    </comment>
    <comment ref="J55" authorId="0" shapeId="0" xr:uid="{0DBAB967-0593-48EF-9496-45178608808F}">
      <text>
        <r>
          <rPr>
            <b/>
            <sz val="9"/>
            <color indexed="81"/>
            <rFont val="Tahoma"/>
            <charset val="1"/>
          </rPr>
          <t>Energía Renovable Perú:</t>
        </r>
        <r>
          <rPr>
            <sz val="9"/>
            <color indexed="81"/>
            <rFont val="Tahoma"/>
            <charset val="1"/>
          </rPr>
          <t xml:space="preserve">
15/05</t>
        </r>
      </text>
    </comment>
    <comment ref="G56" authorId="0" shapeId="0" xr:uid="{04660277-7DDC-4C9F-B920-2AFC6469CA02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04/03</t>
        </r>
      </text>
    </comment>
    <comment ref="H56" authorId="0" shapeId="0" xr:uid="{EA43D302-59CA-4FFE-A94D-20547959CED5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31/03</t>
        </r>
      </text>
    </comment>
    <comment ref="F57" authorId="0" shapeId="0" xr:uid="{7DB15EF2-5BB2-4DB1-A74A-81E9CD09DC28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02/02</t>
        </r>
      </text>
    </comment>
    <comment ref="G57" authorId="0" shapeId="0" xr:uid="{11604EF7-4521-476F-8161-F32B005F0D68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03/03</t>
        </r>
      </text>
    </comment>
    <comment ref="H57" authorId="0" shapeId="0" xr:uid="{32C02455-8ACC-47E0-8388-AFDF48858787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31/03</t>
        </r>
      </text>
    </comment>
    <comment ref="I57" authorId="0" shapeId="0" xr:uid="{F6AA7D99-BAFC-4562-BA2F-958025BAF3E2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02/05</t>
        </r>
      </text>
    </comment>
    <comment ref="G58" authorId="0" shapeId="0" xr:uid="{412F2E05-E1CA-455E-9EE1-31A40689E271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26/02</t>
        </r>
      </text>
    </comment>
    <comment ref="H58" authorId="0" shapeId="0" xr:uid="{A9F661A6-3855-49F8-A0CA-4087893BA21E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28/03</t>
        </r>
      </text>
    </comment>
    <comment ref="I58" authorId="0" shapeId="0" xr:uid="{40EFFB70-0D66-4442-A240-58A214FFEB20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01/04</t>
        </r>
      </text>
    </comment>
    <comment ref="F59" authorId="0" shapeId="0" xr:uid="{4A3DA408-AE09-49EF-AA9B-B263D428512F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05/02</t>
        </r>
      </text>
    </comment>
    <comment ref="G59" authorId="0" shapeId="0" xr:uid="{4BB78CA4-2C00-469C-818C-875A8A992237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27/02</t>
        </r>
      </text>
    </comment>
    <comment ref="H59" authorId="0" shapeId="0" xr:uid="{E5F79550-2D07-43F7-B5A8-1B385F4FAC39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07/04</t>
        </r>
      </text>
    </comment>
    <comment ref="F60" authorId="0" shapeId="0" xr:uid="{5BA21ECB-A979-4204-B6D7-F38A42C5CC2A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28/01</t>
        </r>
      </text>
    </comment>
    <comment ref="G60" authorId="0" shapeId="0" xr:uid="{21531B1D-31FE-4FC9-98F8-20B40EE0ED98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27/02</t>
        </r>
      </text>
    </comment>
    <comment ref="H60" authorId="0" shapeId="0" xr:uid="{2BA77C73-3719-423F-BDFE-4C65FE629B4B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01/04</t>
        </r>
      </text>
    </comment>
    <comment ref="I60" authorId="0" shapeId="0" xr:uid="{16926E68-5726-44F0-8970-769E0198BE21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29/04</t>
        </r>
      </text>
    </comment>
    <comment ref="F61" authorId="0" shapeId="0" xr:uid="{3669389F-496C-42A7-94D7-0FC6A59C7BBB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15/02</t>
        </r>
      </text>
    </comment>
    <comment ref="G61" authorId="0" shapeId="0" xr:uid="{2CBA8C71-4180-4F94-84E7-CD575B48E7E3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13/03</t>
        </r>
      </text>
    </comment>
    <comment ref="H61" authorId="0" shapeId="0" xr:uid="{A7490551-DF55-4046-807B-75DCA59C14C9}">
      <text>
        <r>
          <rPr>
            <b/>
            <sz val="9"/>
            <color indexed="81"/>
            <rFont val="Tahoma"/>
            <charset val="1"/>
          </rPr>
          <t>Energía Renovable Perú:</t>
        </r>
        <r>
          <rPr>
            <sz val="9"/>
            <color indexed="81"/>
            <rFont val="Tahoma"/>
            <charset val="1"/>
          </rPr>
          <t xml:space="preserve">
21/04
</t>
        </r>
      </text>
    </comment>
    <comment ref="I61" authorId="0" shapeId="0" xr:uid="{D7EF70C3-34CE-477B-8A7E-69FDAD42B073}">
      <text>
        <r>
          <rPr>
            <b/>
            <sz val="9"/>
            <color indexed="81"/>
            <rFont val="Tahoma"/>
            <charset val="1"/>
          </rPr>
          <t>Energía Renovable Perú:</t>
        </r>
        <r>
          <rPr>
            <sz val="9"/>
            <color indexed="81"/>
            <rFont val="Tahoma"/>
            <charset val="1"/>
          </rPr>
          <t xml:space="preserve">
15/05</t>
        </r>
      </text>
    </comment>
    <comment ref="F62" authorId="0" shapeId="0" xr:uid="{98B2D8CE-47B7-40BF-8548-BDE1FFED1656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28/01</t>
        </r>
      </text>
    </comment>
    <comment ref="G62" authorId="0" shapeId="0" xr:uid="{38E0FD65-6E1A-4AA2-B688-F665C0709E82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27/02 S/500.00
27/02 S/12.00</t>
        </r>
      </text>
    </comment>
    <comment ref="H62" authorId="0" shapeId="0" xr:uid="{10219E02-7724-43EB-8328-69CDBBAD69E9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04/04</t>
        </r>
      </text>
    </comment>
    <comment ref="I62" authorId="0" shapeId="0" xr:uid="{A4EADA14-D9A5-49DF-B350-BD3F625D8C50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25/04 S/500.00
25/04 S/7:00</t>
        </r>
      </text>
    </comment>
    <comment ref="F63" authorId="0" shapeId="0" xr:uid="{DB0F7F59-2368-4201-B526-92025706B09B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15/01</t>
        </r>
      </text>
    </comment>
    <comment ref="G63" authorId="0" shapeId="0" xr:uid="{7F067EE9-D2E8-40A1-A91E-BBEC7EB0477E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17/02</t>
        </r>
      </text>
    </comment>
    <comment ref="H63" authorId="0" shapeId="0" xr:uid="{3545E3EF-9B8C-476B-AA18-FC21A98E7433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31/03</t>
        </r>
      </text>
    </comment>
    <comment ref="I63" authorId="0" shapeId="0" xr:uid="{BB7CDBD5-9406-4EC1-B8F6-EB0E3099A8A5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25/04</t>
        </r>
      </text>
    </comment>
    <comment ref="J63" authorId="0" shapeId="0" xr:uid="{828848DD-A2E7-4ACB-A429-4DA074A12957}">
      <text>
        <r>
          <rPr>
            <b/>
            <sz val="9"/>
            <color indexed="81"/>
            <rFont val="Tahoma"/>
            <charset val="1"/>
          </rPr>
          <t>Energía Renovable Perú:</t>
        </r>
        <r>
          <rPr>
            <sz val="9"/>
            <color indexed="81"/>
            <rFont val="Tahoma"/>
            <charset val="1"/>
          </rPr>
          <t xml:space="preserve">
15/05</t>
        </r>
      </text>
    </comment>
    <comment ref="F64" authorId="0" shapeId="0" xr:uid="{37DE7D76-95F2-4234-8DD6-D707CA776840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18/02</t>
        </r>
      </text>
    </comment>
    <comment ref="G64" authorId="0" shapeId="0" xr:uid="{90300449-7F13-4E16-87EB-11C8EA34F388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02/03</t>
        </r>
      </text>
    </comment>
    <comment ref="H64" authorId="0" shapeId="0" xr:uid="{78EB4C45-8ED2-4757-8EFE-58E968AC3A5A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20/03</t>
        </r>
      </text>
    </comment>
    <comment ref="I64" authorId="0" shapeId="0" xr:uid="{DC6B899B-B368-404F-B3BB-B014463C16A8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23/04</t>
        </r>
      </text>
    </comment>
    <comment ref="J64" authorId="0" shapeId="0" xr:uid="{FEC71BCA-3D00-4536-8FFC-1787D166C1B0}">
      <text>
        <r>
          <rPr>
            <b/>
            <sz val="9"/>
            <color indexed="81"/>
            <rFont val="Tahoma"/>
            <charset val="1"/>
          </rPr>
          <t>Energía Renovable Perú:</t>
        </r>
        <r>
          <rPr>
            <sz val="9"/>
            <color indexed="81"/>
            <rFont val="Tahoma"/>
            <charset val="1"/>
          </rPr>
          <t xml:space="preserve">
19/05</t>
        </r>
      </text>
    </comment>
    <comment ref="F65" authorId="0" shapeId="0" xr:uid="{787E5055-ADB2-4EF4-88C5-7B3E2D97B038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22/01</t>
        </r>
      </text>
    </comment>
    <comment ref="H65" authorId="0" shapeId="0" xr:uid="{5150124C-2A0F-4F39-A652-A338286BDF28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29/03</t>
        </r>
      </text>
    </comment>
    <comment ref="I65" authorId="0" shapeId="0" xr:uid="{590B353F-6847-48D6-8146-CABA4BB69B6C}">
      <text>
        <r>
          <rPr>
            <b/>
            <sz val="9"/>
            <color indexed="81"/>
            <rFont val="Tahoma"/>
            <charset val="1"/>
          </rPr>
          <t>Energía Renovable Perú:</t>
        </r>
        <r>
          <rPr>
            <sz val="9"/>
            <color indexed="81"/>
            <rFont val="Tahoma"/>
            <charset val="1"/>
          </rPr>
          <t xml:space="preserve">
06/05</t>
        </r>
      </text>
    </comment>
    <comment ref="G66" authorId="0" shapeId="0" xr:uid="{1F1655FA-0AF1-4931-AF0F-302B514A5E27}">
      <text>
        <r>
          <rPr>
            <b/>
            <sz val="9"/>
            <color indexed="81"/>
            <rFont val="Tahoma"/>
            <charset val="1"/>
          </rPr>
          <t>Energía Renovable Perú:</t>
        </r>
        <r>
          <rPr>
            <sz val="9"/>
            <color indexed="81"/>
            <rFont val="Tahoma"/>
            <charset val="1"/>
          </rPr>
          <t xml:space="preserve">
05/05</t>
        </r>
      </text>
    </comment>
    <comment ref="H66" authorId="0" shapeId="0" xr:uid="{051FF8A4-AC75-476C-8CF8-F35D5D9C91DD}">
      <text>
        <r>
          <rPr>
            <b/>
            <sz val="9"/>
            <color indexed="81"/>
            <rFont val="Tahoma"/>
            <charset val="1"/>
          </rPr>
          <t>Energía Renovable Perú:</t>
        </r>
        <r>
          <rPr>
            <sz val="9"/>
            <color indexed="81"/>
            <rFont val="Tahoma"/>
            <charset val="1"/>
          </rPr>
          <t xml:space="preserve">
05/05</t>
        </r>
      </text>
    </comment>
    <comment ref="F67" authorId="0" shapeId="0" xr:uid="{5A6485B4-B7E4-45F9-BE8F-EF8BAE2368D4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21/01</t>
        </r>
      </text>
    </comment>
    <comment ref="G67" authorId="0" shapeId="0" xr:uid="{588B35CC-6DB9-425B-8EC2-9EE552F1BB10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18/02</t>
        </r>
      </text>
    </comment>
    <comment ref="H67" authorId="0" shapeId="0" xr:uid="{6846CDB1-CE54-4C7A-98FB-A83F3F3A98E2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18/03</t>
        </r>
      </text>
    </comment>
    <comment ref="I67" authorId="0" shapeId="0" xr:uid="{41BD9B45-F9FB-4E23-87C7-7CBFA3512B6A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17/04</t>
        </r>
      </text>
    </comment>
    <comment ref="J67" authorId="0" shapeId="0" xr:uid="{5F5AA8BB-28C2-4D5D-925E-ADB41B68B456}">
      <text>
        <r>
          <rPr>
            <b/>
            <sz val="9"/>
            <color indexed="81"/>
            <rFont val="Tahoma"/>
            <charset val="1"/>
          </rPr>
          <t>Energía Renovable Perú:</t>
        </r>
        <r>
          <rPr>
            <sz val="9"/>
            <color indexed="81"/>
            <rFont val="Tahoma"/>
            <charset val="1"/>
          </rPr>
          <t xml:space="preserve">
19/05</t>
        </r>
      </text>
    </comment>
    <comment ref="F68" authorId="0" shapeId="0" xr:uid="{3C124363-B153-4B13-889D-6B3B2E01A862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31/01</t>
        </r>
      </text>
    </comment>
    <comment ref="G68" authorId="0" shapeId="0" xr:uid="{9A25C779-16C4-4779-A596-59E73C1E7265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28/02</t>
        </r>
      </text>
    </comment>
    <comment ref="H68" authorId="0" shapeId="0" xr:uid="{DB019A5B-4D5D-4FBC-B002-58141BE1E13C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30/04</t>
        </r>
      </text>
    </comment>
    <comment ref="I68" authorId="0" shapeId="0" xr:uid="{F990F9B7-0717-4801-B2FD-979D4CC4F19F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30/04</t>
        </r>
      </text>
    </comment>
    <comment ref="F69" authorId="0" shapeId="0" xr:uid="{EA7E5AA3-AED1-476B-B296-7AD675C18613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18/01</t>
        </r>
      </text>
    </comment>
    <comment ref="G69" authorId="0" shapeId="0" xr:uid="{241A77DA-0A50-4FB8-8751-7337687BE484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19/02</t>
        </r>
      </text>
    </comment>
    <comment ref="H69" authorId="0" shapeId="0" xr:uid="{AE1D6ED6-49EE-44F5-8211-BFB68FEC000D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19/03</t>
        </r>
      </text>
    </comment>
    <comment ref="I69" authorId="0" shapeId="0" xr:uid="{E7224771-5482-4BF9-A896-4320E098D121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24/04</t>
        </r>
      </text>
    </comment>
    <comment ref="F70" authorId="0" shapeId="0" xr:uid="{47D313E9-8E69-4394-9080-9941BD99FDFA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28/01</t>
        </r>
      </text>
    </comment>
    <comment ref="G70" authorId="0" shapeId="0" xr:uid="{680881AF-3313-40EB-BFDC-881F4286F23D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18/02</t>
        </r>
      </text>
    </comment>
    <comment ref="H70" authorId="0" shapeId="0" xr:uid="{249D7CC0-F2E4-4FCF-B6F6-4AE89BFA9878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19/03</t>
        </r>
      </text>
    </comment>
    <comment ref="I70" authorId="0" shapeId="0" xr:uid="{3524074B-BF90-4400-9098-63BBAEF1C7BF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21/04</t>
        </r>
      </text>
    </comment>
    <comment ref="J70" authorId="0" shapeId="0" xr:uid="{15E99448-120C-4E54-9C5B-AF640AF4631B}">
      <text>
        <r>
          <rPr>
            <b/>
            <sz val="9"/>
            <color indexed="81"/>
            <rFont val="Tahoma"/>
            <charset val="1"/>
          </rPr>
          <t>Energía Renovable Perú:</t>
        </r>
        <r>
          <rPr>
            <sz val="9"/>
            <color indexed="81"/>
            <rFont val="Tahoma"/>
            <charset val="1"/>
          </rPr>
          <t xml:space="preserve">
18/05</t>
        </r>
      </text>
    </comment>
    <comment ref="F71" authorId="0" shapeId="0" xr:uid="{11684D77-F547-484D-99EB-FF75DA650D9A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22/01</t>
        </r>
      </text>
    </comment>
    <comment ref="G71" authorId="0" shapeId="0" xr:uid="{F2759A3E-2C6E-4DCF-BB8A-13F18C709704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19/02</t>
        </r>
      </text>
    </comment>
    <comment ref="H71" authorId="0" shapeId="0" xr:uid="{BDED76F6-DCAF-43CB-A1E9-E96FBC3DEC2E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19/03</t>
        </r>
      </text>
    </comment>
    <comment ref="I71" authorId="0" shapeId="0" xr:uid="{158D2D43-30BC-470D-ADCC-EC7571513B6E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25/04</t>
        </r>
      </text>
    </comment>
    <comment ref="F72" authorId="0" shapeId="0" xr:uid="{084DF781-0F57-4BB5-A0A7-70876F8DA87B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26/01</t>
        </r>
      </text>
    </comment>
    <comment ref="G72" authorId="0" shapeId="0" xr:uid="{8247A6A8-9583-46F2-A929-A838037AF232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24/02</t>
        </r>
      </text>
    </comment>
    <comment ref="H72" authorId="0" shapeId="0" xr:uid="{4FBF9EBD-778B-4D62-9FE1-D3320833175F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25/03</t>
        </r>
      </text>
    </comment>
    <comment ref="I72" authorId="0" shapeId="0" xr:uid="{A58ABD2D-A757-4766-A41B-0BF69535DADA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24/04</t>
        </r>
      </text>
    </comment>
    <comment ref="F73" authorId="0" shapeId="0" xr:uid="{0DA9DB1C-08C5-46D3-935F-7B8B34EDBF63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04/02</t>
        </r>
      </text>
    </comment>
    <comment ref="G73" authorId="0" shapeId="0" xr:uid="{06AB09B7-84A7-48E6-9FFB-0AB34D5ACC69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06/03</t>
        </r>
      </text>
    </comment>
    <comment ref="H73" authorId="0" shapeId="0" xr:uid="{ED85B4AD-CF25-4685-81A6-5B6C0714E932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28/04</t>
        </r>
      </text>
    </comment>
    <comment ref="I73" authorId="0" shapeId="0" xr:uid="{05CD157C-1982-41D7-994D-498485F8D6F4}">
      <text>
        <r>
          <rPr>
            <b/>
            <sz val="9"/>
            <color indexed="81"/>
            <rFont val="Tahoma"/>
            <charset val="1"/>
          </rPr>
          <t>Energía Renovable Perú:</t>
        </r>
        <r>
          <rPr>
            <sz val="9"/>
            <color indexed="81"/>
            <rFont val="Tahoma"/>
            <charset val="1"/>
          </rPr>
          <t xml:space="preserve">
01/05</t>
        </r>
      </text>
    </comment>
    <comment ref="F74" authorId="0" shapeId="0" xr:uid="{6CAB147E-014D-41A8-AC3B-F64B9FF7835D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21/01</t>
        </r>
      </text>
    </comment>
    <comment ref="G74" authorId="0" shapeId="0" xr:uid="{AC14860A-EDBF-4EE8-A746-0AECE3036AAA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18/02</t>
        </r>
      </text>
    </comment>
    <comment ref="H74" authorId="0" shapeId="0" xr:uid="{2DEFCE01-C1E6-44B9-8E8A-1053FF0F9B4F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19/04</t>
        </r>
      </text>
    </comment>
    <comment ref="I74" authorId="0" shapeId="0" xr:uid="{1A458BD4-B395-4985-885A-7981D2CCF617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22/04</t>
        </r>
      </text>
    </comment>
    <comment ref="F75" authorId="0" shapeId="0" xr:uid="{51CD4571-4BE7-41E4-8096-42B021526C12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19/01</t>
        </r>
      </text>
    </comment>
    <comment ref="H75" authorId="0" shapeId="0" xr:uid="{582AC3ED-1783-4587-97D1-17AB2910EB2F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23/03</t>
        </r>
      </text>
    </comment>
    <comment ref="F76" authorId="0" shapeId="0" xr:uid="{F0CB81C4-FC76-4CD1-8A96-23652B5D5B99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19/01</t>
        </r>
      </text>
    </comment>
    <comment ref="G76" authorId="0" shapeId="0" xr:uid="{8EEBF37F-E5EF-4622-B866-AF259BA83B33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18/02</t>
        </r>
      </text>
    </comment>
    <comment ref="H76" authorId="0" shapeId="0" xr:uid="{4D020537-63B5-41ED-8D27-FCF3E4814314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18/03</t>
        </r>
      </text>
    </comment>
    <comment ref="I76" authorId="0" shapeId="0" xr:uid="{387F3508-4657-4B25-A381-39E0DBA34094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17/04</t>
        </r>
      </text>
    </comment>
    <comment ref="J76" authorId="0" shapeId="0" xr:uid="{42D469F8-0C18-4985-B106-1C127FEDB792}">
      <text>
        <r>
          <rPr>
            <b/>
            <sz val="9"/>
            <color indexed="81"/>
            <rFont val="Tahoma"/>
            <charset val="1"/>
          </rPr>
          <t>Energía Renovable Perú:</t>
        </r>
        <r>
          <rPr>
            <sz val="9"/>
            <color indexed="81"/>
            <rFont val="Tahoma"/>
            <charset val="1"/>
          </rPr>
          <t xml:space="preserve">
16/05</t>
        </r>
      </text>
    </comment>
    <comment ref="G77" authorId="0" shapeId="0" xr:uid="{EBF5E824-A33F-4FED-9EA4-D9E8FC5C2711}">
      <text>
        <r>
          <rPr>
            <b/>
            <sz val="9"/>
            <color indexed="81"/>
            <rFont val="Tahoma"/>
            <charset val="1"/>
          </rPr>
          <t>Energía Renovable Perú:</t>
        </r>
        <r>
          <rPr>
            <sz val="9"/>
            <color indexed="81"/>
            <rFont val="Tahoma"/>
            <charset val="1"/>
          </rPr>
          <t xml:space="preserve">
09/05</t>
        </r>
      </text>
    </comment>
    <comment ref="G78" authorId="0" shapeId="0" xr:uid="{F367C617-9356-49B8-BCA8-6F3E2BCA2C70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27/03</t>
        </r>
      </text>
    </comment>
    <comment ref="H78" authorId="0" shapeId="0" xr:uid="{03C20661-1E6F-4E76-8EEA-CEE28D0CC62E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06/04</t>
        </r>
      </text>
    </comment>
    <comment ref="I78" authorId="0" shapeId="0" xr:uid="{9BEE4024-886E-4873-897F-71274AC230EC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28/04</t>
        </r>
      </text>
    </comment>
    <comment ref="F79" authorId="0" shapeId="0" xr:uid="{AF7DA72C-34CE-483E-A93D-30E6C74D1A3A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31/01</t>
        </r>
      </text>
    </comment>
    <comment ref="G79" authorId="0" shapeId="0" xr:uid="{9B233AC3-A302-4A7E-81EE-E34FA8A4631E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26/02</t>
        </r>
      </text>
    </comment>
    <comment ref="H79" authorId="0" shapeId="0" xr:uid="{AC452285-7BEA-48C5-A51E-857927CE519D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31/03 S/360.00
31/03 S/56.00</t>
        </r>
      </text>
    </comment>
    <comment ref="I79" authorId="0" shapeId="0" xr:uid="{D7A1D80E-A899-4D01-8910-E8F2434C1B8E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29/04</t>
        </r>
      </text>
    </comment>
    <comment ref="F80" authorId="0" shapeId="0" xr:uid="{93B6818D-CF63-4351-A551-60CFE1AC204D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02/02</t>
        </r>
      </text>
    </comment>
    <comment ref="G80" authorId="0" shapeId="0" xr:uid="{3F768468-5B9A-420D-93E6-B7309909ED2B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02/03</t>
        </r>
      </text>
    </comment>
    <comment ref="H80" authorId="0" shapeId="0" xr:uid="{27639DCF-E834-4427-ADA3-2E9E1437FDB0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01/04</t>
        </r>
      </text>
    </comment>
    <comment ref="I80" authorId="0" shapeId="0" xr:uid="{F7370E82-5B4E-4244-81B7-372B9970C8DA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29/04</t>
        </r>
      </text>
    </comment>
    <comment ref="F81" authorId="0" shapeId="0" xr:uid="{D11E1CDD-7B8A-4251-B459-B5AC28852E9A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06/02</t>
        </r>
      </text>
    </comment>
    <comment ref="G81" authorId="0" shapeId="0" xr:uid="{2B02D9CF-6B66-4843-9224-20B07E50E4EC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18/02</t>
        </r>
      </text>
    </comment>
    <comment ref="H81" authorId="0" shapeId="0" xr:uid="{64414551-9471-409A-8790-D551A972BF17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18/03</t>
        </r>
      </text>
    </comment>
    <comment ref="F82" authorId="0" shapeId="0" xr:uid="{7577BFF7-EC66-4408-A084-7D611AC15E77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23/01</t>
        </r>
      </text>
    </comment>
    <comment ref="G82" authorId="0" shapeId="0" xr:uid="{3D723536-F272-4B5F-BCCD-BABE286313C3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22/03</t>
        </r>
      </text>
    </comment>
    <comment ref="H82" authorId="0" shapeId="0" xr:uid="{BEE8BB13-8991-4075-B8C5-5CED905A8280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22/03</t>
        </r>
      </text>
    </comment>
    <comment ref="I82" authorId="0" shapeId="0" xr:uid="{70C0F09A-D3B2-48E2-9951-C082C21B2B98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24/04</t>
        </r>
      </text>
    </comment>
    <comment ref="F83" authorId="0" shapeId="0" xr:uid="{DC8B27A3-87E3-4FC0-9A61-44E0FAFD4C22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02/02</t>
        </r>
      </text>
    </comment>
    <comment ref="G83" authorId="0" shapeId="0" xr:uid="{43E8B3C5-2037-443C-92F7-A1B76CAAF751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02/03</t>
        </r>
      </text>
    </comment>
    <comment ref="H83" authorId="0" shapeId="0" xr:uid="{89DDA7A0-491C-4C6D-9864-7724CC7EB881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31/03</t>
        </r>
      </text>
    </comment>
    <comment ref="F84" authorId="0" shapeId="0" xr:uid="{42E17F81-6D79-43D6-A8DE-C5638788BF2A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23/01</t>
        </r>
      </text>
    </comment>
    <comment ref="G84" authorId="0" shapeId="0" xr:uid="{A405D967-3905-4921-89E1-9C67C878E542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18/03</t>
        </r>
      </text>
    </comment>
    <comment ref="H84" authorId="0" shapeId="0" xr:uid="{0FBA60A3-7F30-476D-BFC3-2EA92599FEB9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18/03</t>
        </r>
      </text>
    </comment>
    <comment ref="I84" authorId="0" shapeId="0" xr:uid="{C162FF44-9ACA-41E0-800D-7040BEA32B30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30/04</t>
        </r>
      </text>
    </comment>
    <comment ref="F85" authorId="0" shapeId="0" xr:uid="{CBD834BD-2FF6-4CF3-B434-C35DBBC52B9C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15/01</t>
        </r>
      </text>
    </comment>
    <comment ref="G85" authorId="0" shapeId="0" xr:uid="{73A72EAD-A8BD-4730-9729-74DAACC2E2C1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16/02</t>
        </r>
      </text>
    </comment>
    <comment ref="H85" authorId="0" shapeId="0" xr:uid="{5AD688AE-C220-46E9-A3CF-AAD0F7C44C81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17/03</t>
        </r>
      </text>
    </comment>
    <comment ref="I85" authorId="0" shapeId="0" xr:uid="{EDBC3598-B6B9-4FC9-87C6-1DDEB9228940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16/04</t>
        </r>
      </text>
    </comment>
    <comment ref="J85" authorId="0" shapeId="0" xr:uid="{E1A05CE7-9A25-480A-917F-B801EC97A4C0}">
      <text>
        <r>
          <rPr>
            <b/>
            <sz val="9"/>
            <color indexed="81"/>
            <rFont val="Tahoma"/>
            <charset val="1"/>
          </rPr>
          <t>Energía Renovable Perú:</t>
        </r>
        <r>
          <rPr>
            <sz val="9"/>
            <color indexed="81"/>
            <rFont val="Tahoma"/>
            <charset val="1"/>
          </rPr>
          <t xml:space="preserve">
15/05</t>
        </r>
      </text>
    </comment>
    <comment ref="F86" authorId="0" shapeId="0" xr:uid="{46194F70-78D5-4E4E-8BD6-30EB08D9D74E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31/01</t>
        </r>
      </text>
    </comment>
    <comment ref="G86" authorId="0" shapeId="0" xr:uid="{270E2E2D-C2AE-4722-8A2C-D8752F21993F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26/02</t>
        </r>
      </text>
    </comment>
    <comment ref="H86" authorId="0" shapeId="0" xr:uid="{6B4BFE06-3254-466E-9858-2B4BB88CC9CD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30/03</t>
        </r>
      </text>
    </comment>
    <comment ref="I86" authorId="0" shapeId="0" xr:uid="{F5281676-ED53-400D-972C-D3852AA70EF9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28/04</t>
        </r>
      </text>
    </comment>
    <comment ref="F87" authorId="0" shapeId="0" xr:uid="{A784A40F-BE21-45EC-AC67-64A0BA4E5D7B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16/02
</t>
        </r>
      </text>
    </comment>
    <comment ref="G87" authorId="0" shapeId="0" xr:uid="{15A07EDF-022D-49F6-868F-58CA030F09C6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06/04</t>
        </r>
      </text>
    </comment>
    <comment ref="H87" authorId="0" shapeId="0" xr:uid="{D1FC621E-BB97-4BD5-91DB-756A5A5AF5D0}">
      <text>
        <r>
          <rPr>
            <b/>
            <sz val="9"/>
            <color indexed="81"/>
            <rFont val="Tahoma"/>
            <charset val="1"/>
          </rPr>
          <t>Energía Renovable Perú:</t>
        </r>
        <r>
          <rPr>
            <sz val="9"/>
            <color indexed="81"/>
            <rFont val="Tahoma"/>
            <charset val="1"/>
          </rPr>
          <t xml:space="preserve">
07/05</t>
        </r>
      </text>
    </comment>
    <comment ref="I87" authorId="0" shapeId="0" xr:uid="{71BB06DE-7653-45B3-B9D2-50736D956AB2}">
      <text>
        <r>
          <rPr>
            <b/>
            <sz val="9"/>
            <color indexed="81"/>
            <rFont val="Tahoma"/>
            <charset val="1"/>
          </rPr>
          <t>Energía Renovable Perú:</t>
        </r>
        <r>
          <rPr>
            <sz val="9"/>
            <color indexed="81"/>
            <rFont val="Tahoma"/>
            <charset val="1"/>
          </rPr>
          <t xml:space="preserve">
08/05</t>
        </r>
      </text>
    </comment>
    <comment ref="F88" authorId="0" shapeId="0" xr:uid="{294B4901-4A2F-4A20-BD9E-4EEBADEF3082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23/01</t>
        </r>
      </text>
    </comment>
    <comment ref="G88" authorId="0" shapeId="0" xr:uid="{7C8B89EF-5F77-43C8-8CF8-3AA70E50A44E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27/02</t>
        </r>
      </text>
    </comment>
    <comment ref="H88" authorId="0" shapeId="0" xr:uid="{EA65E9A6-6390-4BE3-A9FD-D695811AAA70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24/03</t>
        </r>
      </text>
    </comment>
    <comment ref="I88" authorId="0" shapeId="0" xr:uid="{A53FA141-B95C-4982-9297-C145B3E4E075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20/04</t>
        </r>
      </text>
    </comment>
    <comment ref="F90" authorId="0" shapeId="0" xr:uid="{040E0AEF-3D4A-4B94-981D-885F8B84F01C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01/02</t>
        </r>
      </text>
    </comment>
    <comment ref="G90" authorId="0" shapeId="0" xr:uid="{684B8569-AF0B-4EE8-BE76-76B8E19BF4CF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28/02</t>
        </r>
      </text>
    </comment>
    <comment ref="H90" authorId="0" shapeId="0" xr:uid="{A2A8DF0E-BEEF-4861-93F2-91D9BCB14D76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08/04</t>
        </r>
      </text>
    </comment>
    <comment ref="I90" authorId="0" shapeId="0" xr:uid="{25172158-FE11-4EAB-92C5-DEEC8C152464}">
      <text>
        <r>
          <rPr>
            <b/>
            <sz val="9"/>
            <color indexed="81"/>
            <rFont val="Tahoma"/>
            <charset val="1"/>
          </rPr>
          <t>Energía Renovable Perú:</t>
        </r>
        <r>
          <rPr>
            <sz val="9"/>
            <color indexed="81"/>
            <rFont val="Tahoma"/>
            <charset val="1"/>
          </rPr>
          <t xml:space="preserve">
03/05</t>
        </r>
      </text>
    </comment>
    <comment ref="F91" authorId="0" shapeId="0" xr:uid="{17A3BB89-D8D4-4BB8-8E8E-A032CEAC72B6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23/01</t>
        </r>
      </text>
    </comment>
    <comment ref="G91" authorId="0" shapeId="0" xr:uid="{60B392AB-7EE2-457C-A08C-4661516DB846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18/02</t>
        </r>
      </text>
    </comment>
    <comment ref="H91" authorId="0" shapeId="0" xr:uid="{F1FE5A6C-B162-44F8-AA06-0274CF56BE6B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21/03</t>
        </r>
      </text>
    </comment>
    <comment ref="I91" authorId="0" shapeId="0" xr:uid="{E8EC30F4-F706-4DEA-A2E4-18E748F53D69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18/04</t>
        </r>
      </text>
    </comment>
    <comment ref="J91" authorId="0" shapeId="0" xr:uid="{01B1B2E4-DADF-4AD3-9E22-0097DF050399}">
      <text>
        <r>
          <rPr>
            <b/>
            <sz val="9"/>
            <color indexed="81"/>
            <rFont val="Tahoma"/>
            <charset val="1"/>
          </rPr>
          <t>Energía Renovable Perú:</t>
        </r>
        <r>
          <rPr>
            <sz val="9"/>
            <color indexed="81"/>
            <rFont val="Tahoma"/>
            <charset val="1"/>
          </rPr>
          <t xml:space="preserve">
18/05</t>
        </r>
      </text>
    </comment>
    <comment ref="I92" authorId="0" shapeId="0" xr:uid="{1357E03C-5BA0-4530-9D1B-10C15E484D48}">
      <text>
        <r>
          <rPr>
            <b/>
            <sz val="9"/>
            <color indexed="81"/>
            <rFont val="Tahoma"/>
            <charset val="1"/>
          </rPr>
          <t>Energía Renovable Perú:</t>
        </r>
        <r>
          <rPr>
            <sz val="9"/>
            <color indexed="81"/>
            <rFont val="Tahoma"/>
            <charset val="1"/>
          </rPr>
          <t xml:space="preserve">
18/05 S/2,000.00 - 445.53 Dic25</t>
        </r>
      </text>
    </comment>
    <comment ref="F93" authorId="0" shapeId="0" xr:uid="{EBF49A9B-5E2F-4562-B091-FBC492973898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19/01</t>
        </r>
      </text>
    </comment>
    <comment ref="G93" authorId="0" shapeId="0" xr:uid="{C81CDE50-72F9-486E-BF67-285D7CB969C8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06/03</t>
        </r>
      </text>
    </comment>
    <comment ref="H93" authorId="0" shapeId="0" xr:uid="{CB7E96A9-0A60-4252-A3C6-16A672FF1DA0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30/03</t>
        </r>
      </text>
    </comment>
    <comment ref="I93" authorId="0" shapeId="0" xr:uid="{101BF647-5C96-4F29-AEE6-C5F84AE9062C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23/04</t>
        </r>
      </text>
    </comment>
    <comment ref="F95" authorId="0" shapeId="0" xr:uid="{9C62E27D-6D41-43E7-83B8-041A1C80B751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26/01</t>
        </r>
      </text>
    </comment>
    <comment ref="G95" authorId="0" shapeId="0" xr:uid="{E3DA013B-D901-4E3B-845C-D4EB7FCA5BFC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21/02</t>
        </r>
      </text>
    </comment>
    <comment ref="H95" authorId="0" shapeId="0" xr:uid="{C3354003-120D-4094-BC71-5913C458FE34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23/03</t>
        </r>
      </text>
    </comment>
    <comment ref="I95" authorId="0" shapeId="0" xr:uid="{35045A85-888A-4944-B1C7-07EB60951E8F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27/04</t>
        </r>
      </text>
    </comment>
    <comment ref="G96" authorId="0" shapeId="0" xr:uid="{F757A4E3-73E8-4693-AD0F-F5113D609C4C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07/03</t>
        </r>
      </text>
    </comment>
    <comment ref="H96" authorId="0" shapeId="0" xr:uid="{E3167F6B-7C3B-4314-92B2-BD4E5C81191A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25/03</t>
        </r>
      </text>
    </comment>
    <comment ref="I96" authorId="0" shapeId="0" xr:uid="{26189859-A83E-42D3-BA61-A5BFEAF50CCA}">
      <text>
        <r>
          <rPr>
            <b/>
            <sz val="9"/>
            <color indexed="81"/>
            <rFont val="Tahoma"/>
            <charset val="1"/>
          </rPr>
          <t>Energía Renovable Perú:</t>
        </r>
        <r>
          <rPr>
            <sz val="9"/>
            <color indexed="81"/>
            <rFont val="Tahoma"/>
            <charset val="1"/>
          </rPr>
          <t xml:space="preserve">
03/05</t>
        </r>
      </text>
    </comment>
    <comment ref="F97" authorId="0" shapeId="0" xr:uid="{61AC1424-08DE-4EB2-B82F-C0BAAC30FAE7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22/01</t>
        </r>
      </text>
    </comment>
    <comment ref="G97" authorId="0" shapeId="0" xr:uid="{26756EB1-D47F-4A00-A043-9B3156356438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12/03</t>
        </r>
      </text>
    </comment>
    <comment ref="H97" authorId="0" shapeId="0" xr:uid="{AF6CD212-5904-488A-84CC-7AF67A6CC5B5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19/03</t>
        </r>
      </text>
    </comment>
    <comment ref="I97" authorId="0" shapeId="0" xr:uid="{F57460DA-EC0E-49E7-B766-8DDBFD762B9B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21/04
</t>
        </r>
      </text>
    </comment>
    <comment ref="F98" authorId="0" shapeId="0" xr:uid="{5DAF23AB-B756-4A39-A4AB-C820327541AD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03/02</t>
        </r>
      </text>
    </comment>
    <comment ref="G98" authorId="0" shapeId="0" xr:uid="{BE1F43AA-B89A-4D17-BB2E-B13378ADFEC8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03/03</t>
        </r>
      </text>
    </comment>
    <comment ref="H98" authorId="0" shapeId="0" xr:uid="{B6B57DD2-9419-4CDD-ACD5-E096E9C5614A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06/04</t>
        </r>
      </text>
    </comment>
    <comment ref="I98" authorId="0" shapeId="0" xr:uid="{1AA3C096-CDB0-4D6F-8575-EA5A22B7FF56}">
      <text>
        <r>
          <rPr>
            <b/>
            <sz val="9"/>
            <color indexed="81"/>
            <rFont val="Tahoma"/>
            <charset val="1"/>
          </rPr>
          <t>Energía Renovable Perú:</t>
        </r>
        <r>
          <rPr>
            <sz val="9"/>
            <color indexed="81"/>
            <rFont val="Tahoma"/>
            <charset val="1"/>
          </rPr>
          <t xml:space="preserve">
07/05</t>
        </r>
      </text>
    </comment>
    <comment ref="F99" authorId="0" shapeId="0" xr:uid="{EA02D6D9-D36F-4642-AFFC-494AE0715909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17/01</t>
        </r>
      </text>
    </comment>
    <comment ref="G99" authorId="0" shapeId="0" xr:uid="{20144D67-47FE-42D2-AE46-867895E85525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19/02</t>
        </r>
      </text>
    </comment>
    <comment ref="H99" authorId="0" shapeId="0" xr:uid="{C320D370-C9A4-40FD-A69A-926B75FD2731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23/03</t>
        </r>
      </text>
    </comment>
    <comment ref="I99" authorId="0" shapeId="0" xr:uid="{B19929A1-CDBD-474F-BEF4-1F9386DD649D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17/04</t>
        </r>
      </text>
    </comment>
    <comment ref="J99" authorId="0" shapeId="0" xr:uid="{5BFB9483-6721-41B0-8B73-8670676297AE}">
      <text>
        <r>
          <rPr>
            <b/>
            <sz val="9"/>
            <color indexed="81"/>
            <rFont val="Tahoma"/>
            <charset val="1"/>
          </rPr>
          <t>Energía Renovable Perú:</t>
        </r>
        <r>
          <rPr>
            <sz val="9"/>
            <color indexed="81"/>
            <rFont val="Tahoma"/>
            <charset val="1"/>
          </rPr>
          <t xml:space="preserve">
17/05</t>
        </r>
      </text>
    </comment>
    <comment ref="F100" authorId="0" shapeId="0" xr:uid="{4CF55960-F3A7-4866-9CD6-A73E41AF9988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05/02</t>
        </r>
      </text>
    </comment>
    <comment ref="G100" authorId="0" shapeId="0" xr:uid="{215BDF6C-BDA4-4ED6-8D66-BFCAE1164A7C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15/03</t>
        </r>
      </text>
    </comment>
    <comment ref="H100" authorId="0" shapeId="0" xr:uid="{6DF061AB-343A-41F9-B75E-1F40E74D2FC1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13/04</t>
        </r>
      </text>
    </comment>
    <comment ref="I100" authorId="0" shapeId="0" xr:uid="{2DF90CB7-6979-468F-975C-A5DE5195A424}">
      <text>
        <r>
          <rPr>
            <b/>
            <sz val="9"/>
            <color indexed="81"/>
            <rFont val="Tahoma"/>
            <charset val="1"/>
          </rPr>
          <t>Energía Renovable Perú:</t>
        </r>
        <r>
          <rPr>
            <sz val="9"/>
            <color indexed="81"/>
            <rFont val="Tahoma"/>
            <charset val="1"/>
          </rPr>
          <t xml:space="preserve">
05/05</t>
        </r>
      </text>
    </comment>
    <comment ref="F101" authorId="0" shapeId="0" xr:uid="{448A0349-6894-4BA5-A061-50A4EB39D6A8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26/01</t>
        </r>
      </text>
    </comment>
    <comment ref="G101" authorId="0" shapeId="0" xr:uid="{42ABEF59-D6C0-4DC1-B697-C754A7E20A10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01/03</t>
        </r>
      </text>
    </comment>
    <comment ref="H101" authorId="0" shapeId="0" xr:uid="{FA2390CF-64E9-4A8D-8457-A3E7E79AE416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26/03</t>
        </r>
      </text>
    </comment>
    <comment ref="I101" authorId="0" shapeId="0" xr:uid="{10AF64D7-D230-4A86-9276-AED60D49AF69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27/04</t>
        </r>
      </text>
    </comment>
    <comment ref="H102" authorId="0" shapeId="0" xr:uid="{5148AF31-CA37-4401-8CA5-64B56797C60D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16/04</t>
        </r>
      </text>
    </comment>
    <comment ref="F103" authorId="0" shapeId="0" xr:uid="{2ACDC51C-295B-4B38-9F4F-6683D007157E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20/01</t>
        </r>
      </text>
    </comment>
    <comment ref="G103" authorId="0" shapeId="0" xr:uid="{A18CA9EF-3596-41F9-BCB8-613319C9F2D6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19/02</t>
        </r>
      </text>
    </comment>
    <comment ref="H103" authorId="0" shapeId="0" xr:uid="{D5EEF892-2669-4047-B295-33B6502754EF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18/03</t>
        </r>
      </text>
    </comment>
    <comment ref="I103" authorId="0" shapeId="0" xr:uid="{87876209-D2C7-4DAA-928B-1B9092162433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20/04</t>
        </r>
      </text>
    </comment>
    <comment ref="J103" authorId="0" shapeId="0" xr:uid="{39AC9B49-0F2B-467F-B68F-B90BF73F589E}">
      <text>
        <r>
          <rPr>
            <b/>
            <sz val="9"/>
            <color indexed="81"/>
            <rFont val="Tahoma"/>
            <charset val="1"/>
          </rPr>
          <t>Energía Renovable Perú:</t>
        </r>
        <r>
          <rPr>
            <sz val="9"/>
            <color indexed="81"/>
            <rFont val="Tahoma"/>
            <charset val="1"/>
          </rPr>
          <t xml:space="preserve">
19/05</t>
        </r>
      </text>
    </comment>
    <comment ref="G104" authorId="0" shapeId="0" xr:uid="{CBC29B81-02FB-475A-9C0D-32464E9C12E0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11/04</t>
        </r>
      </text>
    </comment>
    <comment ref="H104" authorId="0" shapeId="0" xr:uid="{6304347F-23C2-4FF3-A140-121713E62C96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11/04</t>
        </r>
      </text>
    </comment>
    <comment ref="F105" authorId="0" shapeId="0" xr:uid="{9693F63A-D339-4795-9DDB-799FAD773A62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17/01</t>
        </r>
      </text>
    </comment>
    <comment ref="G105" authorId="0" shapeId="0" xr:uid="{9110F52E-5F10-4BD2-8745-2FFBED548D7E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18/02</t>
        </r>
      </text>
    </comment>
    <comment ref="H105" authorId="0" shapeId="0" xr:uid="{2A04BD85-FD6C-44F7-84D1-0A0D5DC394E3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17/03</t>
        </r>
      </text>
    </comment>
    <comment ref="I105" authorId="0" shapeId="0" xr:uid="{113CBF19-5138-41BC-A89C-C6757080D8CC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17/04</t>
        </r>
      </text>
    </comment>
    <comment ref="J105" authorId="0" shapeId="0" xr:uid="{7A083972-A866-438B-84A0-A5F2070B5F42}">
      <text>
        <r>
          <rPr>
            <b/>
            <sz val="9"/>
            <color indexed="81"/>
            <rFont val="Tahoma"/>
            <charset val="1"/>
          </rPr>
          <t>Energía Renovable Perú:</t>
        </r>
        <r>
          <rPr>
            <sz val="9"/>
            <color indexed="81"/>
            <rFont val="Tahoma"/>
            <charset val="1"/>
          </rPr>
          <t xml:space="preserve">
17/05</t>
        </r>
      </text>
    </comment>
    <comment ref="F106" authorId="0" shapeId="0" xr:uid="{EC6A8448-92FD-4A46-BC0F-184068D54372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28/01</t>
        </r>
      </text>
    </comment>
    <comment ref="G106" authorId="0" shapeId="0" xr:uid="{B7651ED7-0D5A-40FF-B3C3-7712B8500A93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19/02</t>
        </r>
      </text>
    </comment>
    <comment ref="H106" authorId="0" shapeId="0" xr:uid="{90C535B7-960C-4267-B12E-83E9BECA3C50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25/04</t>
        </r>
      </text>
    </comment>
    <comment ref="I106" authorId="0" shapeId="0" xr:uid="{5418CD53-FD77-40CA-A6E3-9995CB105843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25/04</t>
        </r>
      </text>
    </comment>
    <comment ref="F107" authorId="0" shapeId="0" xr:uid="{2364AFC3-BC48-4860-BF08-4FC4F06D76D7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03/02</t>
        </r>
      </text>
    </comment>
    <comment ref="G107" authorId="0" shapeId="0" xr:uid="{73AD7148-1442-468F-A1DE-6E347A25AD8D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03/03</t>
        </r>
      </text>
    </comment>
    <comment ref="H107" authorId="0" shapeId="0" xr:uid="{AF83B33B-D4A8-4BF2-8EA2-59809B089F87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01/04</t>
        </r>
      </text>
    </comment>
    <comment ref="I107" authorId="0" shapeId="0" xr:uid="{CB13B52D-34E7-4F4D-8326-E8B9113515A1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30/04</t>
        </r>
      </text>
    </comment>
    <comment ref="G108" authorId="0" shapeId="0" xr:uid="{9B6EED74-8DED-432A-B10F-AFED8BC7927E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20/02</t>
        </r>
      </text>
    </comment>
    <comment ref="I108" authorId="0" shapeId="0" xr:uid="{D6A3C212-2AE4-410E-9AFB-AE794236F985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20/04</t>
        </r>
      </text>
    </comment>
    <comment ref="F109" authorId="0" shapeId="0" xr:uid="{BF3FBB18-7B97-48AD-883B-5C6598D46CDF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19/01</t>
        </r>
      </text>
    </comment>
    <comment ref="G109" authorId="0" shapeId="0" xr:uid="{5FFBF6B4-F4AB-4E6E-80FD-B6FFD311BCF3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21/02</t>
        </r>
      </text>
    </comment>
    <comment ref="H109" authorId="0" shapeId="0" xr:uid="{AD4BA334-FBC0-494C-BF79-8BEF47A2F5E5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18/03</t>
        </r>
      </text>
    </comment>
    <comment ref="I109" authorId="0" shapeId="0" xr:uid="{26AB21F3-FEF0-4019-ADD5-D15F7DFAE59D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20/04</t>
        </r>
      </text>
    </comment>
    <comment ref="J109" authorId="0" shapeId="0" xr:uid="{4C8E6638-EDD9-4AC8-95CD-CA7FC314598C}">
      <text>
        <r>
          <rPr>
            <b/>
            <sz val="9"/>
            <color indexed="81"/>
            <rFont val="Tahoma"/>
            <charset val="1"/>
          </rPr>
          <t>Energía Renovable Perú:</t>
        </r>
        <r>
          <rPr>
            <sz val="9"/>
            <color indexed="81"/>
            <rFont val="Tahoma"/>
            <charset val="1"/>
          </rPr>
          <t xml:space="preserve">
18/05</t>
        </r>
      </text>
    </comment>
    <comment ref="F110" authorId="0" shapeId="0" xr:uid="{1BA44419-06E3-41B6-8015-DBE04E0F5E60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29/01</t>
        </r>
      </text>
    </comment>
    <comment ref="G110" authorId="0" shapeId="0" xr:uid="{F38EB940-936E-4E1B-B88E-28B9B0A2F2D8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01/03</t>
        </r>
      </text>
    </comment>
    <comment ref="H110" authorId="0" shapeId="0" xr:uid="{88C0C279-F74D-4626-A95A-B17171873D66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27/03</t>
        </r>
      </text>
    </comment>
    <comment ref="I110" authorId="0" shapeId="0" xr:uid="{5F2F5F3C-A652-4E0E-8D39-4F56C69300C0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29/04</t>
        </r>
      </text>
    </comment>
    <comment ref="F111" authorId="0" shapeId="0" xr:uid="{78A73F78-B9CA-41CA-887B-C96F2F4D765A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20/02</t>
        </r>
      </text>
    </comment>
    <comment ref="G111" authorId="0" shapeId="0" xr:uid="{AC9ACA0A-657E-4603-9485-2B9384CAD0AE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26/02</t>
        </r>
      </text>
    </comment>
    <comment ref="H111" authorId="0" shapeId="0" xr:uid="{F5C8080C-8DE9-4995-BEFF-93A97D7B1BA8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25/04</t>
        </r>
      </text>
    </comment>
    <comment ref="I111" authorId="0" shapeId="0" xr:uid="{B2F32EDF-06D8-4478-B81A-B3730BEBB32F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28/04</t>
        </r>
      </text>
    </comment>
    <comment ref="F112" authorId="0" shapeId="0" xr:uid="{5060460B-1084-447B-9EB1-1067C4BEB47A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17/01</t>
        </r>
      </text>
    </comment>
    <comment ref="G112" authorId="0" shapeId="0" xr:uid="{969FDF5E-1776-40DD-A079-9FB3FB37955A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23/02</t>
        </r>
      </text>
    </comment>
    <comment ref="H112" authorId="0" shapeId="0" xr:uid="{813A3E4B-7607-495F-994C-A1FA9B3541B1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21/03</t>
        </r>
      </text>
    </comment>
    <comment ref="I112" authorId="0" shapeId="0" xr:uid="{D94C1AC7-B053-42F3-8E29-91B09FA20C22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20/04</t>
        </r>
      </text>
    </comment>
    <comment ref="F113" authorId="0" shapeId="0" xr:uid="{5944F138-9F20-478A-A887-77AD4CB07487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08/03</t>
        </r>
      </text>
    </comment>
    <comment ref="G113" authorId="0" shapeId="0" xr:uid="{EC178798-9F9B-4DC8-8FA9-E991961ED56A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05/04</t>
        </r>
      </text>
    </comment>
    <comment ref="H113" authorId="0" shapeId="0" xr:uid="{18189997-329A-4298-95A0-0B7A08CC70EB}">
      <text>
        <r>
          <rPr>
            <b/>
            <sz val="9"/>
            <color indexed="81"/>
            <rFont val="Tahoma"/>
            <charset val="1"/>
          </rPr>
          <t>Energía Renovable Perú:</t>
        </r>
        <r>
          <rPr>
            <sz val="9"/>
            <color indexed="81"/>
            <rFont val="Tahoma"/>
            <charset val="1"/>
          </rPr>
          <t xml:space="preserve">
06/05</t>
        </r>
      </text>
    </comment>
    <comment ref="F114" authorId="0" shapeId="0" xr:uid="{14631D69-0893-4374-A3DC-8BFC26F16DE4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22/01</t>
        </r>
      </text>
    </comment>
    <comment ref="G114" authorId="0" shapeId="0" xr:uid="{43EB7F97-E562-4A74-865C-FC9128C00C71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19/02</t>
        </r>
      </text>
    </comment>
    <comment ref="H114" authorId="0" shapeId="0" xr:uid="{E5B8B146-4367-437A-B24D-E7E0DF818BD1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18/03</t>
        </r>
      </text>
    </comment>
    <comment ref="I114" authorId="0" shapeId="0" xr:uid="{359388CC-8257-4DBB-B607-4C0136904B37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21/04</t>
        </r>
      </text>
    </comment>
    <comment ref="G115" authorId="0" shapeId="0" xr:uid="{A4A63DB1-58E0-4089-8CF6-D63F8A67A2AA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11/03</t>
        </r>
      </text>
    </comment>
    <comment ref="I115" authorId="0" shapeId="0" xr:uid="{9E0F8849-35AC-4099-9DB4-1E95A679E898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17/04</t>
        </r>
      </text>
    </comment>
    <comment ref="H116" authorId="0" shapeId="0" xr:uid="{8B545DD4-6F98-416F-B45B-451EF76804FD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01/04</t>
        </r>
      </text>
    </comment>
    <comment ref="F117" authorId="0" shapeId="0" xr:uid="{2A50B39A-D921-4E93-8ACC-6E464C1982DA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31/01</t>
        </r>
      </text>
    </comment>
    <comment ref="G117" authorId="0" shapeId="0" xr:uid="{5A25FD49-244F-49A6-97B6-F03FED566FFC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26/02</t>
        </r>
      </text>
    </comment>
    <comment ref="H117" authorId="0" shapeId="0" xr:uid="{BA104B94-4AEF-4186-A879-F08EC01398CB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30/03</t>
        </r>
      </text>
    </comment>
    <comment ref="I117" authorId="0" shapeId="0" xr:uid="{9DD441A1-A92C-4CC8-9FBB-41291462EDC5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28/04</t>
        </r>
      </text>
    </comment>
    <comment ref="J118" authorId="0" shapeId="0" xr:uid="{E5BC5FE3-18B1-40F7-A8B3-9FE401E3C710}">
      <text>
        <r>
          <rPr>
            <b/>
            <sz val="9"/>
            <color indexed="81"/>
            <rFont val="Tahoma"/>
            <charset val="1"/>
          </rPr>
          <t>Energía Renovable Perú:</t>
        </r>
        <r>
          <rPr>
            <sz val="9"/>
            <color indexed="81"/>
            <rFont val="Tahoma"/>
            <charset val="1"/>
          </rPr>
          <t xml:space="preserve">
16/05</t>
        </r>
      </text>
    </comment>
    <comment ref="G120" authorId="0" shapeId="0" xr:uid="{6FDEF838-2444-47D7-B4DD-8E971B7378D8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21/02 S/815.00
21/02 S/27.00</t>
        </r>
      </text>
    </comment>
    <comment ref="H120" authorId="0" shapeId="0" xr:uid="{5FD269CA-6A20-412D-AD73-AB1B9A848526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22/03</t>
        </r>
      </text>
    </comment>
    <comment ref="I120" authorId="0" shapeId="0" xr:uid="{F6F5D58B-11A4-40DE-94F2-A11EAED75060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23/04</t>
        </r>
      </text>
    </comment>
    <comment ref="F121" authorId="0" shapeId="0" xr:uid="{954C6160-AF1D-43F2-B334-67FA0CA8B6E7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17/01</t>
        </r>
      </text>
    </comment>
    <comment ref="G121" authorId="0" shapeId="0" xr:uid="{AB2ABC71-B3F6-47D7-B65B-FBAAF92A6E98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19/02</t>
        </r>
      </text>
    </comment>
    <comment ref="H121" authorId="0" shapeId="0" xr:uid="{CE8BE53D-7FD8-48BE-9F29-F435CFE33A25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18/03</t>
        </r>
      </text>
    </comment>
    <comment ref="I121" authorId="0" shapeId="0" xr:uid="{07D55774-CD81-49FE-93D9-A36A43F0643E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18/04</t>
        </r>
      </text>
    </comment>
    <comment ref="F122" authorId="0" shapeId="0" xr:uid="{73FD4A31-30D8-4BD8-893C-CD027D8D699D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06/02</t>
        </r>
      </text>
    </comment>
    <comment ref="G122" authorId="0" shapeId="0" xr:uid="{857C41D8-0D6E-47F5-ACEE-F11701DDD50F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09/03</t>
        </r>
      </text>
    </comment>
    <comment ref="H122" authorId="0" shapeId="0" xr:uid="{64AEDA72-2292-4B0F-ADD9-A4F584CFC41E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08/04</t>
        </r>
      </text>
    </comment>
    <comment ref="F123" authorId="0" shapeId="0" xr:uid="{B9C11246-656D-4793-BE32-76AC8FE92688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16/02</t>
        </r>
      </text>
    </comment>
    <comment ref="G123" authorId="0" shapeId="0" xr:uid="{3E0B4ADD-E4C9-4270-92DD-A0668636EE8F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15/03</t>
        </r>
      </text>
    </comment>
    <comment ref="H123" authorId="0" shapeId="0" xr:uid="{1CF123E0-011A-47C9-881A-F6A8270139C9}">
      <text>
        <r>
          <rPr>
            <b/>
            <sz val="9"/>
            <color indexed="81"/>
            <rFont val="Tahoma"/>
            <charset val="1"/>
          </rPr>
          <t>Energía Renovable Perú:</t>
        </r>
        <r>
          <rPr>
            <sz val="9"/>
            <color indexed="81"/>
            <rFont val="Tahoma"/>
            <charset val="1"/>
          </rPr>
          <t xml:space="preserve">
04/05</t>
        </r>
      </text>
    </comment>
    <comment ref="F124" authorId="0" shapeId="0" xr:uid="{86633E40-67BA-41B8-92F1-A11A4CC411FA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16/01</t>
        </r>
      </text>
    </comment>
    <comment ref="G124" authorId="0" shapeId="0" xr:uid="{37261C0E-E1C0-4DF5-A57D-F99D4043C4E8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18/02</t>
        </r>
      </text>
    </comment>
    <comment ref="H124" authorId="0" shapeId="0" xr:uid="{870318B6-052B-4A3F-890A-0C7DB12AAB32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20/03</t>
        </r>
      </text>
    </comment>
    <comment ref="I124" authorId="0" shapeId="0" xr:uid="{841E54F1-F468-4225-8240-7EBF16FB278C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17/04</t>
        </r>
      </text>
    </comment>
    <comment ref="J124" authorId="0" shapeId="0" xr:uid="{136BC6E5-554B-4966-95E1-968A7DA960E8}">
      <text>
        <r>
          <rPr>
            <b/>
            <sz val="9"/>
            <color indexed="81"/>
            <rFont val="Tahoma"/>
            <charset val="1"/>
          </rPr>
          <t>Energía Renovable Perú:</t>
        </r>
        <r>
          <rPr>
            <sz val="9"/>
            <color indexed="81"/>
            <rFont val="Tahoma"/>
            <charset val="1"/>
          </rPr>
          <t xml:space="preserve">
17/05</t>
        </r>
      </text>
    </comment>
    <comment ref="F125" authorId="0" shapeId="0" xr:uid="{9EA327A5-7978-4A9F-BB75-892AF91E2AF3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19/02</t>
        </r>
      </text>
    </comment>
    <comment ref="G125" authorId="0" shapeId="0" xr:uid="{0EBE79CC-67F2-45B3-888B-3C27F26ED753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02/04</t>
        </r>
      </text>
    </comment>
    <comment ref="H125" authorId="0" shapeId="0" xr:uid="{58574A22-A872-4EBC-8314-B3E1696729AD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29/04</t>
        </r>
      </text>
    </comment>
    <comment ref="F126" authorId="0" shapeId="0" xr:uid="{54940F27-D1B8-45F2-9C57-1BFE9440A3D0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08/02</t>
        </r>
      </text>
    </comment>
    <comment ref="G126" authorId="0" shapeId="0" xr:uid="{BC23246E-68F5-45F9-B14D-2DAD24CB368F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04/03</t>
        </r>
      </text>
    </comment>
    <comment ref="H126" authorId="0" shapeId="0" xr:uid="{C50719EA-887F-47AB-A5BA-C59345989197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06/04</t>
        </r>
      </text>
    </comment>
    <comment ref="I126" authorId="0" shapeId="0" xr:uid="{D6DFD787-7295-4F22-A7FD-23ACC39CDDEB}">
      <text>
        <r>
          <rPr>
            <b/>
            <sz val="9"/>
            <color indexed="81"/>
            <rFont val="Tahoma"/>
            <charset val="1"/>
          </rPr>
          <t>Energía Renovable Perú:</t>
        </r>
        <r>
          <rPr>
            <sz val="9"/>
            <color indexed="81"/>
            <rFont val="Tahoma"/>
            <charset val="1"/>
          </rPr>
          <t xml:space="preserve">
07/05</t>
        </r>
      </text>
    </comment>
    <comment ref="F127" authorId="0" shapeId="0" xr:uid="{ED7F6FC0-C125-42DB-A7DD-189AFDE346D8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19/03</t>
        </r>
      </text>
    </comment>
    <comment ref="G127" authorId="0" shapeId="0" xr:uid="{99E16310-3257-479A-824D-8A6AD0E7BD80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15/04</t>
        </r>
      </text>
    </comment>
    <comment ref="H127" authorId="0" shapeId="0" xr:uid="{F2C2F9C6-87E9-4D07-A01D-4D592E0F4C05}">
      <text>
        <r>
          <rPr>
            <b/>
            <sz val="9"/>
            <color indexed="81"/>
            <rFont val="Tahoma"/>
            <charset val="1"/>
          </rPr>
          <t>Energía Renovable Perú:</t>
        </r>
        <r>
          <rPr>
            <sz val="9"/>
            <color indexed="81"/>
            <rFont val="Tahoma"/>
            <charset val="1"/>
          </rPr>
          <t xml:space="preserve">
17/05</t>
        </r>
      </text>
    </comment>
    <comment ref="F128" authorId="0" shapeId="0" xr:uid="{C6B473F6-FC9F-4BC4-9F85-79C109E42F64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27/01</t>
        </r>
      </text>
    </comment>
    <comment ref="H128" authorId="0" shapeId="0" xr:uid="{761FEDCF-4CAA-4B15-AEE3-E93C99D6BE72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25/03</t>
        </r>
      </text>
    </comment>
    <comment ref="I128" authorId="0" shapeId="0" xr:uid="{23D2BFF0-C5D0-4C7C-A901-0CE9C56657A0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22/04</t>
        </r>
      </text>
    </comment>
    <comment ref="F129" authorId="0" shapeId="0" xr:uid="{87925D13-5ADD-4C9D-84F5-AD357C8870DB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30/01</t>
        </r>
      </text>
    </comment>
    <comment ref="G129" authorId="0" shapeId="0" xr:uid="{E32BF957-7256-41C2-988B-798C4D88B311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03/03</t>
        </r>
      </text>
    </comment>
    <comment ref="H129" authorId="0" shapeId="0" xr:uid="{7B10E44C-3F2E-4BD4-93A6-4B6B967BD18C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06/04</t>
        </r>
      </text>
    </comment>
    <comment ref="I129" authorId="0" shapeId="0" xr:uid="{BA31336E-80BB-45FB-A395-EE9B4F7BA1B4}">
      <text>
        <r>
          <rPr>
            <b/>
            <sz val="9"/>
            <color indexed="81"/>
            <rFont val="Tahoma"/>
            <charset val="1"/>
          </rPr>
          <t>Energía Renovable Perú:</t>
        </r>
        <r>
          <rPr>
            <sz val="9"/>
            <color indexed="81"/>
            <rFont val="Tahoma"/>
            <charset val="1"/>
          </rPr>
          <t xml:space="preserve">
04/05</t>
        </r>
      </text>
    </comment>
    <comment ref="F131" authorId="0" shapeId="0" xr:uid="{80BA0A18-B86B-48A4-95D1-A16F20311317}">
      <text>
        <r>
          <rPr>
            <b/>
            <sz val="9"/>
            <color indexed="81"/>
            <rFont val="Tahoma"/>
            <charset val="1"/>
          </rPr>
          <t>Energía Renovable Perú:</t>
        </r>
        <r>
          <rPr>
            <sz val="9"/>
            <color indexed="81"/>
            <rFont val="Tahoma"/>
            <charset val="1"/>
          </rPr>
          <t xml:space="preserve">
18/05</t>
        </r>
      </text>
    </comment>
    <comment ref="G132" authorId="0" shapeId="0" xr:uid="{949BD0A4-6CB5-4913-A198-A0C2FE02756A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25/02</t>
        </r>
      </text>
    </comment>
    <comment ref="H132" authorId="0" shapeId="0" xr:uid="{B714ED73-AD5F-4083-9AE5-39FD8EABB02F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10/04</t>
        </r>
      </text>
    </comment>
    <comment ref="I132" authorId="0" shapeId="0" xr:uid="{E5DC904C-C148-4634-8EF2-6FB0CDE2D9D5}">
      <text>
        <r>
          <rPr>
            <b/>
            <sz val="9"/>
            <color indexed="81"/>
            <rFont val="Tahoma"/>
            <charset val="1"/>
          </rPr>
          <t>Energía Renovable Perú:</t>
        </r>
        <r>
          <rPr>
            <sz val="9"/>
            <color indexed="81"/>
            <rFont val="Tahoma"/>
            <charset val="1"/>
          </rPr>
          <t xml:space="preserve">
08/05</t>
        </r>
      </text>
    </comment>
    <comment ref="F133" authorId="0" shapeId="0" xr:uid="{2F401085-0E4C-4838-B320-520020CD43C8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18/01</t>
        </r>
      </text>
    </comment>
    <comment ref="G133" authorId="0" shapeId="0" xr:uid="{9664BEFE-CDF8-4380-B0B7-D9D7752F0896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19/02</t>
        </r>
      </text>
    </comment>
    <comment ref="H133" authorId="0" shapeId="0" xr:uid="{784EEDF8-D054-4AD3-9B6C-33E7F60904DD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19/03</t>
        </r>
      </text>
    </comment>
    <comment ref="I133" authorId="0" shapeId="0" xr:uid="{3F580B7C-6500-41C2-B291-FC89F50D425B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24/04</t>
        </r>
      </text>
    </comment>
    <comment ref="H134" authorId="0" shapeId="0" xr:uid="{0D1068BD-A059-4C97-964B-96539E303608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01/04</t>
        </r>
      </text>
    </comment>
    <comment ref="I134" authorId="0" shapeId="0" xr:uid="{C9038D26-9C1E-449C-9DDE-19691BA3864A}">
      <text>
        <r>
          <rPr>
            <b/>
            <sz val="9"/>
            <color indexed="81"/>
            <rFont val="Tahoma"/>
            <charset val="1"/>
          </rPr>
          <t>Energía Renovable Perú:</t>
        </r>
        <r>
          <rPr>
            <sz val="9"/>
            <color indexed="81"/>
            <rFont val="Tahoma"/>
            <charset val="1"/>
          </rPr>
          <t xml:space="preserve">
06/05</t>
        </r>
      </text>
    </comment>
    <comment ref="F135" authorId="0" shapeId="0" xr:uid="{0283E608-4701-49BF-B94E-411AAB75ABBC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17/01</t>
        </r>
      </text>
    </comment>
    <comment ref="G135" authorId="0" shapeId="0" xr:uid="{0339B341-84D1-4527-87A8-461F72D38BF2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19/02</t>
        </r>
      </text>
    </comment>
    <comment ref="H135" authorId="0" shapeId="0" xr:uid="{6682B8A7-A7D2-4D66-B05F-46C0797A8A43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19/03</t>
        </r>
      </text>
    </comment>
    <comment ref="I135" authorId="0" shapeId="0" xr:uid="{BCA7AAFA-B819-4D73-AAB9-2B3D1181C44F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20/04</t>
        </r>
      </text>
    </comment>
    <comment ref="F136" authorId="0" shapeId="0" xr:uid="{79F7D66D-8B11-4A78-AD62-9A6ADDF38F96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15/01</t>
        </r>
      </text>
    </comment>
    <comment ref="G136" authorId="0" shapeId="0" xr:uid="{5544D0A5-A448-44FA-AC7A-2DF2BFBFF6DA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18/02</t>
        </r>
      </text>
    </comment>
    <comment ref="H136" authorId="0" shapeId="0" xr:uid="{71505A00-8250-45B1-A3E6-7957399D5718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16/03</t>
        </r>
      </text>
    </comment>
    <comment ref="I136" authorId="0" shapeId="0" xr:uid="{DAAA6FCF-D2CE-4FE9-96A2-EB7E61CC494F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16/04</t>
        </r>
      </text>
    </comment>
    <comment ref="J136" authorId="0" shapeId="0" xr:uid="{79927C8B-F78C-4798-909F-62B94EE2AC1A}">
      <text>
        <r>
          <rPr>
            <b/>
            <sz val="9"/>
            <color indexed="81"/>
            <rFont val="Tahoma"/>
            <charset val="1"/>
          </rPr>
          <t>Energía Renovable Perú:</t>
        </r>
        <r>
          <rPr>
            <sz val="9"/>
            <color indexed="81"/>
            <rFont val="Tahoma"/>
            <charset val="1"/>
          </rPr>
          <t xml:space="preserve">
16/05</t>
        </r>
      </text>
    </comment>
    <comment ref="F137" authorId="0" shapeId="0" xr:uid="{0436D90C-ACB0-4C54-A8A7-F4FD028CAE70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26/01</t>
        </r>
      </text>
    </comment>
    <comment ref="G137" authorId="0" shapeId="0" xr:uid="{C48DE7AB-E0ED-4834-A1B3-5BC060295CA1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01/03</t>
        </r>
      </text>
    </comment>
    <comment ref="H137" authorId="0" shapeId="0" xr:uid="{149853C9-1DEC-4B7E-B70E-5C4B7A563E54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24/03</t>
        </r>
      </text>
    </comment>
    <comment ref="I137" authorId="0" shapeId="0" xr:uid="{414A200A-CC9C-4D7B-81FF-E5FC909CF24E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22/04</t>
        </r>
      </text>
    </comment>
    <comment ref="H138" authorId="0" shapeId="0" xr:uid="{6A00FC54-3D5B-46CA-8BFC-F98A67621995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17/03</t>
        </r>
      </text>
    </comment>
    <comment ref="J138" authorId="0" shapeId="0" xr:uid="{BD9D224C-2876-42B1-B8AB-F0A23895DEEA}">
      <text>
        <r>
          <rPr>
            <b/>
            <sz val="9"/>
            <color indexed="81"/>
            <rFont val="Tahoma"/>
            <charset val="1"/>
          </rPr>
          <t>Energía Renovable Perú:</t>
        </r>
        <r>
          <rPr>
            <sz val="9"/>
            <color indexed="81"/>
            <rFont val="Tahoma"/>
            <charset val="1"/>
          </rPr>
          <t xml:space="preserve">
15/05</t>
        </r>
      </text>
    </comment>
    <comment ref="F139" authorId="0" shapeId="0" xr:uid="{22DD7065-761E-46F8-8335-5B76AAA6EA94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02/02</t>
        </r>
      </text>
    </comment>
    <comment ref="G139" authorId="0" shapeId="0" xr:uid="{4918B500-A6AC-4C76-B742-32E0526A435D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03/03</t>
        </r>
      </text>
    </comment>
    <comment ref="H139" authorId="0" shapeId="0" xr:uid="{F1673593-2ABA-44F5-90C9-0900094F2D46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31/03</t>
        </r>
      </text>
    </comment>
    <comment ref="I139" authorId="0" shapeId="0" xr:uid="{F5975717-16C3-4078-9445-6D2355164D16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01/05</t>
        </r>
      </text>
    </comment>
    <comment ref="F140" authorId="0" shapeId="0" xr:uid="{1481D6A3-B513-4C18-8AC8-838526A1FB17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08/02</t>
        </r>
      </text>
    </comment>
    <comment ref="G140" authorId="0" shapeId="0" xr:uid="{D866E712-28CB-4586-85D3-764179109187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13/03</t>
        </r>
      </text>
    </comment>
    <comment ref="H140" authorId="0" shapeId="0" xr:uid="{57944CD3-743E-460C-9941-69227CDE5274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09/04</t>
        </r>
      </text>
    </comment>
    <comment ref="I140" authorId="0" shapeId="0" xr:uid="{6B4BA5C3-CC32-4D84-84C5-797448684EA8}">
      <text>
        <r>
          <rPr>
            <b/>
            <sz val="9"/>
            <color indexed="81"/>
            <rFont val="Tahoma"/>
            <charset val="1"/>
          </rPr>
          <t>Energía Renovable Perú:</t>
        </r>
        <r>
          <rPr>
            <sz val="9"/>
            <color indexed="81"/>
            <rFont val="Tahoma"/>
            <charset val="1"/>
          </rPr>
          <t xml:space="preserve">
05/05</t>
        </r>
      </text>
    </comment>
    <comment ref="F141" authorId="0" shapeId="0" xr:uid="{6D9AAB62-B357-47FC-8596-9086441ECF1E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05/02</t>
        </r>
      </text>
    </comment>
    <comment ref="G141" authorId="0" shapeId="0" xr:uid="{1A48A350-85FA-4258-B854-4CDCAFF3196D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03/03</t>
        </r>
      </text>
    </comment>
    <comment ref="H141" authorId="0" shapeId="0" xr:uid="{FEEE4932-9EB2-4F2D-8659-49A69450AEB8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06/04</t>
        </r>
      </text>
    </comment>
    <comment ref="I141" authorId="0" shapeId="0" xr:uid="{5C20AF42-A994-4E10-A850-B9907F57AD22}">
      <text>
        <r>
          <rPr>
            <b/>
            <sz val="9"/>
            <color indexed="81"/>
            <rFont val="Tahoma"/>
            <charset val="1"/>
          </rPr>
          <t>Energía Renovable Perú:</t>
        </r>
        <r>
          <rPr>
            <sz val="9"/>
            <color indexed="81"/>
            <rFont val="Tahoma"/>
            <charset val="1"/>
          </rPr>
          <t xml:space="preserve">
04/05</t>
        </r>
      </text>
    </comment>
    <comment ref="G142" authorId="0" shapeId="0" xr:uid="{E6A55DC6-DFCC-4E47-8A54-B2B2077483B5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05/03</t>
        </r>
      </text>
    </comment>
    <comment ref="H142" authorId="0" shapeId="0" xr:uid="{8BE0A923-1053-448F-9DE0-610CFB8667D3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01/04</t>
        </r>
      </text>
    </comment>
    <comment ref="I142" authorId="0" shapeId="0" xr:uid="{321FD753-3E57-43A8-BB53-9EC7832D7036}">
      <text>
        <r>
          <rPr>
            <b/>
            <sz val="9"/>
            <color indexed="81"/>
            <rFont val="Tahoma"/>
            <charset val="1"/>
          </rPr>
          <t>Energía Renovable Perú:</t>
        </r>
        <r>
          <rPr>
            <sz val="9"/>
            <color indexed="81"/>
            <rFont val="Tahoma"/>
            <charset val="1"/>
          </rPr>
          <t xml:space="preserve">
04/05</t>
        </r>
      </text>
    </comment>
    <comment ref="F143" authorId="0" shapeId="0" xr:uid="{FA691962-D4F1-4D32-9239-1CC3493618C4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07/02</t>
        </r>
      </text>
    </comment>
    <comment ref="G143" authorId="0" shapeId="0" xr:uid="{196E6539-F70C-4C3A-AAED-DA105DDE995D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03/03</t>
        </r>
      </text>
    </comment>
    <comment ref="H143" authorId="0" shapeId="0" xr:uid="{11F6246A-AB5C-4DCE-ABAC-0187B24595C3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07/04</t>
        </r>
      </text>
    </comment>
    <comment ref="I143" authorId="0" shapeId="0" xr:uid="{5EC87F2B-409E-43FD-A4A1-1435BE0BAF73}">
      <text>
        <r>
          <rPr>
            <b/>
            <sz val="9"/>
            <color indexed="81"/>
            <rFont val="Tahoma"/>
            <charset val="1"/>
          </rPr>
          <t>Energía Renovable Perú:</t>
        </r>
        <r>
          <rPr>
            <sz val="9"/>
            <color indexed="81"/>
            <rFont val="Tahoma"/>
            <charset val="1"/>
          </rPr>
          <t xml:space="preserve">
11/05</t>
        </r>
      </text>
    </comment>
    <comment ref="F144" authorId="0" shapeId="0" xr:uid="{E76727FC-5FD4-49BF-8D82-A4AC7FF24B28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27/01 </t>
        </r>
      </text>
    </comment>
    <comment ref="H144" authorId="0" shapeId="0" xr:uid="{1ACEBAF4-376B-4297-9EBC-28E05E66698C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30/03</t>
        </r>
      </text>
    </comment>
    <comment ref="F145" authorId="0" shapeId="0" xr:uid="{EF6CA71C-F15C-4224-A957-1BB0D054845F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19/01</t>
        </r>
      </text>
    </comment>
    <comment ref="G145" authorId="0" shapeId="0" xr:uid="{077044FC-AD93-461A-A0C9-EF51CCAC5F2F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19/02</t>
        </r>
      </text>
    </comment>
    <comment ref="H145" authorId="0" shapeId="0" xr:uid="{99E30418-3BF3-470B-A19B-C904490E5ADC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16/03</t>
        </r>
      </text>
    </comment>
    <comment ref="I145" authorId="0" shapeId="0" xr:uid="{DB91AD82-EFDC-43FE-8422-6974A20177E6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17/04</t>
        </r>
      </text>
    </comment>
    <comment ref="J145" authorId="0" shapeId="0" xr:uid="{6F1A70FF-CECF-4790-A802-7A875EADD0A0}">
      <text>
        <r>
          <rPr>
            <b/>
            <sz val="9"/>
            <color indexed="81"/>
            <rFont val="Tahoma"/>
            <charset val="1"/>
          </rPr>
          <t>Energía Renovable Perú:</t>
        </r>
        <r>
          <rPr>
            <sz val="9"/>
            <color indexed="81"/>
            <rFont val="Tahoma"/>
            <charset val="1"/>
          </rPr>
          <t xml:space="preserve">
18/05</t>
        </r>
      </text>
    </comment>
    <comment ref="F146" authorId="0" shapeId="0" xr:uid="{3EF5CA35-B0B6-421F-B70E-36B9B8FE0474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02/02</t>
        </r>
      </text>
    </comment>
    <comment ref="G146" authorId="0" shapeId="0" xr:uid="{8D2A4AF8-92ED-4C45-8DBA-7ACE711E42D0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28/02</t>
        </r>
      </text>
    </comment>
    <comment ref="H146" authorId="0" shapeId="0" xr:uid="{0579C6DB-9CA7-4144-A676-7B7D7F579A56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31/03</t>
        </r>
      </text>
    </comment>
    <comment ref="I146" authorId="0" shapeId="0" xr:uid="{7C750BE7-A554-45E1-B848-5700EFF0CB3B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29/04</t>
        </r>
      </text>
    </comment>
    <comment ref="F147" authorId="0" shapeId="0" xr:uid="{8F71EBEB-178C-4D2E-9AB6-BAF2706966AB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18/02</t>
        </r>
      </text>
    </comment>
    <comment ref="G147" authorId="0" shapeId="0" xr:uid="{D99B16DA-5699-4207-BAB6-2C3C31FA4EAC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25/02</t>
        </r>
      </text>
    </comment>
    <comment ref="H147" authorId="0" shapeId="0" xr:uid="{0A79A628-9C08-4E95-91F4-2EFE3D8372D7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25/03</t>
        </r>
      </text>
    </comment>
    <comment ref="I147" authorId="0" shapeId="0" xr:uid="{EF6DBA97-6A19-4E8D-9E68-51A1355EF5AF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26/04</t>
        </r>
      </text>
    </comment>
    <comment ref="B148" authorId="0" shapeId="0" xr:uid="{7557D36B-7A7A-4AA2-80CD-D1BBE89D1471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Alquiler Estacionamiento desde el 5/Ago/23 
S/300.00</t>
        </r>
      </text>
    </comment>
    <comment ref="F148" authorId="0" shapeId="0" xr:uid="{EB3779ED-324D-4A04-8582-57BC9B88C88C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21/01</t>
        </r>
      </text>
    </comment>
    <comment ref="G148" authorId="0" shapeId="0" xr:uid="{53C7FB8A-9991-4335-A31E-64FB4277BA17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19/02</t>
        </r>
      </text>
    </comment>
    <comment ref="H148" authorId="0" shapeId="0" xr:uid="{09608A8D-BB4B-40FC-8A6B-D2D5FE27A24D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19/03 </t>
        </r>
      </text>
    </comment>
    <comment ref="I148" authorId="0" shapeId="0" xr:uid="{4684A33C-7585-4E60-9378-0133479C1182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22/04</t>
        </r>
      </text>
    </comment>
    <comment ref="G149" authorId="0" shapeId="0" xr:uid="{F80AB5CC-7757-4F29-9C5F-8445AB483239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05/03</t>
        </r>
      </text>
    </comment>
    <comment ref="H149" authorId="0" shapeId="0" xr:uid="{8C2FBE3E-38D5-46FB-BE2C-505707CD4ED9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07/04</t>
        </r>
      </text>
    </comment>
    <comment ref="I149" authorId="0" shapeId="0" xr:uid="{75F8EA26-3199-4696-96A2-6443D7AACECC}">
      <text>
        <r>
          <rPr>
            <b/>
            <sz val="9"/>
            <color indexed="81"/>
            <rFont val="Tahoma"/>
            <charset val="1"/>
          </rPr>
          <t>Energía Renovable Perú:</t>
        </r>
        <r>
          <rPr>
            <sz val="9"/>
            <color indexed="81"/>
            <rFont val="Tahoma"/>
            <charset val="1"/>
          </rPr>
          <t xml:space="preserve">
09/05</t>
        </r>
      </text>
    </comment>
    <comment ref="F150" authorId="0" shapeId="0" xr:uid="{78BD0545-41B6-4D98-A9D5-ABDEC437F09E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04/02</t>
        </r>
      </text>
    </comment>
    <comment ref="H150" authorId="0" shapeId="0" xr:uid="{A50A1E64-AF61-4E95-B46B-8E8721A68B99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02/04</t>
        </r>
      </text>
    </comment>
    <comment ref="F151" authorId="0" shapeId="0" xr:uid="{ABDECD27-0128-42CD-B472-DAF111ECF5DC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20/01</t>
        </r>
      </text>
    </comment>
    <comment ref="G151" authorId="0" shapeId="0" xr:uid="{6CAC345E-1FCA-4183-90A0-F24AE7A79206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24/02</t>
        </r>
      </text>
    </comment>
    <comment ref="H151" authorId="0" shapeId="0" xr:uid="{C60BA32A-7A62-4075-A8DA-A745CCDF7DDC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24/03</t>
        </r>
      </text>
    </comment>
    <comment ref="I151" authorId="0" shapeId="0" xr:uid="{2562CFF2-90CB-4441-9070-7DEA4E284DC8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23/04</t>
        </r>
      </text>
    </comment>
    <comment ref="F152" authorId="0" shapeId="0" xr:uid="{D9BF8F24-3918-441B-B6BA-692BCDB8004A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05/02</t>
        </r>
      </text>
    </comment>
    <comment ref="G152" authorId="0" shapeId="0" xr:uid="{591F7AA0-53DB-471A-B868-4C28C527F6F7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17/02</t>
        </r>
      </text>
    </comment>
    <comment ref="H152" authorId="0" shapeId="0" xr:uid="{02689C5B-3BC1-40DE-BDD0-78CE55B08C9F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07/04</t>
        </r>
      </text>
    </comment>
    <comment ref="H153" authorId="0" shapeId="0" xr:uid="{27841631-7B7A-4BA5-873B-B813AACDA15D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30/03</t>
        </r>
      </text>
    </comment>
    <comment ref="G154" authorId="0" shapeId="0" xr:uid="{36F33464-F9F1-4E5F-8AD0-08C1CF703FD3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06/03</t>
        </r>
      </text>
    </comment>
    <comment ref="H154" authorId="0" shapeId="0" xr:uid="{7C2341DF-699E-4682-96C5-E314AAA45E76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21/03</t>
        </r>
      </text>
    </comment>
    <comment ref="I154" authorId="0" shapeId="0" xr:uid="{02E91733-DE25-45E1-805E-F964C7B01691}">
      <text>
        <r>
          <rPr>
            <b/>
            <sz val="9"/>
            <color indexed="81"/>
            <rFont val="Tahoma"/>
            <charset val="1"/>
          </rPr>
          <t>Energía Renovable Perú:</t>
        </r>
        <r>
          <rPr>
            <sz val="9"/>
            <color indexed="81"/>
            <rFont val="Tahoma"/>
            <charset val="1"/>
          </rPr>
          <t xml:space="preserve">
03/05</t>
        </r>
      </text>
    </comment>
    <comment ref="F155" authorId="0" shapeId="0" xr:uid="{90EE5888-96D7-45BA-99E8-03C448282608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01/02</t>
        </r>
      </text>
    </comment>
    <comment ref="G155" authorId="0" shapeId="0" xr:uid="{6628DA8A-B24C-4C63-9041-6B41AFCA83B5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01/03</t>
        </r>
      </text>
    </comment>
    <comment ref="H155" authorId="0" shapeId="0" xr:uid="{DFBFB6D9-C1E0-452A-9045-9F38ED1BD45C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01/04</t>
        </r>
      </text>
    </comment>
    <comment ref="I155" authorId="0" shapeId="0" xr:uid="{44BF8A69-0AA3-47D1-9FAF-1FE487C18026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01/05</t>
        </r>
      </text>
    </comment>
    <comment ref="F156" authorId="0" shapeId="0" xr:uid="{BDD76B52-0070-4CA1-B5AF-F8DF6FECF0E3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21/01</t>
        </r>
      </text>
    </comment>
    <comment ref="G156" authorId="0" shapeId="0" xr:uid="{AD78C959-8B6D-4411-8718-1987256DDE3F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17/02</t>
        </r>
      </text>
    </comment>
    <comment ref="H156" authorId="0" shapeId="0" xr:uid="{B8D03696-851D-4213-BAFB-1B12CF210CF3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18/03</t>
        </r>
      </text>
    </comment>
    <comment ref="I156" authorId="0" shapeId="0" xr:uid="{5305FC48-B66C-4CFC-B184-0C33E1D2B369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21/04</t>
        </r>
      </text>
    </comment>
    <comment ref="F157" authorId="0" shapeId="0" xr:uid="{3AE97D79-D99C-4FD1-A166-C9A9D9D65320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31/01</t>
        </r>
      </text>
    </comment>
    <comment ref="G157" authorId="0" shapeId="0" xr:uid="{E3207654-2492-4E20-B5E6-22C9D3785F0E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25/02</t>
        </r>
      </text>
    </comment>
    <comment ref="H157" authorId="0" shapeId="0" xr:uid="{DC7C9881-4CE2-4166-A969-A043939F5230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22/03</t>
        </r>
      </text>
    </comment>
    <comment ref="I157" authorId="0" shapeId="0" xr:uid="{A5EB08A6-0638-4AE8-881D-A21A704FC9A1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16/04</t>
        </r>
      </text>
    </comment>
    <comment ref="F158" authorId="0" shapeId="0" xr:uid="{A5A20E5F-AE8B-471C-84AE-0ACAECF1A314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22/02</t>
        </r>
      </text>
    </comment>
    <comment ref="G158" authorId="0" shapeId="0" xr:uid="{6393FDE9-221D-47A7-8BF9-A271C08397F8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24/03</t>
        </r>
      </text>
    </comment>
    <comment ref="H158" authorId="0" shapeId="0" xr:uid="{CBBDF3D0-DE2E-48B0-8C23-B542CB735667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19/04</t>
        </r>
      </text>
    </comment>
    <comment ref="I158" authorId="0" shapeId="0" xr:uid="{53687A91-7322-482C-B350-38BE2BE8BE25}">
      <text>
        <r>
          <rPr>
            <b/>
            <sz val="9"/>
            <color indexed="81"/>
            <rFont val="Tahoma"/>
            <charset val="1"/>
          </rPr>
          <t>Energía Renovable Perú:</t>
        </r>
        <r>
          <rPr>
            <sz val="9"/>
            <color indexed="81"/>
            <rFont val="Tahoma"/>
            <charset val="1"/>
          </rPr>
          <t xml:space="preserve">
18/05</t>
        </r>
      </text>
    </comment>
    <comment ref="F159" authorId="0" shapeId="0" xr:uid="{319F26FC-1540-4968-AA2F-5433CF7DE7DD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16/02</t>
        </r>
      </text>
    </comment>
    <comment ref="G159" authorId="0" shapeId="0" xr:uid="{3439FC16-8F6E-4D73-9876-D128DDC75FF6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14/04</t>
        </r>
      </text>
    </comment>
    <comment ref="H159" authorId="0" shapeId="0" xr:uid="{8D5B9B08-9399-40DD-A1E1-E0F8D67E11C3}">
      <text>
        <r>
          <rPr>
            <b/>
            <sz val="9"/>
            <color indexed="81"/>
            <rFont val="Tahoma"/>
            <charset val="1"/>
          </rPr>
          <t>Energía Renovable Perú:</t>
        </r>
        <r>
          <rPr>
            <sz val="9"/>
            <color indexed="81"/>
            <rFont val="Tahoma"/>
            <charset val="1"/>
          </rPr>
          <t xml:space="preserve">
18/05</t>
        </r>
      </text>
    </comment>
    <comment ref="F160" authorId="0" shapeId="0" xr:uid="{5D63BCAB-9707-44CF-9C60-CDADFB4D800D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23/03</t>
        </r>
      </text>
    </comment>
    <comment ref="G160" authorId="0" shapeId="0" xr:uid="{EE46861D-CA1A-4E9C-AC98-8E8B2ED73BAE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29/04</t>
        </r>
      </text>
    </comment>
    <comment ref="H160" authorId="0" shapeId="0" xr:uid="{1A2001D4-F67A-4CC8-988D-C5CAD858102F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29/04</t>
        </r>
      </text>
    </comment>
    <comment ref="F161" authorId="0" shapeId="0" xr:uid="{827F4BC8-0BB5-4A26-A1F1-854BEEE70BB2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21/01 S/375.00
21/01 S/300.00</t>
        </r>
      </text>
    </comment>
    <comment ref="G161" authorId="0" shapeId="0" xr:uid="{9D685D7F-1158-4421-9B94-A48383CE8443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18/02 S/300.00
18/02 S/385.00</t>
        </r>
      </text>
    </comment>
    <comment ref="H161" authorId="0" shapeId="0" xr:uid="{1AD97707-440E-4BB7-9BBE-BCEED57A39A6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18/03 S/381.00
18/03 S/300.00</t>
        </r>
      </text>
    </comment>
    <comment ref="I161" authorId="0" shapeId="0" xr:uid="{9FA32117-DE80-47FE-B4E1-4ED19FF58193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21/04 S/388.00
21/04 S/300.00</t>
        </r>
      </text>
    </comment>
    <comment ref="G162" authorId="0" shapeId="0" xr:uid="{94AE6FF8-1B1F-47FB-957F-D8EB13985D37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27/02</t>
        </r>
      </text>
    </comment>
    <comment ref="H162" authorId="0" shapeId="0" xr:uid="{B67EE60E-A8E4-4681-805B-B56B3C1810C2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01/04</t>
        </r>
      </text>
    </comment>
    <comment ref="F164" authorId="0" shapeId="0" xr:uid="{D9434192-5438-48A4-87B5-83E624871C18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01/02</t>
        </r>
      </text>
    </comment>
    <comment ref="G164" authorId="0" shapeId="0" xr:uid="{6BDE67FB-7E72-4D70-A0BB-626A5CEF0592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28/02</t>
        </r>
      </text>
    </comment>
    <comment ref="I164" authorId="0" shapeId="0" xr:uid="{E3DFA4A8-6DB6-47F1-8789-0166BD8EEA9F}">
      <text>
        <r>
          <rPr>
            <b/>
            <sz val="9"/>
            <color indexed="81"/>
            <rFont val="Tahoma"/>
            <charset val="1"/>
          </rPr>
          <t>Energía Renovable Perú:</t>
        </r>
        <r>
          <rPr>
            <sz val="9"/>
            <color indexed="81"/>
            <rFont val="Tahoma"/>
            <charset val="1"/>
          </rPr>
          <t xml:space="preserve">
08/05</t>
        </r>
      </text>
    </comment>
    <comment ref="F165" authorId="0" shapeId="0" xr:uid="{1B2AECE4-72D6-44CF-9885-98F5CDFD2638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02/04</t>
        </r>
      </text>
    </comment>
    <comment ref="G165" authorId="0" shapeId="0" xr:uid="{2562D567-735D-4C25-B1B1-EC3EF1B81F2C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02/04</t>
        </r>
      </text>
    </comment>
    <comment ref="H165" authorId="0" shapeId="0" xr:uid="{52FB298A-7A2A-4FB8-8A37-DD21D31C594D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23/04 S/100.00
23/04 S/500.00
</t>
        </r>
      </text>
    </comment>
    <comment ref="I165" authorId="0" shapeId="0" xr:uid="{AD4AF8CA-8C1C-424E-AC57-ED7139749B8F}">
      <text>
        <r>
          <rPr>
            <b/>
            <sz val="9"/>
            <color indexed="81"/>
            <rFont val="Tahoma"/>
            <charset val="1"/>
          </rPr>
          <t>Energía Renovable Perú:</t>
        </r>
        <r>
          <rPr>
            <sz val="9"/>
            <color indexed="81"/>
            <rFont val="Tahoma"/>
            <charset val="1"/>
          </rPr>
          <t xml:space="preserve">
19/05 S/500.00
19/05 S/100.00</t>
        </r>
      </text>
    </comment>
    <comment ref="F166" authorId="0" shapeId="0" xr:uid="{5BCF75CC-878A-42ED-8B4F-6D9F76E5A6BA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02/02</t>
        </r>
      </text>
    </comment>
    <comment ref="H166" authorId="0" shapeId="0" xr:uid="{3660C788-5A95-4DC1-AA54-D248FC5A8C4B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30/03</t>
        </r>
      </text>
    </comment>
    <comment ref="G167" authorId="0" shapeId="0" xr:uid="{16A2E6DD-61AD-433C-892B-DD343A94D577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05/04</t>
        </r>
      </text>
    </comment>
    <comment ref="I167" authorId="0" shapeId="0" xr:uid="{00AC982F-4354-4932-A2AA-04FA756EBCF5}">
      <text>
        <r>
          <rPr>
            <b/>
            <sz val="9"/>
            <color indexed="81"/>
            <rFont val="Tahoma"/>
            <charset val="1"/>
          </rPr>
          <t>Energía Renovable Perú:</t>
        </r>
        <r>
          <rPr>
            <sz val="9"/>
            <color indexed="81"/>
            <rFont val="Tahoma"/>
            <charset val="1"/>
          </rPr>
          <t xml:space="preserve">
14/05</t>
        </r>
      </text>
    </comment>
    <comment ref="F168" authorId="0" shapeId="0" xr:uid="{57A969CA-81F6-4D6E-AB35-8264B84C7244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04/02</t>
        </r>
      </text>
    </comment>
    <comment ref="G168" authorId="0" shapeId="0" xr:uid="{CC5D662D-06E7-41E5-B153-6CF86DF9A04B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17/03</t>
        </r>
      </text>
    </comment>
    <comment ref="H168" authorId="0" shapeId="0" xr:uid="{9CF1D759-EF2A-49E4-AE7B-640C6CC807E9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16/04</t>
        </r>
      </text>
    </comment>
    <comment ref="I168" authorId="0" shapeId="0" xr:uid="{6A180237-8CD8-484B-A5A6-624B52B8749A}">
      <text>
        <r>
          <rPr>
            <b/>
            <sz val="9"/>
            <color indexed="81"/>
            <rFont val="Tahoma"/>
            <charset val="1"/>
          </rPr>
          <t>Energía Renovable Perú:</t>
        </r>
        <r>
          <rPr>
            <sz val="9"/>
            <color indexed="81"/>
            <rFont val="Tahoma"/>
            <charset val="1"/>
          </rPr>
          <t xml:space="preserve">
04/05</t>
        </r>
      </text>
    </comment>
    <comment ref="I170" authorId="0" shapeId="0" xr:uid="{E73596C4-A227-436E-AB14-A99B1B41BDCC}">
      <text>
        <r>
          <rPr>
            <b/>
            <sz val="9"/>
            <color indexed="81"/>
            <rFont val="Tahoma"/>
            <charset val="1"/>
          </rPr>
          <t>Energía Renovable Perú:</t>
        </r>
        <r>
          <rPr>
            <sz val="9"/>
            <color indexed="81"/>
            <rFont val="Tahoma"/>
            <charset val="1"/>
          </rPr>
          <t xml:space="preserve">
09/05 S/2,307.00 - S/661.80 Dic25</t>
        </r>
      </text>
    </comment>
    <comment ref="G171" authorId="0" shapeId="0" xr:uid="{B1940E3C-268E-4A0F-89D5-42734F89CA4D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24/03 800.00 - S/35.43 deuda Dic25</t>
        </r>
      </text>
    </comment>
    <comment ref="H171" authorId="0" shapeId="0" xr:uid="{65B9D593-B165-4DC9-B39F-7B76C9DEE481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20/04</t>
        </r>
      </text>
    </comment>
    <comment ref="I171" authorId="0" shapeId="0" xr:uid="{EC92F0E1-B359-4E80-B149-BCE881DF4E09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22/04</t>
        </r>
      </text>
    </comment>
    <comment ref="F172" authorId="0" shapeId="0" xr:uid="{8E09A15E-10DF-4171-BADF-F9A9AACD09E8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17/01</t>
        </r>
      </text>
    </comment>
    <comment ref="G172" authorId="0" shapeId="0" xr:uid="{D4F43AE1-7B08-44E6-A25D-CCBF6988604B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18/02</t>
        </r>
      </text>
    </comment>
    <comment ref="H172" authorId="0" shapeId="0" xr:uid="{203E4BE3-250A-4DE7-995C-8226E37A3BFD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17/03</t>
        </r>
      </text>
    </comment>
    <comment ref="I172" authorId="0" shapeId="0" xr:uid="{43AB28D4-5374-4662-B6FA-BEE4EE4B7E01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19/04</t>
        </r>
      </text>
    </comment>
    <comment ref="J172" authorId="0" shapeId="0" xr:uid="{DC11E913-9442-4AE2-B096-7B5D31DFEA61}">
      <text>
        <r>
          <rPr>
            <b/>
            <sz val="9"/>
            <color indexed="81"/>
            <rFont val="Tahoma"/>
            <charset val="1"/>
          </rPr>
          <t>Energía Renovable Perú:</t>
        </r>
        <r>
          <rPr>
            <sz val="9"/>
            <color indexed="81"/>
            <rFont val="Tahoma"/>
            <charset val="1"/>
          </rPr>
          <t xml:space="preserve">
18/05</t>
        </r>
      </text>
    </comment>
    <comment ref="F174" authorId="0" shapeId="0" xr:uid="{4E8E6E2F-B596-4D16-BE82-ECAB46CB4F33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19/01</t>
        </r>
      </text>
    </comment>
    <comment ref="G174" authorId="0" shapeId="0" xr:uid="{B4BBCB7D-0D0A-4905-A001-2D045D276C8D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18/02</t>
        </r>
      </text>
    </comment>
    <comment ref="H174" authorId="0" shapeId="0" xr:uid="{6E31750E-9EF6-4433-B48D-E7160FD34F28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18/03</t>
        </r>
      </text>
    </comment>
    <comment ref="I174" authorId="0" shapeId="0" xr:uid="{1C45BD24-F40A-449D-8D10-366B436E580C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17/04</t>
        </r>
      </text>
    </comment>
    <comment ref="F175" authorId="0" shapeId="0" xr:uid="{1CBCA82A-2AB1-420C-9F4D-C2466EF6EDB0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28/01</t>
        </r>
      </text>
    </comment>
    <comment ref="G175" authorId="0" shapeId="0" xr:uid="{573F6034-E6E2-4B3A-A9A2-663E5032DB43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02/03</t>
        </r>
      </text>
    </comment>
    <comment ref="F177" authorId="0" shapeId="0" xr:uid="{401475C7-17F8-4CD5-B419-C958A9DDE791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14/02</t>
        </r>
      </text>
    </comment>
    <comment ref="G177" authorId="0" shapeId="0" xr:uid="{C28597DF-CB7C-45A9-9B48-275914D25308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14/03</t>
        </r>
      </text>
    </comment>
    <comment ref="H177" authorId="0" shapeId="0" xr:uid="{7E501C42-CC3C-4E13-9A93-044ACBE8EE55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15/04</t>
        </r>
      </text>
    </comment>
    <comment ref="I177" authorId="0" shapeId="0" xr:uid="{5DFC57F4-60A6-4C96-9E60-7FC660439337}">
      <text>
        <r>
          <rPr>
            <b/>
            <sz val="9"/>
            <color indexed="81"/>
            <rFont val="Tahoma"/>
            <charset val="1"/>
          </rPr>
          <t>Energía Renovable Perú:</t>
        </r>
        <r>
          <rPr>
            <sz val="9"/>
            <color indexed="81"/>
            <rFont val="Tahoma"/>
            <charset val="1"/>
          </rPr>
          <t xml:space="preserve">
03/05</t>
        </r>
      </text>
    </comment>
    <comment ref="F178" authorId="0" shapeId="0" xr:uid="{78ABA7EC-A7DB-4FE1-8C09-FBAF47840112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20/01</t>
        </r>
      </text>
    </comment>
    <comment ref="G178" authorId="0" shapeId="0" xr:uid="{C27EEF4B-9717-45FD-8E5F-D6385941AD82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22/02</t>
        </r>
      </text>
    </comment>
    <comment ref="H178" authorId="0" shapeId="0" xr:uid="{CFC6C97C-1B55-4B84-BB9F-997ED76B09A4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22/03</t>
        </r>
      </text>
    </comment>
    <comment ref="I178" authorId="0" shapeId="0" xr:uid="{BCE6B44D-A0B3-47CB-98C5-0D9AE54C5E31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22/04</t>
        </r>
      </text>
    </comment>
    <comment ref="F179" authorId="0" shapeId="0" xr:uid="{430DEDAE-6DCE-4180-8E0D-BA0148F36957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23/01</t>
        </r>
      </text>
    </comment>
    <comment ref="G179" authorId="0" shapeId="0" xr:uid="{185D79F2-8B63-43C4-BE2A-AFB4D750D754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06/04</t>
        </r>
      </text>
    </comment>
    <comment ref="H179" authorId="0" shapeId="0" xr:uid="{97E4723A-F835-4C2B-8BF8-FE3284DF96FC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06/04</t>
        </r>
      </text>
    </comment>
    <comment ref="F181" authorId="0" shapeId="0" xr:uid="{6FA081D2-99BF-4D5C-9545-4688B2BEC33E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14/02</t>
        </r>
      </text>
    </comment>
    <comment ref="G181" authorId="0" shapeId="0" xr:uid="{DDC15A94-03F9-49FD-83F8-BA00B41018AA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11/03</t>
        </r>
      </text>
    </comment>
    <comment ref="H181" authorId="0" shapeId="0" xr:uid="{66145021-8538-4028-8485-6EEB83B20D24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13/04</t>
        </r>
      </text>
    </comment>
    <comment ref="I181" authorId="0" shapeId="0" xr:uid="{816BCA56-F888-43F6-9D34-9DF4F5B491A5}">
      <text>
        <r>
          <rPr>
            <b/>
            <sz val="9"/>
            <color indexed="81"/>
            <rFont val="Tahoma"/>
            <charset val="1"/>
          </rPr>
          <t>Energía Renovable Perú:</t>
        </r>
        <r>
          <rPr>
            <sz val="9"/>
            <color indexed="81"/>
            <rFont val="Tahoma"/>
            <charset val="1"/>
          </rPr>
          <t xml:space="preserve">
14/05</t>
        </r>
      </text>
    </comment>
    <comment ref="F182" authorId="0" shapeId="0" xr:uid="{4DD01793-6887-48A5-9FBB-753589FBF515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06/02</t>
        </r>
      </text>
    </comment>
    <comment ref="G182" authorId="0" shapeId="0" xr:uid="{F4C263BD-3FED-4B06-958A-5DD54316508D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02/03</t>
        </r>
      </text>
    </comment>
    <comment ref="H182" authorId="0" shapeId="0" xr:uid="{07A72FE1-84E4-4A38-8A9C-8FBBAB7B2A1C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01/04</t>
        </r>
      </text>
    </comment>
    <comment ref="I182" authorId="0" shapeId="0" xr:uid="{622ADC49-2BDB-49BC-9AA4-5E3BAE71C62A}">
      <text>
        <r>
          <rPr>
            <b/>
            <sz val="9"/>
            <color indexed="81"/>
            <rFont val="Tahoma"/>
            <charset val="1"/>
          </rPr>
          <t>Energía Renovable Perú:</t>
        </r>
        <r>
          <rPr>
            <sz val="9"/>
            <color indexed="81"/>
            <rFont val="Tahoma"/>
            <charset val="1"/>
          </rPr>
          <t xml:space="preserve">
04/05</t>
        </r>
      </text>
    </comment>
    <comment ref="F183" authorId="0" shapeId="0" xr:uid="{9BB7D491-8E6C-4D90-B528-43E6A14EEBFA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10/02</t>
        </r>
      </text>
    </comment>
    <comment ref="G183" authorId="0" shapeId="0" xr:uid="{BFE0E8FE-7FE8-4AD3-9F54-84367E1BA1BF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15/03</t>
        </r>
      </text>
    </comment>
    <comment ref="H183" authorId="0" shapeId="0" xr:uid="{1D5C5617-480A-49B9-9D61-60212E960EC3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08/04</t>
        </r>
      </text>
    </comment>
    <comment ref="I183" authorId="0" shapeId="0" xr:uid="{A9A7A34F-52EE-4912-9F6B-7B954E51E178}">
      <text>
        <r>
          <rPr>
            <b/>
            <sz val="9"/>
            <color indexed="81"/>
            <rFont val="Tahoma"/>
            <charset val="1"/>
          </rPr>
          <t>Energía Renovable Perú:</t>
        </r>
        <r>
          <rPr>
            <sz val="9"/>
            <color indexed="81"/>
            <rFont val="Tahoma"/>
            <charset val="1"/>
          </rPr>
          <t xml:space="preserve">
08/05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Sergio</author>
  </authors>
  <commentList>
    <comment ref="E188" authorId="0" shapeId="0" xr:uid="{C154DF81-F8E3-4F92-827D-8EC67EE4C0A3}">
      <text>
        <r>
          <rPr>
            <b/>
            <sz val="9"/>
            <color indexed="81"/>
            <rFont val="Tahoma"/>
            <family val="2"/>
          </rPr>
          <t>Sergio:</t>
        </r>
        <r>
          <rPr>
            <sz val="9"/>
            <color indexed="81"/>
            <rFont val="Tahoma"/>
            <family val="2"/>
          </rPr>
          <t xml:space="preserve">
ingresar monto facturación</t>
        </r>
      </text>
    </comment>
    <comment ref="F188" authorId="0" shapeId="0" xr:uid="{0D47BCDE-BFD7-4455-9DCF-241F7EB27CEA}">
      <text>
        <r>
          <rPr>
            <b/>
            <sz val="9"/>
            <color indexed="81"/>
            <rFont val="Tahoma"/>
            <family val="2"/>
          </rPr>
          <t>Sergio:</t>
        </r>
        <r>
          <rPr>
            <sz val="9"/>
            <color indexed="81"/>
            <rFont val="Tahoma"/>
            <family val="2"/>
          </rPr>
          <t xml:space="preserve">
ingresar m3</t>
        </r>
      </text>
    </comment>
    <comment ref="E189" authorId="0" shapeId="0" xr:uid="{5CBFA1EA-20F3-4DC6-8DEF-CEEAB2B3C482}">
      <text>
        <r>
          <rPr>
            <b/>
            <sz val="9"/>
            <color indexed="81"/>
            <rFont val="Tahoma"/>
            <family val="2"/>
          </rPr>
          <t>Sergio:</t>
        </r>
        <r>
          <rPr>
            <sz val="9"/>
            <color indexed="81"/>
            <rFont val="Tahoma"/>
            <family val="2"/>
          </rPr>
          <t xml:space="preserve">
Ingresar monto facturación</t>
        </r>
      </text>
    </comment>
    <comment ref="F189" authorId="0" shapeId="0" xr:uid="{FCF1CA1B-93DC-48F8-A221-B4E5E4A4CADD}">
      <text>
        <r>
          <rPr>
            <b/>
            <sz val="9"/>
            <color indexed="81"/>
            <rFont val="Tahoma"/>
            <family val="2"/>
          </rPr>
          <t>Sergio:</t>
        </r>
        <r>
          <rPr>
            <sz val="9"/>
            <color indexed="81"/>
            <rFont val="Tahoma"/>
            <family val="2"/>
          </rPr>
          <t xml:space="preserve">
Ingresar m3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Sergio</author>
  </authors>
  <commentList>
    <comment ref="E188" authorId="0" shapeId="0" xr:uid="{235A8D22-A0D3-4C81-9BC0-92D5BE7F3996}">
      <text>
        <r>
          <rPr>
            <b/>
            <sz val="9"/>
            <color indexed="81"/>
            <rFont val="Tahoma"/>
            <family val="2"/>
          </rPr>
          <t>Sergio:</t>
        </r>
        <r>
          <rPr>
            <sz val="9"/>
            <color indexed="81"/>
            <rFont val="Tahoma"/>
            <family val="2"/>
          </rPr>
          <t xml:space="preserve">
ingresar monto facturación</t>
        </r>
      </text>
    </comment>
    <comment ref="F188" authorId="0" shapeId="0" xr:uid="{B8CCF417-74D7-4023-AAC7-A81D5A4C838E}">
      <text>
        <r>
          <rPr>
            <b/>
            <sz val="9"/>
            <color indexed="81"/>
            <rFont val="Tahoma"/>
            <family val="2"/>
          </rPr>
          <t>Sergio:</t>
        </r>
        <r>
          <rPr>
            <sz val="9"/>
            <color indexed="81"/>
            <rFont val="Tahoma"/>
            <family val="2"/>
          </rPr>
          <t xml:space="preserve">
ingresar m3</t>
        </r>
      </text>
    </comment>
    <comment ref="E189" authorId="0" shapeId="0" xr:uid="{65808D58-6967-4A3E-A6A9-8A4E6684BC03}">
      <text>
        <r>
          <rPr>
            <b/>
            <sz val="9"/>
            <color indexed="81"/>
            <rFont val="Tahoma"/>
            <family val="2"/>
          </rPr>
          <t>Sergio:</t>
        </r>
        <r>
          <rPr>
            <sz val="9"/>
            <color indexed="81"/>
            <rFont val="Tahoma"/>
            <family val="2"/>
          </rPr>
          <t xml:space="preserve">
Ingresar monto facturación</t>
        </r>
      </text>
    </comment>
    <comment ref="F189" authorId="0" shapeId="0" xr:uid="{0CD5346E-9613-4AF9-BC52-D72449D952EF}">
      <text>
        <r>
          <rPr>
            <b/>
            <sz val="9"/>
            <color indexed="81"/>
            <rFont val="Tahoma"/>
            <family val="2"/>
          </rPr>
          <t>Sergio:</t>
        </r>
        <r>
          <rPr>
            <sz val="9"/>
            <color indexed="81"/>
            <rFont val="Tahoma"/>
            <family val="2"/>
          </rPr>
          <t xml:space="preserve">
Ingresar m3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Energía Renovable Perú</author>
    <author>Sergio</author>
    <author>Sergio Portilla</author>
  </authors>
  <commentList>
    <comment ref="B106" authorId="0" shapeId="0" xr:uid="{2BBE8AC0-30C5-49FB-AEFF-77DE11633C18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Cambio contometro 10Nov25</t>
        </r>
      </text>
    </comment>
    <comment ref="B113" authorId="0" shapeId="0" xr:uid="{1BB4F37D-F924-473E-9D33-F10A59B9B29C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Cambio de contometro </t>
        </r>
      </text>
    </comment>
    <comment ref="E188" authorId="1" shapeId="0" xr:uid="{7E14E15D-5123-4139-AFDC-CE7EB3F10147}">
      <text>
        <r>
          <rPr>
            <b/>
            <sz val="9"/>
            <color indexed="81"/>
            <rFont val="Tahoma"/>
            <family val="2"/>
          </rPr>
          <t>Sergio:</t>
        </r>
        <r>
          <rPr>
            <sz val="9"/>
            <color indexed="81"/>
            <rFont val="Tahoma"/>
            <family val="2"/>
          </rPr>
          <t xml:space="preserve">
ingresar monto facturación</t>
        </r>
      </text>
    </comment>
    <comment ref="F188" authorId="1" shapeId="0" xr:uid="{2B0D722F-C4BD-4AA2-8014-02FD04774334}">
      <text>
        <r>
          <rPr>
            <b/>
            <sz val="9"/>
            <color indexed="81"/>
            <rFont val="Tahoma"/>
            <family val="2"/>
          </rPr>
          <t>Sergio:</t>
        </r>
        <r>
          <rPr>
            <sz val="9"/>
            <color indexed="81"/>
            <rFont val="Tahoma"/>
            <family val="2"/>
          </rPr>
          <t xml:space="preserve">
ingresar m3</t>
        </r>
      </text>
    </comment>
    <comment ref="E189" authorId="1" shapeId="0" xr:uid="{07FB28B0-773F-42F4-8908-46AEED246186}">
      <text>
        <r>
          <rPr>
            <b/>
            <sz val="9"/>
            <color indexed="81"/>
            <rFont val="Tahoma"/>
            <family val="2"/>
          </rPr>
          <t>Sergio:</t>
        </r>
        <r>
          <rPr>
            <sz val="9"/>
            <color indexed="81"/>
            <rFont val="Tahoma"/>
            <family val="2"/>
          </rPr>
          <t xml:space="preserve">
Ingresar monto facturación</t>
        </r>
      </text>
    </comment>
    <comment ref="F189" authorId="1" shapeId="0" xr:uid="{DE7A7DE0-C2AD-41D4-ACCC-410709AB8305}">
      <text>
        <r>
          <rPr>
            <b/>
            <sz val="9"/>
            <color indexed="81"/>
            <rFont val="Tahoma"/>
            <family val="2"/>
          </rPr>
          <t>Sergio:</t>
        </r>
        <r>
          <rPr>
            <sz val="9"/>
            <color indexed="81"/>
            <rFont val="Tahoma"/>
            <family val="2"/>
          </rPr>
          <t xml:space="preserve">
Ingresar m3</t>
        </r>
      </text>
    </comment>
    <comment ref="E190" authorId="2" shapeId="0" xr:uid="{B2CD17E6-B8AB-4AEE-AA19-364D148D185D}">
      <text>
        <r>
          <rPr>
            <b/>
            <sz val="9"/>
            <color indexed="81"/>
            <rFont val="Tahoma"/>
            <family val="2"/>
          </rPr>
          <t>Sergio Portilla:</t>
        </r>
        <r>
          <rPr>
            <sz val="9"/>
            <color indexed="81"/>
            <rFont val="Tahoma"/>
            <family val="2"/>
          </rPr>
          <t xml:space="preserve">
Se realizó reclamo a Sedapal y se corrigio pago de consumo de agua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Energía Renovable Perú</author>
    <author>Sergio</author>
    <author>Sergio Portilla</author>
  </authors>
  <commentList>
    <comment ref="B106" authorId="0" shapeId="0" xr:uid="{01A63877-7CF3-4233-8A11-6F7EB8240745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Cambio contometro 10Nov25</t>
        </r>
      </text>
    </comment>
    <comment ref="B113" authorId="0" shapeId="0" xr:uid="{74FB8FA9-F564-48DA-A689-0C2484F0264A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Cambio de contometro </t>
        </r>
      </text>
    </comment>
    <comment ref="E188" authorId="1" shapeId="0" xr:uid="{F10C8420-6A5F-4D3A-A8B2-2944B5703943}">
      <text>
        <r>
          <rPr>
            <b/>
            <sz val="9"/>
            <color indexed="81"/>
            <rFont val="Tahoma"/>
            <family val="2"/>
          </rPr>
          <t>Sergio:</t>
        </r>
        <r>
          <rPr>
            <sz val="9"/>
            <color indexed="81"/>
            <rFont val="Tahoma"/>
            <family val="2"/>
          </rPr>
          <t xml:space="preserve">
ingresar monto facturación</t>
        </r>
      </text>
    </comment>
    <comment ref="F188" authorId="1" shapeId="0" xr:uid="{A5FB9D2F-8ADD-4DD1-88A7-F05BDA161B2E}">
      <text>
        <r>
          <rPr>
            <b/>
            <sz val="9"/>
            <color indexed="81"/>
            <rFont val="Tahoma"/>
            <family val="2"/>
          </rPr>
          <t>Sergio:</t>
        </r>
        <r>
          <rPr>
            <sz val="9"/>
            <color indexed="81"/>
            <rFont val="Tahoma"/>
            <family val="2"/>
          </rPr>
          <t xml:space="preserve">
ingresar m3</t>
        </r>
      </text>
    </comment>
    <comment ref="E189" authorId="1" shapeId="0" xr:uid="{02609BE9-CA1A-4792-84F7-58742580287D}">
      <text>
        <r>
          <rPr>
            <b/>
            <sz val="9"/>
            <color indexed="81"/>
            <rFont val="Tahoma"/>
            <family val="2"/>
          </rPr>
          <t>Sergio:</t>
        </r>
        <r>
          <rPr>
            <sz val="9"/>
            <color indexed="81"/>
            <rFont val="Tahoma"/>
            <family val="2"/>
          </rPr>
          <t xml:space="preserve">
Ingresar monto facturación</t>
        </r>
      </text>
    </comment>
    <comment ref="F189" authorId="1" shapeId="0" xr:uid="{7CB9DD31-CBA8-4A5B-BD65-8A0D126F04E6}">
      <text>
        <r>
          <rPr>
            <b/>
            <sz val="9"/>
            <color indexed="81"/>
            <rFont val="Tahoma"/>
            <family val="2"/>
          </rPr>
          <t>Sergio:</t>
        </r>
        <r>
          <rPr>
            <sz val="9"/>
            <color indexed="81"/>
            <rFont val="Tahoma"/>
            <family val="2"/>
          </rPr>
          <t xml:space="preserve">
Ingresar m3</t>
        </r>
      </text>
    </comment>
    <comment ref="E190" authorId="2" shapeId="0" xr:uid="{16B554F8-A46C-48CE-AEE6-B829F4917616}">
      <text>
        <r>
          <rPr>
            <b/>
            <sz val="9"/>
            <color indexed="81"/>
            <rFont val="Tahoma"/>
            <family val="2"/>
          </rPr>
          <t>Sergio Portilla:</t>
        </r>
        <r>
          <rPr>
            <sz val="9"/>
            <color indexed="81"/>
            <rFont val="Tahoma"/>
            <family val="2"/>
          </rPr>
          <t xml:space="preserve">
Se realizó reclamo a Sedapal y se corrigio pago de consumo de agua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Energía Renovable Perú</author>
    <author>Sergio</author>
  </authors>
  <commentList>
    <comment ref="K11" authorId="0" shapeId="0" xr:uid="{E0E29F19-49A7-470C-B4AE-85D482D6E23F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Infocorp
Deuda Cuota Manteniendo
</t>
        </r>
      </text>
    </comment>
    <comment ref="K24" authorId="0" shapeId="0" xr:uid="{3126E6FD-BF5B-4880-BD57-27BDAFADBB72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Infocorp
Deuda Cuota Manteniendo
</t>
        </r>
      </text>
    </comment>
    <comment ref="K31" authorId="0" shapeId="0" xr:uid="{48B97C41-AA1C-47AC-BAAA-B4E811970E14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Infocorp
Deuda Cuota Manteniendo
</t>
        </r>
      </text>
    </comment>
    <comment ref="F37" authorId="0" shapeId="0" xr:uid="{22CC9B3D-DEDE-4D3A-AAE0-5819BE736427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Contometro malogrado 
</t>
        </r>
      </text>
    </comment>
    <comment ref="K39" authorId="0" shapeId="0" xr:uid="{C39DE17E-32C0-46AF-91F8-D724AE92B727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Infocorp
Deuda Cuota Manteniendo
</t>
        </r>
      </text>
    </comment>
    <comment ref="K41" authorId="0" shapeId="0" xr:uid="{F15AB753-BF0A-47CE-B8A3-2F428BB8A5DA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Infocorp
Deuda Cuota Manteniendo
</t>
        </r>
      </text>
    </comment>
    <comment ref="K52" authorId="0" shapeId="0" xr:uid="{97FE87EB-A8E9-440E-94C4-7EB8917B3BE7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Infocorp
Deuda Cuota Manteniendo
</t>
        </r>
      </text>
    </comment>
    <comment ref="K57" authorId="0" shapeId="0" xr:uid="{72BEE0FC-72D3-4B03-B355-3B000E3D4262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Infocorp
Deuda Cuota Manteniendo
</t>
        </r>
      </text>
    </comment>
    <comment ref="K74" authorId="0" shapeId="0" xr:uid="{707BE0C2-7D98-43BF-9E06-146A99D1AF12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Infocorp
Deuda Cuota Manteniendo
</t>
        </r>
      </text>
    </comment>
    <comment ref="K76" authorId="0" shapeId="0" xr:uid="{D465ABD8-54B4-4FF7-87B5-AEC42C5C1869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Infocorp
Deuda Cuota Manteniendo
</t>
        </r>
      </text>
    </comment>
    <comment ref="K93" authorId="0" shapeId="0" xr:uid="{7E465043-4948-4C2C-A816-864EAD658C3F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Infocorp
Deuda Cuota Manteniendo
</t>
        </r>
      </text>
    </comment>
    <comment ref="K101" authorId="0" shapeId="0" xr:uid="{09905C87-7BD3-4E2F-9D08-691E84039E51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Infocorp
Deuda Cuota Manteniendo
</t>
        </r>
      </text>
    </comment>
    <comment ref="K105" authorId="0" shapeId="0" xr:uid="{90411902-F92C-4B4D-94BD-3E52B9391447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Infocorp
Deuda Cuota Manteniendo
</t>
        </r>
      </text>
    </comment>
    <comment ref="F107" authorId="0" shapeId="0" xr:uid="{8D2E9B18-7689-403A-B428-8114D5CAA8B7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Contometro malogrado </t>
        </r>
      </text>
    </comment>
    <comment ref="K117" authorId="0" shapeId="0" xr:uid="{782F90AC-E891-4386-8190-34D6C70EE709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Infocorp
Deuda Cuota Manteniendo
</t>
        </r>
      </text>
    </comment>
    <comment ref="K118" authorId="0" shapeId="0" xr:uid="{6F127FDA-DD39-4D25-90D0-14FF746B1AAC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Infocorp
Deuda Cuota Manteniendo
</t>
        </r>
      </text>
    </comment>
    <comment ref="K129" authorId="0" shapeId="0" xr:uid="{84D51907-6E7A-45BD-A3B3-DEEA85F3C79E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Infocorp
Deuda Cuota Manteniendo
</t>
        </r>
      </text>
    </comment>
    <comment ref="K148" authorId="0" shapeId="0" xr:uid="{A1B454E6-3A73-49DB-8420-351636E3D6DD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Infocorp
Deuda Cuota Manteniendo
</t>
        </r>
      </text>
    </comment>
    <comment ref="K159" authorId="0" shapeId="0" xr:uid="{EA5B4CD4-131C-4935-94BB-2DE34C4248CC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Infocorp
Deuda Cuota Manteniendo
</t>
        </r>
      </text>
    </comment>
    <comment ref="K164" authorId="0" shapeId="0" xr:uid="{C18D0062-6BC6-4FA9-A30D-3006F8720130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Infocorp
Deuda Cuota Manteniendo
</t>
        </r>
      </text>
    </comment>
    <comment ref="K166" authorId="0" shapeId="0" xr:uid="{8F5E525D-1F3D-4B3A-ABEB-1DDA7556FD23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Infocorp
Deuda Cuota Manteniendo
</t>
        </r>
      </text>
    </comment>
    <comment ref="K168" authorId="0" shapeId="0" xr:uid="{B4A112C3-4868-49A6-987E-356E03B60265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Infocorp
Deuda Cuota Manteniendo
</t>
        </r>
      </text>
    </comment>
    <comment ref="K169" authorId="0" shapeId="0" xr:uid="{8D066B55-53ED-475F-9DC8-3CDFDCAABE61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Infocorp
Deuda Cuota Manteniendo
</t>
        </r>
      </text>
    </comment>
    <comment ref="K172" authorId="0" shapeId="0" xr:uid="{2BCFD726-1788-49B2-A26F-9612CEB8E707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Infocorp
Deuda Cuota Manteniendo
</t>
        </r>
      </text>
    </comment>
    <comment ref="K179" authorId="0" shapeId="0" xr:uid="{D3CF47B1-3ADE-4091-AB75-3A0337B988DA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Infocorp
Deuda Cuota Manteniendo
</t>
        </r>
      </text>
    </comment>
    <comment ref="E188" authorId="1" shapeId="0" xr:uid="{47B58E57-2A45-46D4-9C3E-3858530AD912}">
      <text>
        <r>
          <rPr>
            <b/>
            <sz val="9"/>
            <color indexed="81"/>
            <rFont val="Tahoma"/>
            <family val="2"/>
          </rPr>
          <t>Sergio:</t>
        </r>
        <r>
          <rPr>
            <sz val="9"/>
            <color indexed="81"/>
            <rFont val="Tahoma"/>
            <family val="2"/>
          </rPr>
          <t xml:space="preserve">
ingresar monto facturación</t>
        </r>
      </text>
    </comment>
    <comment ref="F188" authorId="1" shapeId="0" xr:uid="{A767F84A-2A6D-4EC9-B6F4-BBDF774C4690}">
      <text>
        <r>
          <rPr>
            <b/>
            <sz val="9"/>
            <color indexed="81"/>
            <rFont val="Tahoma"/>
            <family val="2"/>
          </rPr>
          <t>Sergio:</t>
        </r>
        <r>
          <rPr>
            <sz val="9"/>
            <color indexed="81"/>
            <rFont val="Tahoma"/>
            <family val="2"/>
          </rPr>
          <t xml:space="preserve">
ingresar m3</t>
        </r>
      </text>
    </comment>
    <comment ref="E189" authorId="1" shapeId="0" xr:uid="{7D31D707-3BF9-466F-A824-52901038D3E4}">
      <text>
        <r>
          <rPr>
            <b/>
            <sz val="9"/>
            <color indexed="81"/>
            <rFont val="Tahoma"/>
            <family val="2"/>
          </rPr>
          <t>Sergio:</t>
        </r>
        <r>
          <rPr>
            <sz val="9"/>
            <color indexed="81"/>
            <rFont val="Tahoma"/>
            <family val="2"/>
          </rPr>
          <t xml:space="preserve">
Ingresar monto facturación</t>
        </r>
      </text>
    </comment>
    <comment ref="F189" authorId="1" shapeId="0" xr:uid="{C6F8ED27-A361-4833-9AF0-42DDB6D74346}">
      <text>
        <r>
          <rPr>
            <b/>
            <sz val="9"/>
            <color indexed="81"/>
            <rFont val="Tahoma"/>
            <family val="2"/>
          </rPr>
          <t>Sergio:</t>
        </r>
        <r>
          <rPr>
            <sz val="9"/>
            <color indexed="81"/>
            <rFont val="Tahoma"/>
            <family val="2"/>
          </rPr>
          <t xml:space="preserve">
Ingresar m3</t>
        </r>
      </text>
    </comment>
    <comment ref="G192" authorId="1" shapeId="0" xr:uid="{D1BF4CFA-D2A4-4371-8804-6EB374B28531}">
      <text>
        <r>
          <rPr>
            <b/>
            <sz val="9"/>
            <color indexed="81"/>
            <rFont val="Tahoma"/>
            <family val="2"/>
          </rPr>
          <t>Sergio:</t>
        </r>
        <r>
          <rPr>
            <sz val="9"/>
            <color indexed="81"/>
            <rFont val="Tahoma"/>
            <family val="2"/>
          </rPr>
          <t xml:space="preserve">
Poner número entero.
con 2 decimales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Energía Renovable Perú</author>
    <author>Sergio</author>
  </authors>
  <commentList>
    <comment ref="K24" authorId="0" shapeId="0" xr:uid="{45402063-A808-4AF7-9A65-3DE088A85E43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Infocorp
Deuda Cuota Manteniendo
</t>
        </r>
      </text>
    </comment>
    <comment ref="K31" authorId="0" shapeId="0" xr:uid="{20928B9A-07F8-4BD6-AD33-33EA62C8732D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Infocorp S/10.00
Carta Notarial S/40.00
Deuda Cuota Manteniendo
</t>
        </r>
      </text>
    </comment>
    <comment ref="F37" authorId="0" shapeId="0" xr:uid="{E9765B6C-E5CE-4881-B59B-58C25C1F8894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Contometro malogrado 
</t>
        </r>
      </text>
    </comment>
    <comment ref="K41" authorId="0" shapeId="0" xr:uid="{071B4731-1591-42A6-BFCD-702352AC77EF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Infocorp S/10.00
Carta Notarial S/40.00
Deuda Cuota Manteniendo
</t>
        </r>
      </text>
    </comment>
    <comment ref="K52" authorId="0" shapeId="0" xr:uid="{2EFC5CDA-6B6B-4991-AF20-F0203EDA3895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Infocorp S/10.00
Carta Notarial S/40.00
Deuda Cuota Manteniendo
</t>
        </r>
      </text>
    </comment>
    <comment ref="K76" authorId="0" shapeId="0" xr:uid="{8651E086-942B-4EE0-BCC3-1B0EE3D51EC7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Infocorp S/10.00
Carta Notarial S/40.00
Deuda Cuota Manteniendo
</t>
        </r>
      </text>
    </comment>
    <comment ref="K93" authorId="0" shapeId="0" xr:uid="{6ECD991A-03C7-4146-841E-37D061D44E53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Infocorp S/10.00
Carta Notarial S/40.00
Deuda Cuota Manteniendo
</t>
        </r>
      </text>
    </comment>
    <comment ref="K101" authorId="0" shapeId="0" xr:uid="{066706D4-32CA-465E-85E9-611BE21A0FF2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Infocorp S/10.00
Carta Notarial S/40.00
Deuda Cuota Manteniendo
</t>
        </r>
      </text>
    </comment>
    <comment ref="K148" authorId="0" shapeId="0" xr:uid="{81E7CC85-19A2-4468-AA74-4F16D0A2FF64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Reclamo consumo de agua elevado, está cerrado el Dpto. </t>
        </r>
      </text>
    </comment>
    <comment ref="K168" authorId="0" shapeId="0" xr:uid="{20B91436-7F07-4FEC-9C63-26F12E7E5736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Infocorp S/10.00
Carta Notarial S/40.00
Deuda Cuota Manteniendo
</t>
        </r>
      </text>
    </comment>
    <comment ref="K169" authorId="0" shapeId="0" xr:uid="{33211F79-D9BC-4451-87CC-5A40A9D00AC3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Infocorp S/10.00
Carta Notarial S/40.00
Deuda Cuota Manteniendo
</t>
        </r>
      </text>
    </comment>
    <comment ref="K172" authorId="0" shapeId="0" xr:uid="{ECD637F9-9B58-4748-9A23-C4A0933A5761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Infocorp S/10.00
Carta Notarial S/40.00
Deuda Cuota Manteniendo
</t>
        </r>
      </text>
    </comment>
    <comment ref="K179" authorId="0" shapeId="0" xr:uid="{748A7E38-F474-49C0-A206-B30E7A54C0BD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Infocorp S/10.00
Carta Notarial S/40.00
Deuda Cuota Manteniendo
</t>
        </r>
      </text>
    </comment>
    <comment ref="E188" authorId="1" shapeId="0" xr:uid="{478A8CCF-4C82-40F9-B36B-6742A98FE927}">
      <text>
        <r>
          <rPr>
            <b/>
            <sz val="9"/>
            <color indexed="81"/>
            <rFont val="Tahoma"/>
            <family val="2"/>
          </rPr>
          <t>Sergio:</t>
        </r>
        <r>
          <rPr>
            <sz val="9"/>
            <color indexed="81"/>
            <rFont val="Tahoma"/>
            <family val="2"/>
          </rPr>
          <t xml:space="preserve">
ingresar monto facturación</t>
        </r>
      </text>
    </comment>
    <comment ref="F188" authorId="1" shapeId="0" xr:uid="{6C8F335C-2F5A-4844-8042-F8E37485A417}">
      <text>
        <r>
          <rPr>
            <b/>
            <sz val="9"/>
            <color indexed="81"/>
            <rFont val="Tahoma"/>
            <family val="2"/>
          </rPr>
          <t>Sergio:</t>
        </r>
        <r>
          <rPr>
            <sz val="9"/>
            <color indexed="81"/>
            <rFont val="Tahoma"/>
            <family val="2"/>
          </rPr>
          <t xml:space="preserve">
ingresar m3</t>
        </r>
      </text>
    </comment>
    <comment ref="E189" authorId="1" shapeId="0" xr:uid="{6550556F-2521-4180-92D6-E7B663FDCD60}">
      <text>
        <r>
          <rPr>
            <b/>
            <sz val="9"/>
            <color indexed="81"/>
            <rFont val="Tahoma"/>
            <family val="2"/>
          </rPr>
          <t>Sergio:</t>
        </r>
        <r>
          <rPr>
            <sz val="9"/>
            <color indexed="81"/>
            <rFont val="Tahoma"/>
            <family val="2"/>
          </rPr>
          <t xml:space="preserve">
Ingresar monto facturación</t>
        </r>
      </text>
    </comment>
    <comment ref="F189" authorId="1" shapeId="0" xr:uid="{4D1E08E1-F5E2-482D-BD11-791DF43908C0}">
      <text>
        <r>
          <rPr>
            <b/>
            <sz val="9"/>
            <color indexed="81"/>
            <rFont val="Tahoma"/>
            <family val="2"/>
          </rPr>
          <t>Sergio:</t>
        </r>
        <r>
          <rPr>
            <sz val="9"/>
            <color indexed="81"/>
            <rFont val="Tahoma"/>
            <family val="2"/>
          </rPr>
          <t xml:space="preserve">
Ingresar m3</t>
        </r>
      </text>
    </comment>
    <comment ref="G192" authorId="1" shapeId="0" xr:uid="{0F53C695-DD36-4917-8BB6-5AC366EF4C4B}">
      <text>
        <r>
          <rPr>
            <b/>
            <sz val="9"/>
            <color indexed="81"/>
            <rFont val="Tahoma"/>
            <family val="2"/>
          </rPr>
          <t>Sergio:</t>
        </r>
        <r>
          <rPr>
            <sz val="9"/>
            <color indexed="81"/>
            <rFont val="Tahoma"/>
            <family val="2"/>
          </rPr>
          <t xml:space="preserve">
Poner número entero.
con 2 decimales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Energía Renovable Perú</author>
    <author>Sergio</author>
  </authors>
  <commentList>
    <comment ref="K12" authorId="0" shapeId="0" xr:uid="{150CB9EC-DC82-4B96-8888-208C4A82CDD1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Infocorp
Deuda Cuota Manteniendo
</t>
        </r>
      </text>
    </comment>
    <comment ref="K24" authorId="0" shapeId="0" xr:uid="{B7B911B5-50E5-4CC4-A1FB-81039E20D795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Infocorp
Deuda Cuota Manteniendo
</t>
        </r>
      </text>
    </comment>
    <comment ref="C37" authorId="0" shapeId="0" xr:uid="{85E86A67-5B32-4495-BD87-D121FFD7E50B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Cambio de medidor 26/03/26</t>
        </r>
      </text>
    </comment>
    <comment ref="F37" authorId="0" shapeId="0" xr:uid="{4B4A4CCC-EC01-4499-9EB4-803ABA809200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Contometro malogrado 
</t>
        </r>
      </text>
    </comment>
    <comment ref="K41" authorId="0" shapeId="0" xr:uid="{B9C74D79-FDA9-4DBC-AB0F-0193A8B6A038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Infocorp
Deuda Cuota Manteniendo
</t>
        </r>
      </text>
    </comment>
    <comment ref="B43" authorId="0" shapeId="0" xr:uid="{4119C4D1-8DDE-46CB-9062-3E47CC8F262D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Cambio Contometro primeros días de marzo22</t>
        </r>
      </text>
    </comment>
    <comment ref="K52" authorId="0" shapeId="0" xr:uid="{181D4103-8D63-407C-AC4E-625C27567574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Infocorp
Deuda Cuota Manteniendo
</t>
        </r>
      </text>
    </comment>
    <comment ref="K76" authorId="0" shapeId="0" xr:uid="{9D78581F-C946-44E3-BDCE-A38167DA3DE7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Infocorp
Deuda Cuota Manteniendo
</t>
        </r>
      </text>
    </comment>
    <comment ref="K91" authorId="0" shapeId="0" xr:uid="{61062498-BB5E-4FA0-85F9-FA11430ABB35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Infocorp
Deuda Cuota Manteniendo
</t>
        </r>
      </text>
    </comment>
    <comment ref="K93" authorId="0" shapeId="0" xr:uid="{4254DAC8-6081-4FB4-BE0B-87BC21BA6027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Infocorp
Deuda Cuota Manteniendo
</t>
        </r>
      </text>
    </comment>
    <comment ref="K118" authorId="0" shapeId="0" xr:uid="{A5109367-3F32-437E-BBAB-5AD355B713A4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Infocorp
Deuda Cuota Manteniendo
</t>
        </r>
      </text>
    </comment>
    <comment ref="K130" authorId="0" shapeId="0" xr:uid="{EBEC82D5-FC36-4F82-8479-658C243FA140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Infocorp
Deuda Cuota Manteniendo
</t>
        </r>
      </text>
    </comment>
    <comment ref="K159" authorId="0" shapeId="0" xr:uid="{0CB5E17C-E114-42C3-BF80-61BD68A99EED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Infocorp
Deuda Cuota Manteniendo
</t>
        </r>
      </text>
    </comment>
    <comment ref="K160" authorId="0" shapeId="0" xr:uid="{BAE24EBB-A9FB-4090-B346-01BD688B7CFA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Alquiler Estacionamiento # 169
 </t>
        </r>
      </text>
    </comment>
    <comment ref="K162" authorId="0" shapeId="0" xr:uid="{071CA98A-C96A-40BC-82AD-E236EB8FB63C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Infocorp
Deuda Cuota Manteniendo
</t>
        </r>
      </text>
    </comment>
    <comment ref="K168" authorId="0" shapeId="0" xr:uid="{A1C40886-91CA-4D59-9F2C-31F69EF4E710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Infocorp
Deuda Cuota Manteniendo
</t>
        </r>
      </text>
    </comment>
    <comment ref="K169" authorId="0" shapeId="0" xr:uid="{74D9820A-A751-4FEF-B334-C01BEFF7F6BD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Infocorp
Deuda Cuota Manteniendo
</t>
        </r>
      </text>
    </comment>
    <comment ref="K170" authorId="0" shapeId="0" xr:uid="{049618F2-ECDF-4AD7-989F-F309EA7EB087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Infocorp
Deuda Cuota Manteniendo
</t>
        </r>
      </text>
    </comment>
    <comment ref="K172" authorId="0" shapeId="0" xr:uid="{A379738A-F521-4AA7-9F05-6E43F79EFEF4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Infocorp
Deuda Cuota Manteniendo
</t>
        </r>
      </text>
    </comment>
    <comment ref="K179" authorId="0" shapeId="0" xr:uid="{1DBD6174-2326-4407-8BD1-34BF804CCE50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Infocorp
Deuda Cuota Manteniendo
</t>
        </r>
      </text>
    </comment>
    <comment ref="E188" authorId="1" shapeId="0" xr:uid="{10041EC0-C39A-4DA9-9F5B-18272E88215A}">
      <text>
        <r>
          <rPr>
            <b/>
            <sz val="9"/>
            <color indexed="81"/>
            <rFont val="Tahoma"/>
            <family val="2"/>
          </rPr>
          <t>Sergio:</t>
        </r>
        <r>
          <rPr>
            <sz val="9"/>
            <color indexed="81"/>
            <rFont val="Tahoma"/>
            <family val="2"/>
          </rPr>
          <t xml:space="preserve">
ingresar monto facturación</t>
        </r>
      </text>
    </comment>
    <comment ref="F188" authorId="1" shapeId="0" xr:uid="{7F479034-1354-473F-9A55-C2693163613E}">
      <text>
        <r>
          <rPr>
            <b/>
            <sz val="9"/>
            <color indexed="81"/>
            <rFont val="Tahoma"/>
            <family val="2"/>
          </rPr>
          <t>Sergio:</t>
        </r>
        <r>
          <rPr>
            <sz val="9"/>
            <color indexed="81"/>
            <rFont val="Tahoma"/>
            <family val="2"/>
          </rPr>
          <t xml:space="preserve">
ingresar m3</t>
        </r>
      </text>
    </comment>
    <comment ref="E189" authorId="1" shapeId="0" xr:uid="{073AACD3-BBA6-4421-AA36-335DE52620F8}">
      <text>
        <r>
          <rPr>
            <b/>
            <sz val="9"/>
            <color indexed="81"/>
            <rFont val="Tahoma"/>
            <family val="2"/>
          </rPr>
          <t>Sergio:</t>
        </r>
        <r>
          <rPr>
            <sz val="9"/>
            <color indexed="81"/>
            <rFont val="Tahoma"/>
            <family val="2"/>
          </rPr>
          <t xml:space="preserve">
Ingresar monto facturación</t>
        </r>
      </text>
    </comment>
    <comment ref="F189" authorId="1" shapeId="0" xr:uid="{F19B91B3-82A6-4DBC-BAD4-5A8CE78D6C2A}">
      <text>
        <r>
          <rPr>
            <b/>
            <sz val="9"/>
            <color indexed="81"/>
            <rFont val="Tahoma"/>
            <family val="2"/>
          </rPr>
          <t>Sergio:</t>
        </r>
        <r>
          <rPr>
            <sz val="9"/>
            <color indexed="81"/>
            <rFont val="Tahoma"/>
            <family val="2"/>
          </rPr>
          <t xml:space="preserve">
Ingresar m3</t>
        </r>
      </text>
    </comment>
    <comment ref="G192" authorId="1" shapeId="0" xr:uid="{599FB86E-C4DA-48EF-B24D-36F454D8B166}">
      <text>
        <r>
          <rPr>
            <b/>
            <sz val="9"/>
            <color indexed="81"/>
            <rFont val="Tahoma"/>
            <family val="2"/>
          </rPr>
          <t>Sergio:</t>
        </r>
        <r>
          <rPr>
            <sz val="9"/>
            <color indexed="81"/>
            <rFont val="Tahoma"/>
            <family val="2"/>
          </rPr>
          <t xml:space="preserve">
Poner número entero.
con 2 decimales
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Energía Renovable Perú</author>
    <author>Sergio</author>
  </authors>
  <commentList>
    <comment ref="K24" authorId="0" shapeId="0" xr:uid="{F42D097F-767A-4EA6-AF2B-FA07A5A2E44A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Infocorp
Deuda Cuota Manteniendo
</t>
        </r>
      </text>
    </comment>
    <comment ref="F37" authorId="0" shapeId="0" xr:uid="{1B3103A4-7F82-44F4-B61E-0E82F0D460C1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Contometro malogrado 
Se cambio por nuevo </t>
        </r>
      </text>
    </comment>
    <comment ref="K41" authorId="0" shapeId="0" xr:uid="{8EA05B14-3B5E-47F3-B6A2-02CCE946E2AA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Infocorp
Deuda Cuota Manteniendo
</t>
        </r>
      </text>
    </comment>
    <comment ref="K52" authorId="0" shapeId="0" xr:uid="{4027C788-7ABF-4635-AACC-1C86455685FD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Infocorp
Deuda Cuota Manteniendo
</t>
        </r>
      </text>
    </comment>
    <comment ref="K65" authorId="0" shapeId="0" xr:uid="{50D9E4DF-64DF-4CD7-BF9A-C95484167367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Infocorp
Deuda Cuota Manteniendo
</t>
        </r>
      </text>
    </comment>
    <comment ref="K76" authorId="0" shapeId="0" xr:uid="{A79600EB-87B1-4CD4-9612-A4D1E8CB100B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Infocorp
Deuda Cuota Manteniendo
</t>
        </r>
      </text>
    </comment>
    <comment ref="K91" authorId="0" shapeId="0" xr:uid="{CEA4354F-B711-4DB2-874E-0C0259FDAEC0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Infocorp
Deuda Cuota Manteniendo
</t>
        </r>
      </text>
    </comment>
    <comment ref="K93" authorId="0" shapeId="0" xr:uid="{2DEA475C-9829-4A8F-987C-F6AB375844C6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Infocorp
Deuda Cuota Manteniendo
</t>
        </r>
      </text>
    </comment>
    <comment ref="B114" authorId="0" shapeId="0" xr:uid="{18F44261-9724-46D3-AB02-3CED811F2165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Cambio contometro Abril25</t>
        </r>
      </text>
    </comment>
    <comment ref="K118" authorId="0" shapeId="0" xr:uid="{5A785B78-C439-4CF2-AC8D-280C6530804D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Infocorp
Deuda Cuota Manteniendo
</t>
        </r>
      </text>
    </comment>
    <comment ref="K130" authorId="0" shapeId="0" xr:uid="{58590577-A7CE-4878-A19D-E729A60147D5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Infocorp
Deuda Cuota Manteniendo
</t>
        </r>
      </text>
    </comment>
    <comment ref="K139" authorId="0" shapeId="0" xr:uid="{7610FBEC-C58B-4D32-8DD1-AE6DA832C622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Infocorp
Deuda Cuota Manteniendo
</t>
        </r>
      </text>
    </comment>
    <comment ref="K142" authorId="0" shapeId="0" xr:uid="{FFC8A364-17A5-4B97-9ECB-ADA3FE461BE2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Infocorp
Deuda Cuota Manteniendo
</t>
        </r>
      </text>
    </comment>
    <comment ref="K160" authorId="0" shapeId="0" xr:uid="{F22AD73A-6266-4F7B-A3BE-BB4C43662F96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Alquiler Estacionamiento # 169
 </t>
        </r>
      </text>
    </comment>
    <comment ref="K168" authorId="0" shapeId="0" xr:uid="{55AAF9C2-2856-4A37-B54D-C6FD886826A1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Infocorp
Deuda Cuota Manteniendo
</t>
        </r>
      </text>
    </comment>
    <comment ref="K169" authorId="0" shapeId="0" xr:uid="{5B54E236-87C9-49C5-A3AE-2416509CC9CF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Infocorp
Deuda Cuota Manteniendo
</t>
        </r>
      </text>
    </comment>
    <comment ref="K172" authorId="0" shapeId="0" xr:uid="{05571604-2308-4D43-961D-8D4F817EEAF1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Infocorp
Deuda Cuota Manteniendo
</t>
        </r>
      </text>
    </comment>
    <comment ref="K179" authorId="0" shapeId="0" xr:uid="{CF413528-E471-4822-8B06-D49ED9145AE3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Infocorp
Deuda Cuota Manteniendo
</t>
        </r>
      </text>
    </comment>
    <comment ref="E188" authorId="1" shapeId="0" xr:uid="{BCD455A8-0E5B-4BEF-AE3E-9C97D51FDF9C}">
      <text>
        <r>
          <rPr>
            <b/>
            <sz val="9"/>
            <color indexed="81"/>
            <rFont val="Tahoma"/>
            <family val="2"/>
          </rPr>
          <t>Sergio:</t>
        </r>
        <r>
          <rPr>
            <sz val="9"/>
            <color indexed="81"/>
            <rFont val="Tahoma"/>
            <family val="2"/>
          </rPr>
          <t xml:space="preserve">
ingresar monto facturación</t>
        </r>
      </text>
    </comment>
    <comment ref="F188" authorId="1" shapeId="0" xr:uid="{EE40D83A-07F3-4173-A6BA-0981B435B98C}">
      <text>
        <r>
          <rPr>
            <b/>
            <sz val="9"/>
            <color indexed="81"/>
            <rFont val="Tahoma"/>
            <family val="2"/>
          </rPr>
          <t>Sergio:</t>
        </r>
        <r>
          <rPr>
            <sz val="9"/>
            <color indexed="81"/>
            <rFont val="Tahoma"/>
            <family val="2"/>
          </rPr>
          <t xml:space="preserve">
ingresar m3</t>
        </r>
      </text>
    </comment>
    <comment ref="E189" authorId="1" shapeId="0" xr:uid="{15D5D47C-5CEE-44A2-A372-33633DCF6521}">
      <text>
        <r>
          <rPr>
            <b/>
            <sz val="9"/>
            <color indexed="81"/>
            <rFont val="Tahoma"/>
            <family val="2"/>
          </rPr>
          <t>Sergio:</t>
        </r>
        <r>
          <rPr>
            <sz val="9"/>
            <color indexed="81"/>
            <rFont val="Tahoma"/>
            <family val="2"/>
          </rPr>
          <t xml:space="preserve">
Ingresar monto facturación</t>
        </r>
      </text>
    </comment>
    <comment ref="F189" authorId="1" shapeId="0" xr:uid="{03C7E060-D6E2-4075-AE75-25AB585276CF}">
      <text>
        <r>
          <rPr>
            <b/>
            <sz val="9"/>
            <color indexed="81"/>
            <rFont val="Tahoma"/>
            <family val="2"/>
          </rPr>
          <t>Sergio:</t>
        </r>
        <r>
          <rPr>
            <sz val="9"/>
            <color indexed="81"/>
            <rFont val="Tahoma"/>
            <family val="2"/>
          </rPr>
          <t xml:space="preserve">
Ingresar m3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Energía Renovable Perú</author>
    <author>Sergio</author>
  </authors>
  <commentList>
    <comment ref="K24" authorId="0" shapeId="0" xr:uid="{0C155E2A-0A32-4B2B-ACF4-AA83F7F7EA5E}">
      <text>
        <r>
          <rPr>
            <b/>
            <sz val="9"/>
            <color indexed="81"/>
            <rFont val="Tahoma"/>
            <charset val="1"/>
          </rPr>
          <t>Energía Renovable Perú:</t>
        </r>
        <r>
          <rPr>
            <sz val="9"/>
            <color indexed="81"/>
            <rFont val="Tahoma"/>
            <charset val="1"/>
          </rPr>
          <t xml:space="preserve">
Infocorp
Deuda Cuota Manteniendo
</t>
        </r>
      </text>
    </comment>
    <comment ref="K27" authorId="0" shapeId="0" xr:uid="{47CDAB0B-4813-40F0-B84A-81267878762A}">
      <text>
        <r>
          <rPr>
            <b/>
            <sz val="9"/>
            <color indexed="81"/>
            <rFont val="Tahoma"/>
            <charset val="1"/>
          </rPr>
          <t>Energía Renovable Perú:</t>
        </r>
        <r>
          <rPr>
            <sz val="9"/>
            <color indexed="81"/>
            <rFont val="Tahoma"/>
            <charset val="1"/>
          </rPr>
          <t xml:space="preserve">
Infocorp
Deuda Cuota Manteniendo
</t>
        </r>
      </text>
    </comment>
    <comment ref="B37" authorId="0" shapeId="0" xr:uid="{B5D23368-94DB-4967-B764-783D1128448E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Cambio Contómetro 08052025</t>
        </r>
      </text>
    </comment>
    <comment ref="K76" authorId="0" shapeId="0" xr:uid="{3625A67B-F9A3-4411-9A61-9A45AFD827EC}">
      <text>
        <r>
          <rPr>
            <b/>
            <sz val="9"/>
            <color indexed="81"/>
            <rFont val="Tahoma"/>
            <charset val="1"/>
          </rPr>
          <t>Energía Renovable Perú:</t>
        </r>
        <r>
          <rPr>
            <sz val="9"/>
            <color indexed="81"/>
            <rFont val="Tahoma"/>
            <charset val="1"/>
          </rPr>
          <t xml:space="preserve">
Infocorp
Deuda Cuota Manteniendo
</t>
        </r>
      </text>
    </comment>
    <comment ref="K88" authorId="0" shapeId="0" xr:uid="{147A7475-EE41-4E12-A935-E48DC4DDF192}">
      <text>
        <r>
          <rPr>
            <b/>
            <sz val="9"/>
            <color indexed="81"/>
            <rFont val="Tahoma"/>
            <charset val="1"/>
          </rPr>
          <t>Energía Renovable Perú:</t>
        </r>
        <r>
          <rPr>
            <sz val="9"/>
            <color indexed="81"/>
            <rFont val="Tahoma"/>
            <charset val="1"/>
          </rPr>
          <t xml:space="preserve">
Infocorp
Deuda Cuota Manteniendo
</t>
        </r>
      </text>
    </comment>
    <comment ref="K91" authorId="0" shapeId="0" xr:uid="{CC2C43A7-73C3-4767-A57E-074DD4C08A43}">
      <text>
        <r>
          <rPr>
            <b/>
            <sz val="9"/>
            <color indexed="81"/>
            <rFont val="Tahoma"/>
            <charset val="1"/>
          </rPr>
          <t>Energía Renovable Perú:</t>
        </r>
        <r>
          <rPr>
            <sz val="9"/>
            <color indexed="81"/>
            <rFont val="Tahoma"/>
            <charset val="1"/>
          </rPr>
          <t xml:space="preserve">
Infocorp
Deuda Cuota Manteniendo
</t>
        </r>
      </text>
    </comment>
    <comment ref="K93" authorId="0" shapeId="0" xr:uid="{5CC5B88A-9815-402D-8240-2E75A2040AC1}">
      <text>
        <r>
          <rPr>
            <b/>
            <sz val="9"/>
            <color indexed="81"/>
            <rFont val="Tahoma"/>
            <charset val="1"/>
          </rPr>
          <t>Energía Renovable Perú:</t>
        </r>
        <r>
          <rPr>
            <sz val="9"/>
            <color indexed="81"/>
            <rFont val="Tahoma"/>
            <charset val="1"/>
          </rPr>
          <t xml:space="preserve">
Infocorp
Deuda Cuota Manteniendo
</t>
        </r>
      </text>
    </comment>
    <comment ref="K117" authorId="0" shapeId="0" xr:uid="{D4E54ACF-58D3-4BB7-8F18-A2D60B8C5629}">
      <text>
        <r>
          <rPr>
            <b/>
            <sz val="9"/>
            <color indexed="81"/>
            <rFont val="Tahoma"/>
            <charset val="1"/>
          </rPr>
          <t>Energía Renovable Perú:</t>
        </r>
        <r>
          <rPr>
            <sz val="9"/>
            <color indexed="81"/>
            <rFont val="Tahoma"/>
            <charset val="1"/>
          </rPr>
          <t xml:space="preserve">
Infocorp
Deuda Cuota Manteniendo
</t>
        </r>
      </text>
    </comment>
    <comment ref="K118" authorId="0" shapeId="0" xr:uid="{874E2D8C-D7D1-4BE8-8FCA-10674AADE398}">
      <text>
        <r>
          <rPr>
            <b/>
            <sz val="9"/>
            <color indexed="81"/>
            <rFont val="Tahoma"/>
            <charset val="1"/>
          </rPr>
          <t>Energía Renovable Perú:</t>
        </r>
        <r>
          <rPr>
            <sz val="9"/>
            <color indexed="81"/>
            <rFont val="Tahoma"/>
            <charset val="1"/>
          </rPr>
          <t xml:space="preserve">
Infocorp
Deuda Cuota Manteniendo
</t>
        </r>
      </text>
    </comment>
    <comment ref="B123" authorId="0" shapeId="0" xr:uid="{9326D23E-3C0E-4502-B0B0-928B38A85B47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Cambio Contómetro 08052025</t>
        </r>
      </text>
    </comment>
    <comment ref="K129" authorId="0" shapeId="0" xr:uid="{55E50306-C638-48C7-9D30-8B2098470F0D}">
      <text>
        <r>
          <rPr>
            <b/>
            <sz val="9"/>
            <color indexed="81"/>
            <rFont val="Tahoma"/>
            <charset val="1"/>
          </rPr>
          <t>Energía Renovable Perú:</t>
        </r>
        <r>
          <rPr>
            <sz val="9"/>
            <color indexed="81"/>
            <rFont val="Tahoma"/>
            <charset val="1"/>
          </rPr>
          <t xml:space="preserve">
Infocorp
Deuda Cuota Manteniendo
</t>
        </r>
      </text>
    </comment>
    <comment ref="K130" authorId="0" shapeId="0" xr:uid="{4300E3C7-235E-4298-AF81-89E107E84883}">
      <text>
        <r>
          <rPr>
            <b/>
            <sz val="9"/>
            <color indexed="81"/>
            <rFont val="Tahoma"/>
            <charset val="1"/>
          </rPr>
          <t>Energía Renovable Perú:</t>
        </r>
        <r>
          <rPr>
            <sz val="9"/>
            <color indexed="81"/>
            <rFont val="Tahoma"/>
            <charset val="1"/>
          </rPr>
          <t xml:space="preserve">
Infocorp
Deuda Cuota Manteniendo
</t>
        </r>
      </text>
    </comment>
    <comment ref="B144" authorId="0" shapeId="0" xr:uid="{246DB888-C7D2-4063-B6E3-A0BFF7605CC0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Cambio Contómetro 08052025</t>
        </r>
      </text>
    </comment>
    <comment ref="B154" authorId="0" shapeId="0" xr:uid="{A2ED6454-F563-4E20-A761-56E3551759E7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Cambio Contómetro 08052025</t>
        </r>
      </text>
    </comment>
    <comment ref="K160" authorId="0" shapeId="0" xr:uid="{7ED7533E-EA84-41D4-9ADB-D4F5FDB5EE7A}">
      <text>
        <r>
          <rPr>
            <b/>
            <sz val="9"/>
            <color indexed="81"/>
            <rFont val="Tahoma"/>
            <charset val="1"/>
          </rPr>
          <t>Energía Renovable Perú:</t>
        </r>
        <r>
          <rPr>
            <sz val="9"/>
            <color indexed="81"/>
            <rFont val="Tahoma"/>
            <charset val="1"/>
          </rPr>
          <t xml:space="preserve">
Alquiler Estacionamiento # 169
 </t>
        </r>
      </text>
    </comment>
    <comment ref="K162" authorId="0" shapeId="0" xr:uid="{9182B745-3C57-49E7-BFED-D40C3E3E01F9}">
      <text>
        <r>
          <rPr>
            <b/>
            <sz val="9"/>
            <color indexed="81"/>
            <rFont val="Tahoma"/>
            <charset val="1"/>
          </rPr>
          <t>Energía Renovable Perú:</t>
        </r>
        <r>
          <rPr>
            <sz val="9"/>
            <color indexed="81"/>
            <rFont val="Tahoma"/>
            <charset val="1"/>
          </rPr>
          <t xml:space="preserve">
Infocorp
Deuda Cuota Manteniendo
</t>
        </r>
      </text>
    </comment>
    <comment ref="K168" authorId="0" shapeId="0" xr:uid="{247BB9FA-E1EC-4264-A11D-65D922AFDE5C}">
      <text>
        <r>
          <rPr>
            <b/>
            <sz val="9"/>
            <color indexed="81"/>
            <rFont val="Tahoma"/>
            <charset val="1"/>
          </rPr>
          <t>Energía Renovable Perú:</t>
        </r>
        <r>
          <rPr>
            <sz val="9"/>
            <color indexed="81"/>
            <rFont val="Tahoma"/>
            <charset val="1"/>
          </rPr>
          <t xml:space="preserve">
Infocorp
Deuda Cuota Manteniendo
</t>
        </r>
      </text>
    </comment>
    <comment ref="K172" authorId="0" shapeId="0" xr:uid="{8888798D-7FC5-44BD-81B6-9F544527FC46}">
      <text>
        <r>
          <rPr>
            <b/>
            <sz val="9"/>
            <color indexed="81"/>
            <rFont val="Tahoma"/>
            <charset val="1"/>
          </rPr>
          <t>Energía Renovable Perú:</t>
        </r>
        <r>
          <rPr>
            <sz val="9"/>
            <color indexed="81"/>
            <rFont val="Tahoma"/>
            <charset val="1"/>
          </rPr>
          <t xml:space="preserve">
Infocorp
Deuda Cuota Manteniendo
</t>
        </r>
      </text>
    </comment>
    <comment ref="B178" authorId="0" shapeId="0" xr:uid="{8AF671A9-232D-4693-97E2-CBAE78718882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Cambio Contómetro 08052025</t>
        </r>
      </text>
    </comment>
    <comment ref="K179" authorId="0" shapeId="0" xr:uid="{CCC3634E-CD5F-4979-8DAE-3A4A51AE8942}">
      <text>
        <r>
          <rPr>
            <b/>
            <sz val="9"/>
            <color indexed="81"/>
            <rFont val="Tahoma"/>
            <charset val="1"/>
          </rPr>
          <t>Energía Renovable Perú:</t>
        </r>
        <r>
          <rPr>
            <sz val="9"/>
            <color indexed="81"/>
            <rFont val="Tahoma"/>
            <charset val="1"/>
          </rPr>
          <t xml:space="preserve">
Infocorp
Deuda Cuota Manteniendo
</t>
        </r>
      </text>
    </comment>
    <comment ref="E188" authorId="1" shapeId="0" xr:uid="{D5FA3117-F40B-49DA-9360-C5D822B8F170}">
      <text>
        <r>
          <rPr>
            <b/>
            <sz val="9"/>
            <color indexed="81"/>
            <rFont val="Tahoma"/>
            <family val="2"/>
          </rPr>
          <t>Sergio:</t>
        </r>
        <r>
          <rPr>
            <sz val="9"/>
            <color indexed="81"/>
            <rFont val="Tahoma"/>
            <family val="2"/>
          </rPr>
          <t xml:space="preserve">
ingresar monto facturación</t>
        </r>
      </text>
    </comment>
    <comment ref="F188" authorId="1" shapeId="0" xr:uid="{6516DD4B-C1BA-472E-9D36-8CB010FB4115}">
      <text>
        <r>
          <rPr>
            <b/>
            <sz val="9"/>
            <color indexed="81"/>
            <rFont val="Tahoma"/>
            <family val="2"/>
          </rPr>
          <t>Sergio:</t>
        </r>
        <r>
          <rPr>
            <sz val="9"/>
            <color indexed="81"/>
            <rFont val="Tahoma"/>
            <family val="2"/>
          </rPr>
          <t xml:space="preserve">
ingresar m3</t>
        </r>
      </text>
    </comment>
    <comment ref="E189" authorId="1" shapeId="0" xr:uid="{D1B05E5B-270C-415E-8E8E-2937A28ED860}">
      <text>
        <r>
          <rPr>
            <b/>
            <sz val="9"/>
            <color indexed="81"/>
            <rFont val="Tahoma"/>
            <family val="2"/>
          </rPr>
          <t>Sergio:</t>
        </r>
        <r>
          <rPr>
            <sz val="9"/>
            <color indexed="81"/>
            <rFont val="Tahoma"/>
            <family val="2"/>
          </rPr>
          <t xml:space="preserve">
Ingresar monto facturación</t>
        </r>
      </text>
    </comment>
    <comment ref="F189" authorId="1" shapeId="0" xr:uid="{0DA48499-0C1F-4357-9930-0741C3FC8E3F}">
      <text>
        <r>
          <rPr>
            <b/>
            <sz val="9"/>
            <color indexed="81"/>
            <rFont val="Tahoma"/>
            <family val="2"/>
          </rPr>
          <t>Sergio:</t>
        </r>
        <r>
          <rPr>
            <sz val="9"/>
            <color indexed="81"/>
            <rFont val="Tahoma"/>
            <family val="2"/>
          </rPr>
          <t xml:space="preserve">
Ingresar m3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Sergio</author>
  </authors>
  <commentList>
    <comment ref="E188" authorId="0" shapeId="0" xr:uid="{DF4CADA6-3F18-43C4-8DAD-930317D569C4}">
      <text>
        <r>
          <rPr>
            <b/>
            <sz val="9"/>
            <color indexed="81"/>
            <rFont val="Tahoma"/>
            <family val="2"/>
          </rPr>
          <t>Sergio:</t>
        </r>
        <r>
          <rPr>
            <sz val="9"/>
            <color indexed="81"/>
            <rFont val="Tahoma"/>
            <family val="2"/>
          </rPr>
          <t xml:space="preserve">
ingresar monto facturación</t>
        </r>
      </text>
    </comment>
    <comment ref="F188" authorId="0" shapeId="0" xr:uid="{20572CF4-C737-46D0-8DED-8B9BC45A457A}">
      <text>
        <r>
          <rPr>
            <b/>
            <sz val="9"/>
            <color indexed="81"/>
            <rFont val="Tahoma"/>
            <family val="2"/>
          </rPr>
          <t>Sergio:</t>
        </r>
        <r>
          <rPr>
            <sz val="9"/>
            <color indexed="81"/>
            <rFont val="Tahoma"/>
            <family val="2"/>
          </rPr>
          <t xml:space="preserve">
ingresar m3</t>
        </r>
      </text>
    </comment>
    <comment ref="E189" authorId="0" shapeId="0" xr:uid="{0971F66E-C6B1-4DF0-BFBD-CD8B1AC716A4}">
      <text>
        <r>
          <rPr>
            <b/>
            <sz val="9"/>
            <color indexed="81"/>
            <rFont val="Tahoma"/>
            <family val="2"/>
          </rPr>
          <t>Sergio:</t>
        </r>
        <r>
          <rPr>
            <sz val="9"/>
            <color indexed="81"/>
            <rFont val="Tahoma"/>
            <family val="2"/>
          </rPr>
          <t xml:space="preserve">
ingresar monto facturación</t>
        </r>
      </text>
    </comment>
    <comment ref="F189" authorId="0" shapeId="0" xr:uid="{AC05001B-B4BE-480B-9D3A-EFC383EA2746}">
      <text>
        <r>
          <rPr>
            <b/>
            <sz val="9"/>
            <color indexed="81"/>
            <rFont val="Tahoma"/>
            <family val="2"/>
          </rPr>
          <t>Sergio:</t>
        </r>
        <r>
          <rPr>
            <sz val="9"/>
            <color indexed="81"/>
            <rFont val="Tahoma"/>
            <family val="2"/>
          </rPr>
          <t xml:space="preserve">
ingresar m3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Sergio</author>
  </authors>
  <commentList>
    <comment ref="E188" authorId="0" shapeId="0" xr:uid="{B5814199-6651-47DF-B757-F287FFBA3FF5}">
      <text>
        <r>
          <rPr>
            <b/>
            <sz val="9"/>
            <color indexed="81"/>
            <rFont val="Tahoma"/>
            <family val="2"/>
          </rPr>
          <t>Sergio:</t>
        </r>
        <r>
          <rPr>
            <sz val="9"/>
            <color indexed="81"/>
            <rFont val="Tahoma"/>
            <family val="2"/>
          </rPr>
          <t xml:space="preserve">
Ingresar monto facturación</t>
        </r>
      </text>
    </comment>
    <comment ref="F188" authorId="0" shapeId="0" xr:uid="{F1A532D8-58C2-4728-9866-CB5842976F77}">
      <text>
        <r>
          <rPr>
            <b/>
            <sz val="9"/>
            <color indexed="81"/>
            <rFont val="Tahoma"/>
            <family val="2"/>
          </rPr>
          <t>Sergio:</t>
        </r>
        <r>
          <rPr>
            <sz val="9"/>
            <color indexed="81"/>
            <rFont val="Tahoma"/>
            <family val="2"/>
          </rPr>
          <t xml:space="preserve">
ingresar m3</t>
        </r>
      </text>
    </comment>
    <comment ref="E189" authorId="0" shapeId="0" xr:uid="{D830A797-8F67-4F9A-B1FA-C4C8F445DC89}">
      <text>
        <r>
          <rPr>
            <b/>
            <sz val="9"/>
            <color indexed="81"/>
            <rFont val="Tahoma"/>
            <family val="2"/>
          </rPr>
          <t>Sergio:</t>
        </r>
        <r>
          <rPr>
            <sz val="9"/>
            <color indexed="81"/>
            <rFont val="Tahoma"/>
            <family val="2"/>
          </rPr>
          <t xml:space="preserve">
ingresar monto facturación</t>
        </r>
      </text>
    </comment>
    <comment ref="F189" authorId="0" shapeId="0" xr:uid="{744977F3-388D-41C2-8F03-20C7E102D717}">
      <text>
        <r>
          <rPr>
            <b/>
            <sz val="9"/>
            <color indexed="81"/>
            <rFont val="Tahoma"/>
            <family val="2"/>
          </rPr>
          <t>Sergio:</t>
        </r>
        <r>
          <rPr>
            <sz val="9"/>
            <color indexed="81"/>
            <rFont val="Tahoma"/>
            <family val="2"/>
          </rPr>
          <t xml:space="preserve">
Ingresar m3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Sergio</author>
  </authors>
  <commentList>
    <comment ref="E188" authorId="0" shapeId="0" xr:uid="{655AE258-5BB0-4D4D-ADF4-BA2D80CD4675}">
      <text>
        <r>
          <rPr>
            <b/>
            <sz val="9"/>
            <color indexed="81"/>
            <rFont val="Tahoma"/>
            <family val="2"/>
          </rPr>
          <t>Sergio:</t>
        </r>
        <r>
          <rPr>
            <sz val="9"/>
            <color indexed="81"/>
            <rFont val="Tahoma"/>
            <family val="2"/>
          </rPr>
          <t xml:space="preserve">
ingresar monto facturación</t>
        </r>
      </text>
    </comment>
    <comment ref="F188" authorId="0" shapeId="0" xr:uid="{70BC1B64-A5CE-459F-8BDD-4E6575E103C3}">
      <text>
        <r>
          <rPr>
            <b/>
            <sz val="9"/>
            <color indexed="81"/>
            <rFont val="Tahoma"/>
            <family val="2"/>
          </rPr>
          <t>Sergio:</t>
        </r>
        <r>
          <rPr>
            <sz val="9"/>
            <color indexed="81"/>
            <rFont val="Tahoma"/>
            <family val="2"/>
          </rPr>
          <t xml:space="preserve">
ingresar m3</t>
        </r>
      </text>
    </comment>
    <comment ref="E189" authorId="0" shapeId="0" xr:uid="{F5D1B892-DE54-429F-9484-4380252EE16B}">
      <text>
        <r>
          <rPr>
            <b/>
            <sz val="9"/>
            <color indexed="81"/>
            <rFont val="Tahoma"/>
            <family val="2"/>
          </rPr>
          <t>Sergio:</t>
        </r>
        <r>
          <rPr>
            <sz val="9"/>
            <color indexed="81"/>
            <rFont val="Tahoma"/>
            <family val="2"/>
          </rPr>
          <t xml:space="preserve">
Ingresar monto facturación</t>
        </r>
      </text>
    </comment>
    <comment ref="F189" authorId="0" shapeId="0" xr:uid="{ED572836-C12A-4F55-A6FC-95B2CD539AB9}">
      <text>
        <r>
          <rPr>
            <b/>
            <sz val="9"/>
            <color indexed="81"/>
            <rFont val="Tahoma"/>
            <family val="2"/>
          </rPr>
          <t>Sergio:</t>
        </r>
        <r>
          <rPr>
            <sz val="9"/>
            <color indexed="81"/>
            <rFont val="Tahoma"/>
            <family val="2"/>
          </rPr>
          <t xml:space="preserve">
Ingresar m3</t>
        </r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<sst xmlns="http://schemas.openxmlformats.org/spreadsheetml/2006/main" count="4929" uniqueCount="372">
  <si>
    <t>BLOCK</t>
  </si>
  <si>
    <t>NRO.</t>
  </si>
  <si>
    <t>FACTURA</t>
  </si>
  <si>
    <t>A</t>
  </si>
  <si>
    <t>B</t>
  </si>
  <si>
    <t>C</t>
  </si>
  <si>
    <t>D</t>
  </si>
  <si>
    <t>E</t>
  </si>
  <si>
    <t>F</t>
  </si>
  <si>
    <t>G</t>
  </si>
  <si>
    <t>H</t>
  </si>
  <si>
    <t>I</t>
  </si>
  <si>
    <t xml:space="preserve"> </t>
  </si>
  <si>
    <t xml:space="preserve">Cuota </t>
  </si>
  <si>
    <t>Pago</t>
  </si>
  <si>
    <t>Saldo</t>
  </si>
  <si>
    <t>Saldo Anual</t>
  </si>
  <si>
    <t>Actualizado el:</t>
  </si>
  <si>
    <t>Hora :</t>
  </si>
  <si>
    <t>DPTO</t>
  </si>
  <si>
    <t>DEUDA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</si>
  <si>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</si>
  <si>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</si>
  <si>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</si>
  <si>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</si>
  <si>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</si>
  <si>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</si>
  <si>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</si>
  <si>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</si>
  <si>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</si>
  <si>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</si>
  <si>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</si>
  <si>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</si>
  <si>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Total</t>
  </si>
  <si>
    <t>Cuota 2</t>
  </si>
  <si>
    <t>Pago3</t>
  </si>
  <si>
    <t>Saldo4</t>
  </si>
  <si>
    <t>Cuota 5</t>
  </si>
  <si>
    <t>Pago6</t>
  </si>
  <si>
    <t>Saldo7</t>
  </si>
  <si>
    <t>Cuota 8</t>
  </si>
  <si>
    <t>Pago9</t>
  </si>
  <si>
    <t>Cuota 11</t>
  </si>
  <si>
    <t>Pago12</t>
  </si>
  <si>
    <t>Saldo13</t>
  </si>
  <si>
    <t>Cuota 14</t>
  </si>
  <si>
    <t>Pago15</t>
  </si>
  <si>
    <t>Saldo16</t>
  </si>
  <si>
    <t>Cuota 17</t>
  </si>
  <si>
    <t>Saldo19</t>
  </si>
  <si>
    <t>Cuota 20</t>
  </si>
  <si>
    <t>Pago21</t>
  </si>
  <si>
    <t>Saldo22</t>
  </si>
  <si>
    <t>Cuota 23</t>
  </si>
  <si>
    <t>Pago24</t>
  </si>
  <si>
    <t>Saldo25</t>
  </si>
  <si>
    <t>Cuota 26</t>
  </si>
  <si>
    <t>Pago27</t>
  </si>
  <si>
    <t>Saldo28</t>
  </si>
  <si>
    <t>Cuota 29</t>
  </si>
  <si>
    <t>Pago30</t>
  </si>
  <si>
    <t>Saldo31</t>
  </si>
  <si>
    <t>Cuota 32</t>
  </si>
  <si>
    <t>Pago33</t>
  </si>
  <si>
    <t>Saldo34</t>
  </si>
  <si>
    <t>Cuota</t>
  </si>
  <si>
    <t>Block</t>
  </si>
  <si>
    <t>Numero</t>
  </si>
  <si>
    <r>
      <t>DIF/M</t>
    </r>
    <r>
      <rPr>
        <b/>
        <vertAlign val="superscript"/>
        <sz val="10"/>
        <color theme="1"/>
        <rFont val="Calibri"/>
        <family val="2"/>
        <scheme val="minor"/>
      </rPr>
      <t>3</t>
    </r>
  </si>
  <si>
    <t>M3</t>
  </si>
  <si>
    <t>Max</t>
  </si>
  <si>
    <t>Min</t>
  </si>
  <si>
    <t>Medidor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</si>
  <si>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</si>
  <si>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</si>
  <si>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</si>
  <si>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</si>
  <si>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</si>
  <si>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</si>
  <si>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</si>
  <si>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</si>
  <si>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</si>
  <si>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</si>
  <si>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</si>
  <si>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</si>
  <si>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Importe</t>
  </si>
  <si>
    <t>GONZALES DONGO, AMERICO JESUS</t>
  </si>
  <si>
    <t>CESPEDES CACERES, JOSE IVAN</t>
  </si>
  <si>
    <t>LEIVA EYZAGUIRRE, WILDER</t>
  </si>
  <si>
    <t>PORTILLA ZOLEZZI, SERGIO</t>
  </si>
  <si>
    <t>BERNILLA UGAZ CESAR ALFREDO</t>
  </si>
  <si>
    <t>ALVARADO TUESTA EDWIN</t>
  </si>
  <si>
    <t>GOMEZ LOZANO, TITO ENRIQUE</t>
  </si>
  <si>
    <t>RIVERA BACA, FERNANDO IGNACIO</t>
  </si>
  <si>
    <t>DIAZ CHALCO DANIEL ARTURO</t>
  </si>
  <si>
    <t>ROJAS MAGUIÑA, FREDDY GIOVANNI</t>
  </si>
  <si>
    <t>ZUZUNAGA OBLITAS, HUGO HECTOR</t>
  </si>
  <si>
    <t>BASTIDAS TAYPE, IVONE ROXANA</t>
  </si>
  <si>
    <t>SANCHEZ VIVANCO CARLOS ALBERTO</t>
  </si>
  <si>
    <t>CONTRERAS PORTILLA, FEDERICO HENRY</t>
  </si>
  <si>
    <t>BARAHONA OLIVERA, CARLOS RAFAEL</t>
  </si>
  <si>
    <t>CASSARETTO BARDALES, JUAN JORGE</t>
  </si>
  <si>
    <t>PEREZ SAAVEDRA, HENRY EDGAR</t>
  </si>
  <si>
    <t>ALIAGA DIAZ DANTE</t>
  </si>
  <si>
    <t>TELLO CALDERON, NAIR BEATRIZ</t>
  </si>
  <si>
    <t>VERGARA DONOSO GUERRERO, CARLOS</t>
  </si>
  <si>
    <t>PAREDES JIMENEZ, RICARDO GREGORIO</t>
  </si>
  <si>
    <t>IZQUIERDO VILLALOBOS, Willy Salvador</t>
  </si>
  <si>
    <t>ECHEVARRIA MEJIA, VICTOR IVAN</t>
  </si>
  <si>
    <t>ZEGARRA BERRIOS, SALOMON JOSE M.</t>
  </si>
  <si>
    <t>PEREYRA ACOSTA, MANUEL ANTONIO</t>
  </si>
  <si>
    <t>TAIPE DOMINGUEZ, DANIEL IVAN</t>
  </si>
  <si>
    <t>OLMOS UGAZ, CARLOS ARTURO</t>
  </si>
  <si>
    <t>CRISANTO CANEPA JULIO CESAR</t>
  </si>
  <si>
    <t xml:space="preserve">NUÑEZ DEL PRADO MALDONADO EDWIN </t>
  </si>
  <si>
    <t>NUÑEZ GUZMAN, JORGE LUIS</t>
  </si>
  <si>
    <t>HASSINGER JIMENEZ EDWARD EMILIO</t>
  </si>
  <si>
    <t>OLIVERA DOIG, CESAR ANTONI</t>
  </si>
  <si>
    <t>ROJAS BOZOVICH, ALEX</t>
  </si>
  <si>
    <t>CORTIJO ROSELL, LUIS EMILIO</t>
  </si>
  <si>
    <t>OLAECHEA CHANOVE, CLAUDIA MARIANA</t>
  </si>
  <si>
    <t>MARQUEZ ALVARADO, OSCAR AURELIO</t>
  </si>
  <si>
    <t>ALAYO PIERREND, PIER ALBERTO</t>
  </si>
  <si>
    <t>LLOSA SERNA, DANTE RICARDO</t>
  </si>
  <si>
    <t>JARA VIDAL , CESAR AUGUSTO</t>
  </si>
  <si>
    <t>SKRINJARIC AYUNI, MIRKO</t>
  </si>
  <si>
    <t>CALLEGARI GALVAN, JUAN DE DIOS M.</t>
  </si>
  <si>
    <t>FLAVIO ROSAS / VARGAS NAPURI LUIS ALBERTO</t>
  </si>
  <si>
    <t xml:space="preserve">TUEROS MANNARELLI, Luís MIGUEL </t>
  </si>
  <si>
    <t>SOBERON SALAS NELSON GUAYO</t>
  </si>
  <si>
    <t>FLORIAN PODESTA RAFAEL ANGEL</t>
  </si>
  <si>
    <t>LUYO VERA, LUIS PEDRO</t>
  </si>
  <si>
    <t>RODENAS REYNA, CARLOS SERA</t>
  </si>
  <si>
    <t>NUÑEZ BRENIS, ROBERTO CARLOS</t>
  </si>
  <si>
    <t>ZUÑIGA CABRERA LUIS GUILLERMO</t>
  </si>
  <si>
    <t>ALARCON SALAS, RUDOLF RAUL</t>
  </si>
  <si>
    <t>ALVIAR CALLE, HUGO RICARDO</t>
  </si>
  <si>
    <t xml:space="preserve">PANICCIA DONAYRE, ARMANDO A. </t>
  </si>
  <si>
    <t xml:space="preserve">HUAMAN CANALES, JORGE FERNANDO </t>
  </si>
  <si>
    <t>GUTIERREZ MOLINA, JOEL</t>
  </si>
  <si>
    <t>ARCE MEDINA, RICARDO</t>
  </si>
  <si>
    <t>MAYCOCK PEREZ, NADIA YANIRA</t>
  </si>
  <si>
    <t>SAMANIEGO MUGA, CARLOS ALFONSO</t>
  </si>
  <si>
    <t>CORNEJO VEGA, JORGE</t>
  </si>
  <si>
    <t>ARANA NECOCHEA, JORGE MANUEL</t>
  </si>
  <si>
    <t>VILLAMIZAR MORALES, PATRIC</t>
  </si>
  <si>
    <t>CHAVEZ CARBAJAL, DIEGO DAVID</t>
  </si>
  <si>
    <t>HERRERA LANDAVERI FRANCISCO JOSE</t>
  </si>
  <si>
    <t>VERA MEDINA, RAPHAEL MAURICIO</t>
  </si>
  <si>
    <t>ARANA VILLON, JORGE ALFONSO</t>
  </si>
  <si>
    <t>MUÑOZ RAMIREZ, MANUEL MARCO A.</t>
  </si>
  <si>
    <t>PEREZ LALE, ALFREDO RODOLFO</t>
  </si>
  <si>
    <t>VINATEA MEDINA, JAIME RAFAEL</t>
  </si>
  <si>
    <t>LESCANO CONTRERAS JUAN AGUSTIN</t>
  </si>
  <si>
    <t>MELGAR ZUÑIGA, HUGO FERNANDO</t>
  </si>
  <si>
    <t>SOBRINO YAURI, ALICIA BENITA</t>
  </si>
  <si>
    <t>MENDOZA GUILLEN, LUIS GUILLERMO</t>
  </si>
  <si>
    <t>PAREDES ALVAN, ALFREDO RAUL</t>
  </si>
  <si>
    <t>BENZAQUEN DIAZ LEONARDO</t>
  </si>
  <si>
    <t>CASTRO TORANZO, ALVARO ROBERTO</t>
  </si>
  <si>
    <t>CORONADO AVELLANEDA MANUEL MARTIN</t>
  </si>
  <si>
    <t>VALDEZ MONGES FRANCISCO</t>
  </si>
  <si>
    <t>OBLITAS YABAR, ERICK RENZO</t>
  </si>
  <si>
    <t>ASENJO GALLO, MARTIN RAMON</t>
  </si>
  <si>
    <t>ECHEGARAY PACHECO. HERBERT M.</t>
  </si>
  <si>
    <t>VEGA TRAMONTANA, ALEJANDRO CARLOS</t>
  </si>
  <si>
    <t>FRANCO CORAL, YANINA ADRIANA</t>
  </si>
  <si>
    <t>INGA FLORES, CARMEN MANUELA</t>
  </si>
  <si>
    <t>TAVARA MEDINA JOSE ALONSO</t>
  </si>
  <si>
    <t>PATRNOGIC RENGIFO, RAUL</t>
  </si>
  <si>
    <t>NORIEGA TELLO, JOSE ANTONIO</t>
  </si>
  <si>
    <t>CONTRERAS LINARES, CARLOS ENRIQUE</t>
  </si>
  <si>
    <t>SALINAS BRAVO, EDDY</t>
  </si>
  <si>
    <t>VALDEZ ARROYO, ANGEL SERGIO</t>
  </si>
  <si>
    <t>NUÑEZ GUZMAN MANUEL MARTIN A.</t>
  </si>
  <si>
    <t>PACHERREZ RUESTA, MARTIN A</t>
  </si>
  <si>
    <t>FIGUEROA CONSIGLIERI, HUGO ANTONIO</t>
  </si>
  <si>
    <t>GRANDEZ LOPEZ, FREDY PASCUAL</t>
  </si>
  <si>
    <t>ALVAREZ ASTENGO CARLOS ROBERTO</t>
  </si>
  <si>
    <t>GOMEZ DE LA TORRE PETRELL JUAN C.</t>
  </si>
  <si>
    <t>CORNEJO RIVAS, CESAR ALEJANDRO</t>
  </si>
  <si>
    <t>RUIZ MONCADA ALBERTO</t>
  </si>
  <si>
    <t>GOMERO GOMERO, MAX PAULO</t>
  </si>
  <si>
    <t>DAVIS MOLINA, JOSE MIGUEL</t>
  </si>
  <si>
    <t>DEL CARPIO SAENZ, CAROLINA OFELIA</t>
  </si>
  <si>
    <t>CARDENAS VALSECA, MANUEL ENRIQUE</t>
  </si>
  <si>
    <t>COLINA ROJAS, RICARDO DANIEL</t>
  </si>
  <si>
    <t>INFANZON GUTIERREZ, JACK LUIS</t>
  </si>
  <si>
    <t>CASTRO LOAYZA, JORGE ROGER</t>
  </si>
  <si>
    <t xml:space="preserve">ABAD CACERES, PEDRO LUIS </t>
  </si>
  <si>
    <t>CHARAJA MONTAÑO, RODOLFO DAVID</t>
  </si>
  <si>
    <t>PONCE RODAS ROSA DELIA</t>
  </si>
  <si>
    <t>ZAVALETA DELGADILLO, COLETT</t>
  </si>
  <si>
    <t>SORIANO PAZOS, GENARO HUGO</t>
  </si>
  <si>
    <t>GIBSON RUFFNER ALEX OMAR</t>
  </si>
  <si>
    <t>ZAPATA TIPIAN, JORGE CESAR</t>
  </si>
  <si>
    <t>PHILLIPS DEL CASTILLO, VICTOR LUIS</t>
  </si>
  <si>
    <t>PEREZ BENITES, ALFREDO ANGEL</t>
  </si>
  <si>
    <t>PEÑA RUIZ, LUIS VIRGILIO</t>
  </si>
  <si>
    <t>SAAVEDRA HIPOLITO FRANCISCO EDHI</t>
  </si>
  <si>
    <t>RODRIGUEZ DIAZ ALFREDO FRANCISCO</t>
  </si>
  <si>
    <t>VALER ENCISO, FREDDY ROLANDO</t>
  </si>
  <si>
    <t>COLLANTES MURGA, AIDER</t>
  </si>
  <si>
    <t>CHU CHINEN, PATRICIA</t>
  </si>
  <si>
    <t>BOCANEGRA ABARCA, FRANKLIM OMAR</t>
  </si>
  <si>
    <t>PATRON COLUNCHE, PABLO CESAR</t>
  </si>
  <si>
    <t>SALAS BALBUENA SIXTO</t>
  </si>
  <si>
    <t>MEDINA REY FIDEL ANGEL</t>
  </si>
  <si>
    <t>GALVEZ RODRIGUEZ, LEWIS BENJAMIN</t>
  </si>
  <si>
    <t>PAJARES YLLESCAS, MARIA DEL ROSARIO</t>
  </si>
  <si>
    <t>BURGOS VALDIVIA EDGAR GINO</t>
  </si>
  <si>
    <t>SUAREZ ALAYZA, NELSON ADOLFO</t>
  </si>
  <si>
    <t>ROJAS AGUILAR JAVIER GUSTAVO</t>
  </si>
  <si>
    <t>VELA FLORES MICHAEL BORIS</t>
  </si>
  <si>
    <t>CORRALES ROMERO, ZEE CARLOS</t>
  </si>
  <si>
    <t>MACHIAVELLO VOJVODIC MIRKO</t>
  </si>
  <si>
    <t>MOY GALARZA, GILBERT ALEJANDRO</t>
  </si>
  <si>
    <t>BAXERIAS VUKANOVICH, ROBERT A.</t>
  </si>
  <si>
    <t>RUIZ ORE, JULIO ENRIQUE</t>
  </si>
  <si>
    <t>LOPEZ NIÑO DE GUZMAN, ENRIQUE</t>
  </si>
  <si>
    <t>PULGAR SILMAN, ALDO IVAN</t>
  </si>
  <si>
    <t xml:space="preserve">EVERETT ALARCO CRISTIAN </t>
  </si>
  <si>
    <t>APARICIO BACA, MARCO ANTONIO</t>
  </si>
  <si>
    <t>CABREJOS RENGIFO, SANDRO MANUEL</t>
  </si>
  <si>
    <t>CHAVEZ GOMEZ, MARCOS</t>
  </si>
  <si>
    <t>AGREDA ZAPATEL DANTE GERMAN</t>
  </si>
  <si>
    <t>GARCIA GUEROVICH VICTOR AURELIO</t>
  </si>
  <si>
    <t>IBARRA SCHAMBAHER, José MANUEL</t>
  </si>
  <si>
    <t>PAREDES PEREZ, JORGE GUILLERMO</t>
  </si>
  <si>
    <t>RIOS ALECCHI, ROLANDO ALFREDO</t>
  </si>
  <si>
    <t>QUISPE SANTOS, LIZ  VERONICA</t>
  </si>
  <si>
    <t>REATEGUI BARTRA JORGE ERICK</t>
  </si>
  <si>
    <t>CARRERA FLOREZ, RAMON JUAN F.</t>
  </si>
  <si>
    <t>GUERRERO DE PIEROLA, ENRIQUE A.</t>
  </si>
  <si>
    <t>DEL VILLAR BRICEÑO, RICARDO</t>
  </si>
  <si>
    <t>LOPEZ ZUÑIGA, NILTON GUIDO</t>
  </si>
  <si>
    <t>APARICIO FLORES, MANUEL ANIBAL</t>
  </si>
  <si>
    <t>SAMANEZ FUENTES JOSE FRANCISCO</t>
  </si>
  <si>
    <t>MACERA MANNUCCI, ALDO ERIC</t>
  </si>
  <si>
    <t>SALAZAR CUELLAR, OSCAR JESUS LUREN</t>
  </si>
  <si>
    <t>GRANDEZ RAMIREZ MARCIAL ALFONSO</t>
  </si>
  <si>
    <t>TALAVERA MIRANDA, HECTOR</t>
  </si>
  <si>
    <t>NAVARRETE ANDERSON, FELIPE</t>
  </si>
  <si>
    <t xml:space="preserve">APARICIO ZAMBRANO, LUIS ALBERTO </t>
  </si>
  <si>
    <t>LANDA VERTIZ, JUAN FRANCISCO</t>
  </si>
  <si>
    <t>ARRASCUE AVELLANEDA, LUIS ALBERTO</t>
  </si>
  <si>
    <t>LAZO ALATRISTA, GUILLERMO G.</t>
  </si>
  <si>
    <t>PEREZ SILVA, CARLOS ALBERTO</t>
  </si>
  <si>
    <t>LLAMOSAS CONSIGLIERI JUAN JOSE</t>
  </si>
  <si>
    <t>GOZALO BRAVO DE RUEDA, RAFAEL L.</t>
  </si>
  <si>
    <t>ALCALDE CACHAY, JOSE LUIS</t>
  </si>
  <si>
    <t>ROSPIGLIOSI SAENZ, WALTER EDWARD</t>
  </si>
  <si>
    <t>AGUIRRE RODRIGUEZ CESAR AUGUSTO</t>
  </si>
  <si>
    <t>QUIJANO GOMERO, HUGO MARTIN</t>
  </si>
  <si>
    <t>NUÑEZ DEL PRADO GOMEZ, OSCAR</t>
  </si>
  <si>
    <t>CALLIRGOS ROBLES, LUIS JOSE</t>
  </si>
  <si>
    <t>MONTORO ALEGRE MARIO ANTONIO</t>
  </si>
  <si>
    <t>RODRIGUEZ ESPINOZA, JAIME ARTURO</t>
  </si>
  <si>
    <t>NEYRA CALLE, LUIS ALBERTO</t>
  </si>
  <si>
    <t>CUEVA GARCIA CESAR MAXIMO</t>
  </si>
  <si>
    <t>GUTIERREZ GONZALES, JULIO CESAR</t>
  </si>
  <si>
    <t>GOMEZ TORRES CESAR MIGUEL</t>
  </si>
  <si>
    <t>GALVEZ HEREDIA, ROSA ELISABETH</t>
  </si>
  <si>
    <t>CORDOVA VILLANUEVA, DANIEL</t>
  </si>
  <si>
    <t>CUOTA</t>
  </si>
  <si>
    <t>Promedio</t>
  </si>
  <si>
    <t>Multas / otros</t>
  </si>
  <si>
    <t>JORGE RODRÍGUEZ VELARDE</t>
  </si>
  <si>
    <t>Saldo132</t>
  </si>
  <si>
    <t xml:space="preserve">BADOINO DIAZ, CARLINA ROSANNI </t>
  </si>
  <si>
    <t>Consumo Común</t>
  </si>
  <si>
    <t>Consumo Individual</t>
  </si>
  <si>
    <t>Pago152</t>
  </si>
  <si>
    <t>Media</t>
  </si>
  <si>
    <t>Facturación SEDAPAL</t>
  </si>
  <si>
    <t>Monto S/</t>
  </si>
  <si>
    <t>Pago Consumo Individual  
(S/)</t>
  </si>
  <si>
    <t>Pago Consumo Agua Común 
(S/)</t>
  </si>
  <si>
    <t>COBRO X DPTO. 
(S/)</t>
  </si>
  <si>
    <t>Total Soles</t>
  </si>
  <si>
    <t xml:space="preserve">Mes </t>
  </si>
  <si>
    <t>LAURA</t>
  </si>
  <si>
    <t>SET</t>
  </si>
  <si>
    <t>(a)</t>
  </si>
  <si>
    <t>Nota:</t>
  </si>
  <si>
    <t>Banco </t>
  </si>
  <si>
    <t>Nombre</t>
  </si>
  <si>
    <t>: ASOCIACIÓN DE VIVIENDA MONTE CAOBA - AVIMOC</t>
  </si>
  <si>
    <t>Número</t>
  </si>
  <si>
    <t xml:space="preserve">CCI </t>
  </si>
  <si>
    <t>RUC</t>
  </si>
  <si>
    <t>: 194-2521774-0-63</t>
  </si>
  <si>
    <r>
      <t>: </t>
    </r>
    <r>
      <rPr>
        <b/>
        <sz val="14"/>
        <color rgb="FF222222"/>
        <rFont val="Arial"/>
        <family val="2"/>
      </rPr>
      <t>BANCO DE CRÉDITO DEL PERÚ</t>
    </r>
  </si>
  <si>
    <r>
      <t>: </t>
    </r>
    <r>
      <rPr>
        <b/>
        <sz val="14"/>
        <color rgb="FF222222"/>
        <rFont val="Arial"/>
        <family val="2"/>
      </rPr>
      <t>002-194002521774063-95</t>
    </r>
  </si>
  <si>
    <r>
      <t>: </t>
    </r>
    <r>
      <rPr>
        <b/>
        <sz val="14"/>
        <color rgb="FF222222"/>
        <rFont val="Arial"/>
        <family val="2"/>
      </rPr>
      <t>20537982765</t>
    </r>
  </si>
  <si>
    <t xml:space="preserve">Fecha/Hora
 impresión </t>
  </si>
  <si>
    <t>Común</t>
  </si>
  <si>
    <t>CONDOMINIO</t>
  </si>
  <si>
    <t>Surco</t>
  </si>
  <si>
    <t>Jr. Monte Caoba 1015</t>
  </si>
  <si>
    <t>Dpto.</t>
  </si>
  <si>
    <t>RESIDENCIAL MONTE CAOBA</t>
  </si>
  <si>
    <t xml:space="preserve">DESCRIPCIÓN </t>
  </si>
  <si>
    <t>Mes:</t>
  </si>
  <si>
    <t>RODERICK PAREDES</t>
  </si>
  <si>
    <r>
      <t xml:space="preserve">EL </t>
    </r>
    <r>
      <rPr>
        <b/>
        <sz val="12"/>
        <rFont val="Arial"/>
        <family val="2"/>
      </rPr>
      <t>MONTO IN</t>
    </r>
    <r>
      <rPr>
        <b/>
        <sz val="12"/>
        <color theme="1"/>
        <rFont val="Arial"/>
        <family val="2"/>
      </rPr>
      <t xml:space="preserve">DICADO ES LA </t>
    </r>
    <r>
      <rPr>
        <b/>
        <sz val="12"/>
        <color rgb="FFFF0000"/>
        <rFont val="Arial"/>
        <family val="2"/>
      </rPr>
      <t>CUOTA DE MANTENIMIENTO A PAGAR</t>
    </r>
    <r>
      <rPr>
        <b/>
        <sz val="12"/>
        <color theme="1"/>
        <rFont val="Arial"/>
        <family val="2"/>
      </rPr>
      <t xml:space="preserve">, Y QUE DE  ACUERDO A  REGLAMENTO ES DEL </t>
    </r>
    <r>
      <rPr>
        <b/>
        <sz val="12"/>
        <color rgb="FFFF0000"/>
        <rFont val="Arial"/>
        <family val="2"/>
      </rPr>
      <t>20 HASTA AL 30 ó 31 DEL MES</t>
    </r>
    <r>
      <rPr>
        <b/>
        <sz val="12"/>
        <color theme="1"/>
        <rFont val="Arial"/>
        <family val="2"/>
      </rPr>
      <t>; EL DEPÓSITO DEBERÁ EFECTUARSE EN LA CUENTA BCP - AVIMOC.   SÍRVASE ENVIAR EL VOUCHER AL CORREO:  tesoreria@montecaoba.com (ÚNICO MEDIO DE ENVÍO).</t>
    </r>
  </si>
  <si>
    <t>DÍAS PUBLICACIÓN</t>
  </si>
  <si>
    <t xml:space="preserve">Días Publicación </t>
  </si>
  <si>
    <t>ALVAREZ ASTENGO CARLOS ROBERTO / EMMA IRENE SOPLOPUCO MONCADA</t>
  </si>
  <si>
    <t xml:space="preserve"> la cuota faltate es S/372.34</t>
  </si>
  <si>
    <t>QR Cuota Mes</t>
  </si>
  <si>
    <t xml:space="preserve">QR Cuota Mes </t>
  </si>
  <si>
    <t xml:space="preserve">con formula </t>
  </si>
  <si>
    <t>IMURO MIYISHI, JULIO / GRACIELA</t>
  </si>
  <si>
    <t xml:space="preserve">ROMAN SAENZ ARENA / GRETTA PALACIOS AQUIJE </t>
  </si>
  <si>
    <t xml:space="preserve">CUOTA </t>
  </si>
  <si>
    <t>Al Día</t>
  </si>
  <si>
    <t>sin formula</t>
  </si>
  <si>
    <t>Reporte: Infocorp</t>
  </si>
  <si>
    <t>Pago Fijo 
290+20= S/310</t>
  </si>
  <si>
    <t>COLET ZAVALETA DELGADILLO</t>
  </si>
  <si>
    <t>ROSA DELIA PONCE RODAS</t>
  </si>
  <si>
    <t>CHARAJA MONTAÑO RODOLFO DAVID</t>
  </si>
  <si>
    <t>KARIM GONZALES</t>
  </si>
  <si>
    <t xml:space="preserve">CUENTA AVIMOC
Banco             : BANCO DE CRÉDITO DEL PERÚ 
A nombre de : ASOCIACIÓN DE VIVIENDA MONTE CAOBA - AVIMOC 
Número           : 194-2521774-0-63 
CCI                  : 002-194002521774063-95 
RUC                 : 20537982765
</t>
  </si>
  <si>
    <r>
      <rPr>
        <b/>
        <sz val="12"/>
        <rFont val="Calibri"/>
        <family val="2"/>
        <scheme val="minor"/>
      </rPr>
      <t>Decreto Legislativo Nº 1568 Publicado 28/May/2023</t>
    </r>
    <r>
      <rPr>
        <sz val="12"/>
        <color theme="10"/>
        <rFont val="Calibri"/>
        <family val="2"/>
        <scheme val="minor"/>
      </rPr>
      <t xml:space="preserve">
</t>
    </r>
  </si>
  <si>
    <t xml:space="preserve">Cuota Ascensores </t>
  </si>
  <si>
    <t>Cuota Mantenimiento</t>
  </si>
  <si>
    <t>Consumo Agua Individual</t>
  </si>
  <si>
    <t xml:space="preserve">Consumo Agua Común </t>
  </si>
  <si>
    <t>DETALLE</t>
  </si>
  <si>
    <t>MONTO</t>
  </si>
  <si>
    <t>I504</t>
  </si>
  <si>
    <t xml:space="preserve">Cuota Extraordinaria </t>
  </si>
  <si>
    <t xml:space="preserve">RECIBO DE MANTENIMIENTO Y ADMINISTRACIÓN </t>
  </si>
  <si>
    <r>
      <rPr>
        <b/>
        <sz val="10"/>
        <color theme="1"/>
        <rFont val="Century Gothic"/>
        <family val="2"/>
      </rPr>
      <t>NOTA:</t>
    </r>
    <r>
      <rPr>
        <sz val="10"/>
        <color theme="1"/>
        <rFont val="Century Gothic"/>
        <family val="2"/>
      </rPr>
      <t xml:space="preserve"> ESTE RECIBO NO ES DE CARÁCTER FISCAL, YA QUE COBRA UNA CUOTA PARA EL MANTENIMIENTO Y CONSERVACIÓN DE LAS ÁREAS COMUNES DE ESTE CONDOMINIO, EL PAGO DE ESTE RECIBO SOLO SE APLICA PARA EL MES ESPECIFICADO, NO LIBERA AL DPTO. DE DEUDAS ANTERIORES</t>
    </r>
  </si>
  <si>
    <t>Cuota Pendiente</t>
  </si>
  <si>
    <t>Multa/Otros</t>
  </si>
  <si>
    <t>1. Pago personal de seguridad, limpieza y jardines.
2. Conservación y limpieza áreas y ambientes comunes.
3. Mantenimiento de instalaciones de uso común.
4. Suministro de electricidad.
5. Mantenimiento de ascensores.
6. Consumo de agua individual y común.
7. Otros (Multa/Cuota/Extraordinaria)</t>
  </si>
  <si>
    <t>Deuda Acumulada</t>
  </si>
  <si>
    <t>Visualización de Cuota Mes:
- Pág. Web -  www.montecaoba.com / Tesorería  
- Link correo electrónico / Cuota Mes
- Garita de Ingreso (Pizarra / Cel 920627586 / Cel 920616961)
- Pizarra Informativa Block.
- Código QR  [Cuota Mes …… 2026]</t>
  </si>
  <si>
    <t>Cuota Mantenimiento
(S/290.00*%)+S/20.00
Total S/310.00</t>
  </si>
  <si>
    <r>
      <t xml:space="preserve">Visualización de Cuota Mes:
- Pág. Web -  www.montecaoba.com / Tesorería / Cuota mes..   
- Link correo electrónico / Cuota Mes
- Garita de Ingreso (Pizarra / Cel 920627586 / Cel 920616961)
- Pizarra Informativa Block.
- Código QR  [Cuota Mes …… 2026]
- </t>
    </r>
    <r>
      <rPr>
        <sz val="14"/>
        <color theme="1"/>
        <rFont val="Arial"/>
        <family val="2"/>
      </rPr>
      <t>C</t>
    </r>
    <r>
      <rPr>
        <b/>
        <sz val="14"/>
        <color theme="1"/>
        <rFont val="Arial"/>
        <family val="2"/>
      </rPr>
      <t>ódigo QR  Yape pagos (</t>
    </r>
    <r>
      <rPr>
        <b/>
        <sz val="12"/>
        <color theme="1"/>
        <rFont val="Arial"/>
        <family val="2"/>
      </rPr>
      <t>Nombre Tesorero adminitrador cuenta</t>
    </r>
    <r>
      <rPr>
        <b/>
        <sz val="14"/>
        <color theme="1"/>
        <rFont val="Arial"/>
        <family val="2"/>
      </rPr>
      <t xml:space="preserve">]
</t>
    </r>
  </si>
  <si>
    <r>
      <t>Visualización de Cuota Mes:
- Pág. Web -  www.montecaoba.com / Tesorería / Cuota mes..   
- Link correo electrónico / Cuota Mes
- Garita de Ingreso (Pizarra / Cel 920627586 / Cel 920616961)
- Pizarra Informativa Block.
- Código QR  [Cuota Mes …… 2026]
- Código QR  Yape pagos (</t>
    </r>
    <r>
      <rPr>
        <b/>
        <sz val="12"/>
        <color theme="1"/>
        <rFont val="Arial"/>
        <family val="2"/>
      </rPr>
      <t>Nombre Tesorero adminitrador cuenta]</t>
    </r>
  </si>
  <si>
    <r>
      <t>Visualización de Cuota Mes:
- Pág. Web -  www.montecaoba.com / Tesorería / Cuota mes..   
- Link correo electrónico / Cuota Mes
- Garita de Ingreso (Pizarra / Cel 920627586 / Cel 920616961)
- Pizarra Informativa Block.
- Código QR  [Cuota Mes …… 2026]
- Código QR  Yape pagos (</t>
    </r>
    <r>
      <rPr>
        <b/>
        <sz val="12"/>
        <color theme="1"/>
        <rFont val="Arial"/>
        <family val="2"/>
      </rPr>
      <t>Nombre Tesorero adminitrador cuenta</t>
    </r>
    <r>
      <rPr>
        <b/>
        <sz val="14"/>
        <color theme="1"/>
        <rFont val="Arial"/>
        <family val="2"/>
      </rPr>
      <t>]</t>
    </r>
  </si>
  <si>
    <t>Deudor  04 a +</t>
  </si>
  <si>
    <t>02 a 03 Cuotas/Pagos</t>
  </si>
  <si>
    <t>04 a + Cuotas/Pagos</t>
  </si>
  <si>
    <t>04+  Cuotas/Pagos</t>
  </si>
  <si>
    <t xml:space="preserve">CUADRO CONTROL CUOTA MANTENIMIENTO </t>
  </si>
  <si>
    <t xml:space="preserve">CONDOMINIO </t>
  </si>
  <si>
    <t xml:space="preserve">RECIDENCIAL MONTE CAOBA </t>
  </si>
  <si>
    <t xml:space="preserve">Jr. Monte Caoba 1015 </t>
  </si>
  <si>
    <t>SURCO</t>
  </si>
  <si>
    <t xml:space="preserve">MES </t>
  </si>
  <si>
    <t>Dpto</t>
  </si>
  <si>
    <t>1. Pago personal de seguridad, limpieza y jardines.</t>
  </si>
  <si>
    <t>2. Conservación y limpieza áreas y ambientes comunes.</t>
  </si>
  <si>
    <t>3. Mantenimiento de instalaciones de uso común.</t>
  </si>
  <si>
    <t>4. Suministro de electricidad.</t>
  </si>
  <si>
    <t>5. Mantenimiento de ascensores.</t>
  </si>
  <si>
    <t>6. Consumo de agua individual y común.</t>
  </si>
  <si>
    <t>7. Otros (Multa/Cuota/Extraordinaria)</t>
  </si>
  <si>
    <t>NOTA: ESTE RECIBO NO ES DE CARÁCTER FISCAL, YA QUE COBRA UNA CUOTA PARA EL MANTENIMIENTO Y CONSERVACIÓN DE LAS ÁREAS COMUNES DE ESTE CONDOMINIO, EL PAGO DE ESTE RECIBO SOLO SE APLICA PARA EL MES ESPECIFICADO, NO LIBERA AL DPTO. DE DEUDAS ANTERIORES</t>
  </si>
  <si>
    <t>Pagará S/500.00 mensual Correo 07032026</t>
  </si>
  <si>
    <t>Mes</t>
  </si>
  <si>
    <t>Ene</t>
  </si>
  <si>
    <t>Deuda 01 a 03</t>
  </si>
  <si>
    <t>Deuda</t>
  </si>
  <si>
    <t>EVERETT ALARCO CRISTIAN / GENI FUNDES</t>
  </si>
  <si>
    <r>
      <t xml:space="preserve">CUADRO INFORMATIVO CUOTA MANTENIMIENTO MONTE CAOBA - MAYO 2026
</t>
    </r>
    <r>
      <rPr>
        <b/>
        <sz val="20"/>
        <color rgb="FFFF0000"/>
        <rFont val="Calibri Light"/>
        <family val="2"/>
      </rPr>
      <t xml:space="preserve">(CUOTA POR PAGAR COLOR ROJO) </t>
    </r>
  </si>
  <si>
    <t>MAYO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</si>
</sst>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6">
    <numFmt numFmtId="44" formatCode="_-&quot;S/&quot;\ * #,##0.00_-;\-&quot;S/&quot;\ * #,##0.00_-;_-&quot;S/&quot;\ * &quot;-&quot;??_-;_-@_-"/>
    <numFmt numFmtId="43" formatCode="_-* #,##0.00_-;\-* #,##0.00_-;_-* &quot;-&quot;??_-;_-@_-"/>
    <numFmt numFmtId="164" formatCode="_ &quot;S/&quot;* #,##0.00_ ;_ &quot;S/&quot;* \-#,##0.00_ ;_ &quot;S/&quot;* &quot;-&quot;??_ ;_ @_ "/>
    <numFmt numFmtId="165" formatCode="_ * #,##0.00_ ;_ * \-#,##0.00_ ;_ * &quot;-&quot;??_ ;_ @_ "/>
    <numFmt numFmtId="166" formatCode="&quot;S/&quot;#,##0.00"/>
    <numFmt numFmtId="167" formatCode="#,##0;[Red]#,##0"/>
    <numFmt numFmtId="168" formatCode="#,##0.00;[Red]#,##0.00"/>
    <numFmt numFmtId="169" formatCode="0_ ;[Red]\-0\ "/>
    <numFmt numFmtId="170" formatCode="&quot;S/&quot;#,##0.00;[Red]&quot;S/&quot;#,##0.00"/>
    <numFmt numFmtId="171" formatCode="0.000000"/>
    <numFmt numFmtId="172" formatCode="[$-F400]h:mm:ss\ AM/PM"/>
    <numFmt numFmtId="173" formatCode="00"/>
    <numFmt numFmtId="174" formatCode="0.0000"/>
    <numFmt numFmtId="175" formatCode="#,##0.0000"/>
    <numFmt numFmtId="176" formatCode="mmm\-yyyy"/>
    <numFmt numFmtId="177" formatCode="&quot;S/&quot;\ #,##0.00;[Red]&quot;S/&quot;\ #,##0.00"/>
  </numFmts>
  <fonts count="98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Arial"/>
      <family val="2"/>
    </font>
    <font>
      <sz val="11"/>
      <color theme="0"/>
      <name val="Arial"/>
      <family val="2"/>
    </font>
    <font>
      <b/>
      <sz val="14"/>
      <color theme="1"/>
      <name val="Arial"/>
      <family val="2"/>
    </font>
    <font>
      <b/>
      <sz val="14"/>
      <color rgb="FFFF0000"/>
      <name val="Arial"/>
      <family val="2"/>
    </font>
    <font>
      <b/>
      <sz val="11"/>
      <color theme="9" tint="0.79998168889431442"/>
      <name val="Arial"/>
      <family val="2"/>
    </font>
    <font>
      <b/>
      <sz val="12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vertAlign val="superscript"/>
      <sz val="10"/>
      <color theme="1"/>
      <name val="Calibri"/>
      <family val="2"/>
      <scheme val="minor"/>
    </font>
    <font>
      <b/>
      <sz val="14"/>
      <color indexed="58"/>
      <name val="Arial"/>
      <family val="2"/>
    </font>
    <font>
      <b/>
      <sz val="14"/>
      <name val="Arial"/>
      <family val="2"/>
    </font>
    <font>
      <sz val="14"/>
      <color theme="1"/>
      <name val="Arial"/>
      <family val="2"/>
    </font>
    <font>
      <sz val="12"/>
      <color rgb="FF222222"/>
      <name val="Arial"/>
      <family val="2"/>
    </font>
    <font>
      <b/>
      <sz val="12"/>
      <color theme="1"/>
      <name val="Arial"/>
      <family val="2"/>
    </font>
    <font>
      <b/>
      <sz val="12"/>
      <color rgb="FFFF0000"/>
      <name val="Arial"/>
      <family val="2"/>
    </font>
    <font>
      <b/>
      <sz val="12"/>
      <name val="Arial"/>
      <family val="2"/>
    </font>
    <font>
      <b/>
      <sz val="9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1"/>
      <color indexed="58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0" tint="-0.14999847407452621"/>
      <name val="Calibri"/>
      <family val="2"/>
      <scheme val="minor"/>
    </font>
    <font>
      <sz val="11"/>
      <color indexed="58"/>
      <name val="Calibri"/>
      <family val="2"/>
      <scheme val="minor"/>
    </font>
    <font>
      <b/>
      <sz val="1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8"/>
      <color theme="1"/>
      <name val="Arial"/>
      <family val="2"/>
    </font>
    <font>
      <b/>
      <sz val="11"/>
      <color rgb="FFFF0000"/>
      <name val="Calibri"/>
      <family val="2"/>
      <scheme val="minor"/>
    </font>
    <font>
      <b/>
      <sz val="14"/>
      <color theme="0"/>
      <name val="Arial"/>
      <family val="2"/>
    </font>
    <font>
      <b/>
      <sz val="16"/>
      <color theme="1"/>
      <name val="Arial"/>
      <family val="2"/>
    </font>
    <font>
      <sz val="11"/>
      <color theme="0" tint="-0.34998626667073579"/>
      <name val="Calibri"/>
      <family val="2"/>
      <scheme val="minor"/>
    </font>
    <font>
      <sz val="16"/>
      <color theme="0" tint="-0.34998626667073579"/>
      <name val="Calibri"/>
      <family val="2"/>
      <scheme val="minor"/>
    </font>
    <font>
      <sz val="14"/>
      <color theme="0" tint="-0.34998626667073579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12"/>
      <color theme="1"/>
      <name val="Century Gothic"/>
      <family val="2"/>
    </font>
    <font>
      <b/>
      <sz val="11"/>
      <color theme="1"/>
      <name val="Century Gothic"/>
      <family val="2"/>
    </font>
    <font>
      <b/>
      <sz val="11"/>
      <color indexed="58"/>
      <name val="Century Gothic"/>
      <family val="2"/>
    </font>
    <font>
      <b/>
      <sz val="11"/>
      <name val="Century Gothic"/>
      <family val="2"/>
    </font>
    <font>
      <sz val="11"/>
      <color theme="1"/>
      <name val="Century Gothic"/>
      <family val="2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theme="0" tint="-0.249977111117893"/>
      <name val="Calibri"/>
      <family val="2"/>
      <scheme val="minor"/>
    </font>
    <font>
      <sz val="8"/>
      <name val="Calibri"/>
      <family val="2"/>
      <scheme val="minor"/>
    </font>
    <font>
      <b/>
      <sz val="12"/>
      <color theme="0" tint="-0.34998626667073579"/>
      <name val="Calibri"/>
      <family val="2"/>
      <scheme val="minor"/>
    </font>
    <font>
      <b/>
      <sz val="9"/>
      <color theme="1"/>
      <name val="Arial"/>
      <family val="2"/>
    </font>
    <font>
      <sz val="14"/>
      <color rgb="FF222222"/>
      <name val="Arial"/>
      <family val="2"/>
    </font>
    <font>
      <b/>
      <sz val="14"/>
      <color rgb="FF222222"/>
      <name val="Arial"/>
      <family val="2"/>
    </font>
    <font>
      <sz val="10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1"/>
      <color theme="1"/>
      <name val="Arial Nova"/>
      <family val="2"/>
    </font>
    <font>
      <b/>
      <sz val="11"/>
      <color theme="1"/>
      <name val="Arial Nova"/>
      <family val="2"/>
    </font>
    <font>
      <b/>
      <sz val="11"/>
      <color indexed="58"/>
      <name val="Arial Nova"/>
      <family val="2"/>
    </font>
    <font>
      <sz val="10"/>
      <color theme="1"/>
      <name val="Arial Nova"/>
      <family val="2"/>
    </font>
    <font>
      <sz val="16"/>
      <color theme="8" tint="-0.499984740745262"/>
      <name val="Arial Nova"/>
      <family val="2"/>
    </font>
    <font>
      <sz val="11"/>
      <color indexed="58"/>
      <name val="Arial Nova"/>
      <family val="2"/>
    </font>
    <font>
      <sz val="11"/>
      <color theme="0"/>
      <name val="Arial Nova"/>
      <family val="2"/>
    </font>
    <font>
      <b/>
      <sz val="12"/>
      <name val="Arial Nova Light"/>
      <family val="2"/>
    </font>
    <font>
      <u/>
      <sz val="11"/>
      <color theme="10"/>
      <name val="Calibri"/>
      <family val="2"/>
      <scheme val="minor"/>
    </font>
    <font>
      <sz val="11"/>
      <color theme="0" tint="-0.14999847407452621"/>
      <name val="Arial Nova"/>
      <family val="2"/>
    </font>
    <font>
      <sz val="12"/>
      <color theme="1"/>
      <name val="Arial Nova"/>
      <family val="2"/>
    </font>
    <font>
      <sz val="18"/>
      <color theme="1"/>
      <name val="Century Gothic"/>
      <family val="2"/>
    </font>
    <font>
      <b/>
      <sz val="14"/>
      <color theme="1"/>
      <name val="Calibri Light"/>
      <family val="2"/>
    </font>
    <font>
      <b/>
      <sz val="12"/>
      <color theme="1"/>
      <name val="Calibri Light"/>
      <family val="2"/>
    </font>
    <font>
      <b/>
      <sz val="12"/>
      <color rgb="FFFF0000"/>
      <name val="Calibri Light"/>
      <family val="2"/>
    </font>
    <font>
      <b/>
      <sz val="12"/>
      <color indexed="58"/>
      <name val="Calibri Light"/>
      <family val="2"/>
    </font>
    <font>
      <b/>
      <sz val="11"/>
      <color theme="1"/>
      <name val="Calibri Light"/>
      <family val="2"/>
    </font>
    <font>
      <b/>
      <sz val="14"/>
      <color indexed="58"/>
      <name val="Calibri Light"/>
      <family val="2"/>
    </font>
    <font>
      <b/>
      <sz val="14"/>
      <color rgb="FFFF0000"/>
      <name val="Calibri Light"/>
      <family val="2"/>
    </font>
    <font>
      <b/>
      <sz val="14"/>
      <color theme="0"/>
      <name val="Calibri Light"/>
      <family val="2"/>
    </font>
    <font>
      <b/>
      <sz val="14"/>
      <name val="Calibri Light"/>
      <family val="2"/>
    </font>
    <font>
      <b/>
      <sz val="20"/>
      <color theme="1"/>
      <name val="Calibri Light"/>
      <family val="2"/>
    </font>
    <font>
      <b/>
      <sz val="20"/>
      <color rgb="FFFF0000"/>
      <name val="Calibri Light"/>
      <family val="2"/>
    </font>
    <font>
      <sz val="12"/>
      <color theme="10"/>
      <name val="Calibri"/>
      <family val="2"/>
      <scheme val="minor"/>
    </font>
    <font>
      <b/>
      <sz val="12"/>
      <name val="Calibri"/>
      <family val="2"/>
      <scheme val="minor"/>
    </font>
    <font>
      <sz val="12"/>
      <color rgb="FFFF0000"/>
      <name val="Arial"/>
      <family val="2"/>
    </font>
    <font>
      <b/>
      <sz val="16"/>
      <color theme="1"/>
      <name val="Century Gothic"/>
      <family val="2"/>
    </font>
    <font>
      <sz val="10"/>
      <color theme="1"/>
      <name val="Century Gothic"/>
      <family val="2"/>
    </font>
    <font>
      <b/>
      <sz val="10"/>
      <color theme="1"/>
      <name val="Century Gothic"/>
      <family val="2"/>
    </font>
    <font>
      <sz val="10"/>
      <color rgb="FFFF0000"/>
      <name val="Arial"/>
      <family val="2"/>
    </font>
    <font>
      <sz val="11"/>
      <color rgb="FFFF0000"/>
      <name val="Arial Nova"/>
      <family val="2"/>
    </font>
    <font>
      <b/>
      <sz val="16"/>
      <color theme="1"/>
      <name val="Arial Nova"/>
      <family val="2"/>
    </font>
    <font>
      <b/>
      <sz val="16"/>
      <color indexed="58"/>
      <name val="Arial Nova"/>
      <family val="2"/>
    </font>
    <font>
      <b/>
      <sz val="14"/>
      <color rgb="FFFF0000"/>
      <name val="Arial Nova"/>
      <family val="2"/>
    </font>
    <font>
      <sz val="11"/>
      <name val="Arial Nova"/>
      <family val="2"/>
    </font>
    <font>
      <sz val="18"/>
      <color theme="1"/>
      <name val="Calibri"/>
      <family val="2"/>
      <scheme val="minor"/>
    </font>
    <font>
      <sz val="11"/>
      <color theme="0" tint="-4.9989318521683403E-2"/>
      <name val="Calibri"/>
      <family val="2"/>
      <scheme val="minor"/>
    </font>
    <font>
      <sz val="9"/>
      <color indexed="81"/>
      <name val="Tahoma"/>
      <charset val="1"/>
    </font>
    <font>
      <b/>
      <sz val="9"/>
      <color indexed="81"/>
      <name val="Tahoma"/>
      <charset val="1"/>
    </font>
  </fonts>
  <fills count="2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A3FDF4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39997558519241921"/>
        <bgColor indexed="64"/>
      </patternFill>
    </fill>
  </fills>
  <borders count="5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</borders>
  <cellStyleXfs count="2">
    <xf numFmtId="0" fontId="0" fillId="0" borderId="0"/>
    <xf numFmtId="0" fontId="67" fillId="0" borderId="0" applyNumberFormat="0" applyFill="0" applyBorder="0" applyAlignment="0" applyProtection="0"/>
  </cellStyleXfs>
  <cellXfs count="407">
    <xf numFmtId="0" fontId="0" fillId="0" borderId="0" xfId="0"/>
    <xf numFmtId="0" fontId="0" fillId="0" borderId="1" xfId="0" applyBorder="1"/>
    <xf numFmtId="0" fontId="0" fillId="0" borderId="1" xfId="0" applyBorder="1" applyAlignment="1">
      <alignment horizontal="center" vertical="center"/>
    </xf>
    <xf numFmtId="16" fontId="2" fillId="2" borderId="1" xfId="0" applyNumberFormat="1" applyFont="1" applyFill="1" applyBorder="1" applyAlignment="1">
      <alignment horizontal="center" vertical="center"/>
    </xf>
    <xf numFmtId="166" fontId="0" fillId="0" borderId="0" xfId="0" applyNumberFormat="1"/>
    <xf numFmtId="0" fontId="2" fillId="0" borderId="1" xfId="0" applyFont="1" applyBorder="1" applyAlignment="1">
      <alignment horizontal="center" vertical="center" wrapText="1"/>
    </xf>
    <xf numFmtId="0" fontId="0" fillId="0" borderId="0" xfId="0" applyAlignment="1">
      <alignment horizontal="center"/>
    </xf>
    <xf numFmtId="1" fontId="0" fillId="0" borderId="0" xfId="0" applyNumberFormat="1"/>
    <xf numFmtId="0" fontId="4" fillId="0" borderId="0" xfId="0" applyFont="1"/>
    <xf numFmtId="0" fontId="1" fillId="0" borderId="0" xfId="0" applyFont="1"/>
    <xf numFmtId="0" fontId="1" fillId="0" borderId="0" xfId="0" applyFont="1" applyAlignment="1">
      <alignment horizontal="center"/>
    </xf>
    <xf numFmtId="0" fontId="8" fillId="0" borderId="0" xfId="0" applyFont="1"/>
    <xf numFmtId="0" fontId="5" fillId="0" borderId="0" xfId="0" applyFont="1"/>
    <xf numFmtId="1" fontId="0" fillId="0" borderId="0" xfId="0" applyNumberFormat="1" applyAlignment="1">
      <alignment horizontal="center"/>
    </xf>
    <xf numFmtId="0" fontId="11" fillId="0" borderId="0" xfId="0" applyFont="1"/>
    <xf numFmtId="0" fontId="14" fillId="0" borderId="0" xfId="0" applyFont="1"/>
    <xf numFmtId="0" fontId="9" fillId="0" borderId="11" xfId="0" applyFont="1" applyBorder="1" applyAlignment="1">
      <alignment horizontal="center" vertical="center" wrapText="1"/>
    </xf>
    <xf numFmtId="0" fontId="9" fillId="0" borderId="12" xfId="0" applyFont="1" applyBorder="1" applyAlignment="1">
      <alignment horizontal="center" vertical="center" wrapText="1"/>
    </xf>
    <xf numFmtId="0" fontId="12" fillId="0" borderId="0" xfId="0" applyFont="1" applyAlignment="1">
      <alignment horizontal="left"/>
    </xf>
    <xf numFmtId="0" fontId="14" fillId="0" borderId="0" xfId="0" applyFont="1" applyAlignment="1">
      <alignment horizontal="center" vertical="center"/>
    </xf>
    <xf numFmtId="43" fontId="0" fillId="0" borderId="0" xfId="0" applyNumberFormat="1"/>
    <xf numFmtId="43" fontId="2" fillId="2" borderId="1" xfId="0" applyNumberFormat="1" applyFont="1" applyFill="1" applyBorder="1" applyAlignment="1">
      <alignment horizontal="center" vertical="center" wrapText="1"/>
    </xf>
    <xf numFmtId="43" fontId="0" fillId="0" borderId="1" xfId="0" applyNumberFormat="1" applyBorder="1" applyAlignment="1">
      <alignment horizontal="center"/>
    </xf>
    <xf numFmtId="168" fontId="10" fillId="0" borderId="0" xfId="0" applyNumberFormat="1" applyFont="1" applyAlignment="1">
      <alignment horizontal="center"/>
    </xf>
    <xf numFmtId="168" fontId="0" fillId="0" borderId="0" xfId="0" applyNumberFormat="1" applyAlignment="1">
      <alignment horizontal="center"/>
    </xf>
    <xf numFmtId="168" fontId="11" fillId="5" borderId="0" xfId="0" applyNumberFormat="1" applyFont="1" applyFill="1" applyAlignment="1">
      <alignment horizontal="center"/>
    </xf>
    <xf numFmtId="168" fontId="11" fillId="0" borderId="0" xfId="0" applyNumberFormat="1" applyFont="1" applyAlignment="1">
      <alignment horizontal="center"/>
    </xf>
    <xf numFmtId="4" fontId="0" fillId="0" borderId="1" xfId="0" applyNumberFormat="1" applyBorder="1"/>
    <xf numFmtId="0" fontId="2" fillId="2" borderId="1" xfId="0" applyFont="1" applyFill="1" applyBorder="1" applyAlignment="1">
      <alignment horizontal="center" vertical="center" wrapText="1"/>
    </xf>
    <xf numFmtId="168" fontId="0" fillId="0" borderId="0" xfId="0" applyNumberFormat="1"/>
    <xf numFmtId="4" fontId="0" fillId="6" borderId="1" xfId="0" applyNumberFormat="1" applyFill="1" applyBorder="1"/>
    <xf numFmtId="0" fontId="18" fillId="0" borderId="1" xfId="0" applyFont="1" applyBorder="1" applyAlignment="1">
      <alignment horizontal="center" vertical="center"/>
    </xf>
    <xf numFmtId="0" fontId="19" fillId="0" borderId="1" xfId="0" applyFont="1" applyBorder="1" applyAlignment="1">
      <alignment horizontal="center" vertical="center"/>
    </xf>
    <xf numFmtId="0" fontId="6" fillId="0" borderId="0" xfId="0" applyFont="1" applyAlignment="1">
      <alignment horizontal="center"/>
    </xf>
    <xf numFmtId="0" fontId="18" fillId="4" borderId="8" xfId="0" applyFont="1" applyFill="1" applyBorder="1" applyAlignment="1">
      <alignment horizontal="center" vertical="center" wrapText="1"/>
    </xf>
    <xf numFmtId="0" fontId="18" fillId="4" borderId="8" xfId="0" applyFont="1" applyFill="1" applyBorder="1" applyAlignment="1">
      <alignment horizontal="center" vertical="center"/>
    </xf>
    <xf numFmtId="0" fontId="7" fillId="4" borderId="8" xfId="0" applyFont="1" applyFill="1" applyBorder="1" applyAlignment="1">
      <alignment horizontal="center" vertical="center"/>
    </xf>
    <xf numFmtId="0" fontId="20" fillId="0" borderId="0" xfId="0" applyFont="1"/>
    <xf numFmtId="0" fontId="18" fillId="0" borderId="0" xfId="0" applyFont="1" applyAlignment="1">
      <alignment horizontal="center" vertical="center"/>
    </xf>
    <xf numFmtId="168" fontId="18" fillId="0" borderId="0" xfId="0" applyNumberFormat="1" applyFont="1" applyAlignment="1">
      <alignment horizontal="center" vertical="center"/>
    </xf>
    <xf numFmtId="49" fontId="13" fillId="0" borderId="0" xfId="0" applyNumberFormat="1" applyFont="1" applyAlignment="1">
      <alignment horizontal="center"/>
    </xf>
    <xf numFmtId="2" fontId="0" fillId="0" borderId="1" xfId="0" applyNumberFormat="1" applyBorder="1"/>
    <xf numFmtId="43" fontId="0" fillId="0" borderId="1" xfId="0" applyNumberFormat="1" applyBorder="1"/>
    <xf numFmtId="0" fontId="25" fillId="2" borderId="1" xfId="0" applyFont="1" applyFill="1" applyBorder="1" applyAlignment="1">
      <alignment horizontal="center" vertical="center" textRotation="90"/>
    </xf>
    <xf numFmtId="0" fontId="16" fillId="2" borderId="1" xfId="0" applyFont="1" applyFill="1" applyBorder="1" applyAlignment="1">
      <alignment horizontal="center" vertical="center" textRotation="90"/>
    </xf>
    <xf numFmtId="2" fontId="0" fillId="10" borderId="1" xfId="0" applyNumberFormat="1" applyFill="1" applyBorder="1"/>
    <xf numFmtId="0" fontId="0" fillId="0" borderId="1" xfId="0" applyBorder="1" applyAlignment="1">
      <alignment horizontal="center"/>
    </xf>
    <xf numFmtId="4" fontId="0" fillId="0" borderId="8" xfId="0" applyNumberFormat="1" applyBorder="1"/>
    <xf numFmtId="4" fontId="0" fillId="0" borderId="3" xfId="0" applyNumberFormat="1" applyBorder="1"/>
    <xf numFmtId="1" fontId="0" fillId="0" borderId="10" xfId="0" applyNumberFormat="1" applyBorder="1" applyAlignment="1">
      <alignment horizontal="center"/>
    </xf>
    <xf numFmtId="0" fontId="16" fillId="2" borderId="4" xfId="0" applyFont="1" applyFill="1" applyBorder="1" applyAlignment="1">
      <alignment horizontal="center" vertical="center"/>
    </xf>
    <xf numFmtId="0" fontId="16" fillId="2" borderId="4" xfId="0" applyFont="1" applyFill="1" applyBorder="1" applyAlignment="1">
      <alignment horizontal="center" vertical="center" wrapText="1"/>
    </xf>
    <xf numFmtId="0" fontId="16" fillId="10" borderId="4" xfId="0" applyFont="1" applyFill="1" applyBorder="1" applyAlignment="1">
      <alignment horizontal="center" vertical="center" wrapText="1"/>
    </xf>
    <xf numFmtId="0" fontId="25" fillId="0" borderId="1" xfId="0" applyFont="1" applyBorder="1" applyAlignment="1">
      <alignment horizontal="center"/>
    </xf>
    <xf numFmtId="0" fontId="0" fillId="4" borderId="1" xfId="0" applyFill="1" applyBorder="1" applyAlignment="1">
      <alignment horizontal="center"/>
    </xf>
    <xf numFmtId="169" fontId="0" fillId="0" borderId="0" xfId="0" applyNumberFormat="1" applyAlignment="1">
      <alignment horizontal="center"/>
    </xf>
    <xf numFmtId="0" fontId="28" fillId="4" borderId="1" xfId="0" applyFont="1" applyFill="1" applyBorder="1" applyAlignment="1">
      <alignment horizontal="center" vertical="center"/>
    </xf>
    <xf numFmtId="0" fontId="29" fillId="0" borderId="0" xfId="0" applyFont="1" applyAlignment="1">
      <alignment horizontal="center"/>
    </xf>
    <xf numFmtId="0" fontId="30" fillId="0" borderId="0" xfId="0" applyFont="1" applyAlignment="1">
      <alignment horizontal="center"/>
    </xf>
    <xf numFmtId="169" fontId="0" fillId="0" borderId="0" xfId="0" applyNumberFormat="1"/>
    <xf numFmtId="1" fontId="2" fillId="0" borderId="1" xfId="0" applyNumberFormat="1" applyFont="1" applyBorder="1" applyAlignment="1">
      <alignment horizontal="center"/>
    </xf>
    <xf numFmtId="0" fontId="29" fillId="0" borderId="0" xfId="0" applyFont="1"/>
    <xf numFmtId="0" fontId="30" fillId="0" borderId="0" xfId="0" applyFont="1"/>
    <xf numFmtId="0" fontId="32" fillId="0" borderId="1" xfId="0" applyFont="1" applyBorder="1" applyAlignment="1">
      <alignment horizontal="left"/>
    </xf>
    <xf numFmtId="0" fontId="3" fillId="11" borderId="1" xfId="0" applyFont="1" applyFill="1" applyBorder="1" applyAlignment="1">
      <alignment horizontal="center"/>
    </xf>
    <xf numFmtId="0" fontId="28" fillId="0" borderId="1" xfId="0" applyFont="1" applyBorder="1" applyAlignment="1">
      <alignment horizontal="center"/>
    </xf>
    <xf numFmtId="169" fontId="28" fillId="0" borderId="1" xfId="0" applyNumberFormat="1" applyFont="1" applyBorder="1" applyAlignment="1">
      <alignment horizontal="center"/>
    </xf>
    <xf numFmtId="167" fontId="30" fillId="0" borderId="0" xfId="0" applyNumberFormat="1" applyFont="1"/>
    <xf numFmtId="0" fontId="30" fillId="0" borderId="0" xfId="0" applyFont="1" applyAlignment="1">
      <alignment horizontal="right"/>
    </xf>
    <xf numFmtId="0" fontId="32" fillId="0" borderId="1" xfId="0" applyFont="1" applyBorder="1"/>
    <xf numFmtId="0" fontId="32" fillId="0" borderId="1" xfId="0" applyFont="1" applyBorder="1" applyAlignment="1">
      <alignment horizontal="center"/>
    </xf>
    <xf numFmtId="0" fontId="33" fillId="0" borderId="0" xfId="0" applyFont="1"/>
    <xf numFmtId="0" fontId="28" fillId="12" borderId="1" xfId="0" applyFont="1" applyFill="1" applyBorder="1" applyAlignment="1">
      <alignment horizontal="center"/>
    </xf>
    <xf numFmtId="0" fontId="32" fillId="0" borderId="10" xfId="0" applyFont="1" applyBorder="1" applyAlignment="1">
      <alignment horizontal="left"/>
    </xf>
    <xf numFmtId="0" fontId="28" fillId="0" borderId="1" xfId="0" applyFont="1" applyBorder="1"/>
    <xf numFmtId="0" fontId="0" fillId="0" borderId="0" xfId="0" applyAlignment="1">
      <alignment horizontal="justify" vertical="justify"/>
    </xf>
    <xf numFmtId="169" fontId="0" fillId="0" borderId="0" xfId="0" applyNumberFormat="1" applyAlignment="1">
      <alignment horizontal="justify" vertical="justify"/>
    </xf>
    <xf numFmtId="167" fontId="0" fillId="0" borderId="0" xfId="0" applyNumberFormat="1" applyAlignment="1">
      <alignment horizontal="right" vertical="justify"/>
    </xf>
    <xf numFmtId="0" fontId="33" fillId="0" borderId="0" xfId="0" applyFont="1" applyAlignment="1">
      <alignment horizontal="center"/>
    </xf>
    <xf numFmtId="165" fontId="31" fillId="0" borderId="1" xfId="0" applyNumberFormat="1" applyFont="1" applyBorder="1" applyAlignment="1">
      <alignment horizontal="right"/>
    </xf>
    <xf numFmtId="165" fontId="3" fillId="0" borderId="1" xfId="0" applyNumberFormat="1" applyFont="1" applyBorder="1" applyAlignment="1">
      <alignment horizontal="right"/>
    </xf>
    <xf numFmtId="0" fontId="3" fillId="0" borderId="0" xfId="0" applyFont="1"/>
    <xf numFmtId="168" fontId="31" fillId="0" borderId="1" xfId="0" applyNumberFormat="1" applyFont="1" applyBorder="1" applyAlignment="1">
      <alignment horizontal="right"/>
    </xf>
    <xf numFmtId="0" fontId="3" fillId="4" borderId="1" xfId="0" applyFont="1" applyFill="1" applyBorder="1" applyAlignment="1">
      <alignment horizontal="center"/>
    </xf>
    <xf numFmtId="0" fontId="32" fillId="4" borderId="1" xfId="0" applyFont="1" applyFill="1" applyBorder="1"/>
    <xf numFmtId="0" fontId="32" fillId="4" borderId="1" xfId="0" applyFont="1" applyFill="1" applyBorder="1" applyAlignment="1">
      <alignment horizontal="left"/>
    </xf>
    <xf numFmtId="4" fontId="0" fillId="3" borderId="10" xfId="0" applyNumberFormat="1" applyFill="1" applyBorder="1"/>
    <xf numFmtId="4" fontId="0" fillId="3" borderId="15" xfId="0" applyNumberFormat="1" applyFill="1" applyBorder="1"/>
    <xf numFmtId="168" fontId="10" fillId="0" borderId="0" xfId="0" applyNumberFormat="1" applyFont="1"/>
    <xf numFmtId="168" fontId="0" fillId="0" borderId="1" xfId="0" applyNumberFormat="1" applyBorder="1" applyAlignment="1">
      <alignment horizontal="right"/>
    </xf>
    <xf numFmtId="0" fontId="34" fillId="0" borderId="0" xfId="0" applyFont="1" applyAlignment="1">
      <alignment vertical="top" wrapText="1"/>
    </xf>
    <xf numFmtId="2" fontId="0" fillId="0" borderId="0" xfId="0" applyNumberFormat="1"/>
    <xf numFmtId="3" fontId="0" fillId="3" borderId="1" xfId="0" applyNumberFormat="1" applyFill="1" applyBorder="1" applyAlignment="1">
      <alignment horizontal="center"/>
    </xf>
    <xf numFmtId="3" fontId="0" fillId="3" borderId="8" xfId="0" applyNumberFormat="1" applyFill="1" applyBorder="1" applyAlignment="1">
      <alignment horizontal="center"/>
    </xf>
    <xf numFmtId="3" fontId="0" fillId="0" borderId="3" xfId="0" applyNumberFormat="1" applyBorder="1" applyAlignment="1">
      <alignment horizontal="center"/>
    </xf>
    <xf numFmtId="0" fontId="35" fillId="4" borderId="1" xfId="0" applyFont="1" applyFill="1" applyBorder="1" applyAlignment="1">
      <alignment horizontal="center" vertical="center"/>
    </xf>
    <xf numFmtId="0" fontId="6" fillId="0" borderId="0" xfId="0" applyFont="1" applyAlignment="1">
      <alignment vertical="top" wrapText="1"/>
    </xf>
    <xf numFmtId="0" fontId="37" fillId="0" borderId="0" xfId="0" applyFont="1" applyAlignment="1">
      <alignment vertical="top" wrapText="1"/>
    </xf>
    <xf numFmtId="1" fontId="9" fillId="5" borderId="1" xfId="0" applyNumberFormat="1" applyFont="1" applyFill="1" applyBorder="1" applyAlignment="1">
      <alignment horizontal="center" vertical="center" textRotation="90"/>
    </xf>
    <xf numFmtId="170" fontId="0" fillId="0" borderId="0" xfId="0" applyNumberFormat="1"/>
    <xf numFmtId="4" fontId="38" fillId="0" borderId="0" xfId="0" applyNumberFormat="1" applyFont="1"/>
    <xf numFmtId="4" fontId="39" fillId="0" borderId="0" xfId="0" applyNumberFormat="1" applyFont="1"/>
    <xf numFmtId="4" fontId="39" fillId="0" borderId="0" xfId="0" applyNumberFormat="1" applyFont="1" applyAlignment="1">
      <alignment horizontal="center" vertical="center"/>
    </xf>
    <xf numFmtId="4" fontId="40" fillId="0" borderId="0" xfId="0" applyNumberFormat="1" applyFont="1" applyAlignment="1">
      <alignment horizontal="left"/>
    </xf>
    <xf numFmtId="168" fontId="38" fillId="0" borderId="0" xfId="0" applyNumberFormat="1" applyFont="1"/>
    <xf numFmtId="0" fontId="2" fillId="13" borderId="1" xfId="0" applyFont="1" applyFill="1" applyBorder="1" applyAlignment="1">
      <alignment horizontal="center" vertical="center" wrapText="1"/>
    </xf>
    <xf numFmtId="168" fontId="0" fillId="14" borderId="1" xfId="0" applyNumberFormat="1" applyFill="1" applyBorder="1" applyAlignment="1">
      <alignment horizontal="center"/>
    </xf>
    <xf numFmtId="4" fontId="29" fillId="0" borderId="0" xfId="0" applyNumberFormat="1" applyFont="1"/>
    <xf numFmtId="0" fontId="42" fillId="4" borderId="0" xfId="0" applyFont="1" applyFill="1" applyAlignment="1">
      <alignment horizontal="center" vertical="center"/>
    </xf>
    <xf numFmtId="0" fontId="43" fillId="0" borderId="0" xfId="0" applyFont="1"/>
    <xf numFmtId="0" fontId="44" fillId="0" borderId="1" xfId="0" applyFont="1" applyBorder="1" applyAlignment="1">
      <alignment horizontal="center"/>
    </xf>
    <xf numFmtId="0" fontId="45" fillId="0" borderId="1" xfId="0" applyFont="1" applyBorder="1" applyAlignment="1">
      <alignment horizontal="center"/>
    </xf>
    <xf numFmtId="0" fontId="46" fillId="0" borderId="0" xfId="0" applyFont="1" applyAlignment="1">
      <alignment horizontal="justify" vertical="justify"/>
    </xf>
    <xf numFmtId="1" fontId="9" fillId="5" borderId="10" xfId="0" applyNumberFormat="1" applyFont="1" applyFill="1" applyBorder="1" applyAlignment="1">
      <alignment horizontal="center" vertical="center" textRotation="90"/>
    </xf>
    <xf numFmtId="0" fontId="9" fillId="0" borderId="10" xfId="0" applyFont="1" applyBorder="1" applyAlignment="1">
      <alignment horizontal="center" vertical="center"/>
    </xf>
    <xf numFmtId="0" fontId="9" fillId="0" borderId="15" xfId="0" applyFont="1" applyBorder="1" applyAlignment="1">
      <alignment horizontal="center" vertical="center"/>
    </xf>
    <xf numFmtId="168" fontId="0" fillId="0" borderId="17" xfId="0" applyNumberFormat="1" applyBorder="1" applyAlignment="1">
      <alignment horizontal="center"/>
    </xf>
    <xf numFmtId="168" fontId="2" fillId="0" borderId="18" xfId="0" applyNumberFormat="1" applyFont="1" applyBorder="1" applyAlignment="1">
      <alignment horizontal="center"/>
    </xf>
    <xf numFmtId="168" fontId="0" fillId="14" borderId="2" xfId="0" applyNumberFormat="1" applyFill="1" applyBorder="1" applyAlignment="1">
      <alignment horizontal="center"/>
    </xf>
    <xf numFmtId="168" fontId="2" fillId="0" borderId="20" xfId="0" applyNumberFormat="1" applyFont="1" applyBorder="1" applyAlignment="1">
      <alignment horizontal="center"/>
    </xf>
    <xf numFmtId="168" fontId="3" fillId="0" borderId="17" xfId="0" applyNumberFormat="1" applyFont="1" applyBorder="1" applyAlignment="1">
      <alignment horizontal="center"/>
    </xf>
    <xf numFmtId="168" fontId="9" fillId="8" borderId="23" xfId="0" applyNumberFormat="1" applyFont="1" applyFill="1" applyBorder="1" applyAlignment="1">
      <alignment horizontal="center" vertical="center" textRotation="90"/>
    </xf>
    <xf numFmtId="1" fontId="9" fillId="14" borderId="4" xfId="0" applyNumberFormat="1" applyFont="1" applyFill="1" applyBorder="1" applyAlignment="1">
      <alignment horizontal="center" vertical="center" textRotation="90"/>
    </xf>
    <xf numFmtId="168" fontId="9" fillId="8" borderId="19" xfId="0" applyNumberFormat="1" applyFont="1" applyFill="1" applyBorder="1" applyAlignment="1">
      <alignment horizontal="center" vertical="center" textRotation="90"/>
    </xf>
    <xf numFmtId="1" fontId="9" fillId="8" borderId="23" xfId="0" applyNumberFormat="1" applyFont="1" applyFill="1" applyBorder="1" applyAlignment="1">
      <alignment horizontal="center" vertical="center" textRotation="90"/>
    </xf>
    <xf numFmtId="1" fontId="9" fillId="8" borderId="19" xfId="0" applyNumberFormat="1" applyFont="1" applyFill="1" applyBorder="1" applyAlignment="1">
      <alignment horizontal="center" vertical="center" textRotation="90"/>
    </xf>
    <xf numFmtId="168" fontId="2" fillId="0" borderId="22" xfId="0" applyNumberFormat="1" applyFont="1" applyBorder="1" applyAlignment="1">
      <alignment horizontal="center"/>
    </xf>
    <xf numFmtId="0" fontId="47" fillId="6" borderId="11" xfId="0" applyFont="1" applyFill="1" applyBorder="1" applyAlignment="1">
      <alignment horizontal="left" vertical="center" textRotation="90"/>
    </xf>
    <xf numFmtId="0" fontId="47" fillId="6" borderId="10" xfId="0" applyFont="1" applyFill="1" applyBorder="1" applyAlignment="1">
      <alignment horizontal="left" vertical="center" textRotation="90"/>
    </xf>
    <xf numFmtId="168" fontId="48" fillId="6" borderId="16" xfId="0" applyNumberFormat="1" applyFont="1" applyFill="1" applyBorder="1" applyAlignment="1">
      <alignment horizontal="left" textRotation="90"/>
    </xf>
    <xf numFmtId="1" fontId="48" fillId="14" borderId="4" xfId="0" applyNumberFormat="1" applyFont="1" applyFill="1" applyBorder="1" applyAlignment="1">
      <alignment horizontal="center" textRotation="90"/>
    </xf>
    <xf numFmtId="168" fontId="49" fillId="6" borderId="19" xfId="0" applyNumberFormat="1" applyFont="1" applyFill="1" applyBorder="1" applyAlignment="1">
      <alignment horizontal="left" textRotation="90"/>
    </xf>
    <xf numFmtId="1" fontId="48" fillId="6" borderId="21" xfId="0" applyNumberFormat="1" applyFont="1" applyFill="1" applyBorder="1" applyAlignment="1">
      <alignment horizontal="left" textRotation="90"/>
    </xf>
    <xf numFmtId="1" fontId="48" fillId="14" borderId="1" xfId="0" applyNumberFormat="1" applyFont="1" applyFill="1" applyBorder="1" applyAlignment="1">
      <alignment horizontal="center" textRotation="90"/>
    </xf>
    <xf numFmtId="1" fontId="49" fillId="6" borderId="18" xfId="0" applyNumberFormat="1" applyFont="1" applyFill="1" applyBorder="1" applyAlignment="1">
      <alignment horizontal="left" textRotation="90"/>
    </xf>
    <xf numFmtId="1" fontId="48" fillId="6" borderId="16" xfId="0" applyNumberFormat="1" applyFont="1" applyFill="1" applyBorder="1" applyAlignment="1">
      <alignment horizontal="left" textRotation="90"/>
    </xf>
    <xf numFmtId="1" fontId="48" fillId="6" borderId="18" xfId="0" applyNumberFormat="1" applyFont="1" applyFill="1" applyBorder="1" applyAlignment="1">
      <alignment horizontal="left" textRotation="90"/>
    </xf>
    <xf numFmtId="1" fontId="48" fillId="14" borderId="1" xfId="0" applyNumberFormat="1" applyFont="1" applyFill="1" applyBorder="1" applyAlignment="1">
      <alignment horizontal="left" textRotation="90"/>
    </xf>
    <xf numFmtId="1" fontId="48" fillId="6" borderId="0" xfId="0" applyNumberFormat="1" applyFont="1" applyFill="1" applyAlignment="1">
      <alignment horizontal="left" textRotation="90"/>
    </xf>
    <xf numFmtId="1" fontId="48" fillId="6" borderId="10" xfId="0" applyNumberFormat="1" applyFont="1" applyFill="1" applyBorder="1" applyAlignment="1">
      <alignment horizontal="left" textRotation="90"/>
    </xf>
    <xf numFmtId="168" fontId="50" fillId="6" borderId="27" xfId="0" applyNumberFormat="1" applyFont="1" applyFill="1" applyBorder="1" applyAlignment="1">
      <alignment horizontal="left" wrapText="1"/>
    </xf>
    <xf numFmtId="1" fontId="9" fillId="8" borderId="28" xfId="0" applyNumberFormat="1" applyFont="1" applyFill="1" applyBorder="1" applyAlignment="1">
      <alignment horizontal="center" vertical="center" textRotation="90"/>
    </xf>
    <xf numFmtId="1" fontId="9" fillId="8" borderId="30" xfId="0" applyNumberFormat="1" applyFont="1" applyFill="1" applyBorder="1" applyAlignment="1">
      <alignment horizontal="center" vertical="center" textRotation="90"/>
    </xf>
    <xf numFmtId="168" fontId="2" fillId="0" borderId="10" xfId="0" applyNumberFormat="1" applyFont="1" applyBorder="1" applyAlignment="1">
      <alignment horizontal="center"/>
    </xf>
    <xf numFmtId="1" fontId="9" fillId="8" borderId="29" xfId="0" applyNumberFormat="1" applyFont="1" applyFill="1" applyBorder="1" applyAlignment="1">
      <alignment horizontal="center" vertical="center" textRotation="90"/>
    </xf>
    <xf numFmtId="1" fontId="9" fillId="8" borderId="32" xfId="0" applyNumberFormat="1" applyFont="1" applyFill="1" applyBorder="1" applyAlignment="1">
      <alignment horizontal="center" vertical="center" textRotation="90"/>
    </xf>
    <xf numFmtId="1" fontId="9" fillId="14" borderId="31" xfId="0" applyNumberFormat="1" applyFont="1" applyFill="1" applyBorder="1" applyAlignment="1">
      <alignment horizontal="center" vertical="center" textRotation="90"/>
    </xf>
    <xf numFmtId="0" fontId="2" fillId="4" borderId="1" xfId="0" applyFont="1" applyFill="1" applyBorder="1" applyAlignment="1">
      <alignment horizontal="center"/>
    </xf>
    <xf numFmtId="4" fontId="0" fillId="0" borderId="10" xfId="0" applyNumberFormat="1" applyBorder="1"/>
    <xf numFmtId="4" fontId="0" fillId="0" borderId="15" xfId="0" applyNumberFormat="1" applyBorder="1"/>
    <xf numFmtId="43" fontId="29" fillId="0" borderId="0" xfId="0" applyNumberFormat="1" applyFont="1"/>
    <xf numFmtId="2" fontId="0" fillId="0" borderId="0" xfId="0" applyNumberFormat="1" applyAlignment="1">
      <alignment horizontal="center"/>
    </xf>
    <xf numFmtId="2" fontId="33" fillId="0" borderId="0" xfId="0" applyNumberFormat="1" applyFont="1"/>
    <xf numFmtId="171" fontId="51" fillId="0" borderId="0" xfId="0" applyNumberFormat="1" applyFont="1"/>
    <xf numFmtId="2" fontId="3" fillId="0" borderId="1" xfId="0" applyNumberFormat="1" applyFont="1" applyBorder="1"/>
    <xf numFmtId="171" fontId="3" fillId="0" borderId="1" xfId="0" applyNumberFormat="1" applyFont="1" applyBorder="1"/>
    <xf numFmtId="4" fontId="0" fillId="0" borderId="2" xfId="0" applyNumberFormat="1" applyBorder="1"/>
    <xf numFmtId="0" fontId="2" fillId="15" borderId="1" xfId="0" applyFont="1" applyFill="1" applyBorder="1" applyAlignment="1">
      <alignment horizontal="center" vertical="center" wrapText="1"/>
    </xf>
    <xf numFmtId="2" fontId="11" fillId="0" borderId="0" xfId="0" applyNumberFormat="1" applyFont="1" applyAlignment="1">
      <alignment horizontal="center" vertical="center" textRotation="90"/>
    </xf>
    <xf numFmtId="4" fontId="0" fillId="0" borderId="0" xfId="0" applyNumberFormat="1"/>
    <xf numFmtId="168" fontId="53" fillId="0" borderId="0" xfId="0" applyNumberFormat="1" applyFont="1"/>
    <xf numFmtId="0" fontId="6" fillId="0" borderId="0" xfId="0" applyFont="1" applyAlignment="1">
      <alignment horizontal="left"/>
    </xf>
    <xf numFmtId="0" fontId="54" fillId="0" borderId="0" xfId="0" applyFont="1" applyAlignment="1">
      <alignment vertical="top" wrapText="1"/>
    </xf>
    <xf numFmtId="0" fontId="21" fillId="0" borderId="0" xfId="0" applyFont="1"/>
    <xf numFmtId="0" fontId="55" fillId="0" borderId="0" xfId="0" applyFont="1"/>
    <xf numFmtId="0" fontId="56" fillId="0" borderId="0" xfId="0" applyFont="1"/>
    <xf numFmtId="0" fontId="19" fillId="0" borderId="0" xfId="0" applyFont="1" applyAlignment="1">
      <alignment horizontal="center"/>
    </xf>
    <xf numFmtId="0" fontId="22" fillId="0" borderId="0" xfId="0" applyFont="1" applyAlignment="1">
      <alignment vertical="top" wrapText="1"/>
    </xf>
    <xf numFmtId="166" fontId="3" fillId="0" borderId="0" xfId="0" applyNumberFormat="1" applyFont="1"/>
    <xf numFmtId="0" fontId="32" fillId="2" borderId="1" xfId="0" applyFont="1" applyFill="1" applyBorder="1" applyAlignment="1">
      <alignment horizontal="center" vertical="center" wrapText="1"/>
    </xf>
    <xf numFmtId="0" fontId="12" fillId="0" borderId="0" xfId="0" applyFont="1"/>
    <xf numFmtId="172" fontId="4" fillId="0" borderId="0" xfId="0" applyNumberFormat="1" applyFont="1"/>
    <xf numFmtId="172" fontId="4" fillId="0" borderId="0" xfId="0" applyNumberFormat="1" applyFont="1" applyAlignment="1">
      <alignment horizontal="center"/>
    </xf>
    <xf numFmtId="14" fontId="4" fillId="0" borderId="0" xfId="0" applyNumberFormat="1" applyFont="1" applyAlignment="1">
      <alignment horizontal="center"/>
    </xf>
    <xf numFmtId="168" fontId="36" fillId="0" borderId="18" xfId="0" applyNumberFormat="1" applyFont="1" applyBorder="1" applyAlignment="1">
      <alignment horizontal="center" vertical="center"/>
    </xf>
    <xf numFmtId="0" fontId="41" fillId="2" borderId="0" xfId="0" applyFont="1" applyFill="1" applyAlignment="1">
      <alignment horizontal="center"/>
    </xf>
    <xf numFmtId="0" fontId="57" fillId="0" borderId="1" xfId="0" applyFont="1" applyBorder="1" applyAlignment="1">
      <alignment horizontal="center"/>
    </xf>
    <xf numFmtId="2" fontId="58" fillId="0" borderId="1" xfId="0" applyNumberFormat="1" applyFont="1" applyBorder="1"/>
    <xf numFmtId="0" fontId="0" fillId="12" borderId="0" xfId="0" applyFill="1"/>
    <xf numFmtId="4" fontId="0" fillId="3" borderId="10" xfId="0" quotePrefix="1" applyNumberFormat="1" applyFill="1" applyBorder="1"/>
    <xf numFmtId="173" fontId="54" fillId="0" borderId="1" xfId="0" applyNumberFormat="1" applyFont="1" applyBorder="1" applyAlignment="1">
      <alignment horizontal="center" vertical="center" wrapText="1"/>
    </xf>
    <xf numFmtId="173" fontId="22" fillId="0" borderId="0" xfId="0" applyNumberFormat="1" applyFont="1" applyAlignment="1">
      <alignment vertical="top" wrapText="1"/>
    </xf>
    <xf numFmtId="0" fontId="59" fillId="0" borderId="0" xfId="0" applyFont="1"/>
    <xf numFmtId="0" fontId="60" fillId="0" borderId="0" xfId="0" applyFont="1"/>
    <xf numFmtId="0" fontId="59" fillId="0" borderId="0" xfId="0" applyFont="1" applyAlignment="1">
      <alignment horizontal="center"/>
    </xf>
    <xf numFmtId="0" fontId="61" fillId="0" borderId="0" xfId="0" applyFont="1" applyAlignment="1">
      <alignment horizontal="center"/>
    </xf>
    <xf numFmtId="168" fontId="62" fillId="0" borderId="0" xfId="0" applyNumberFormat="1" applyFont="1"/>
    <xf numFmtId="0" fontId="64" fillId="0" borderId="0" xfId="0" applyFont="1" applyAlignment="1">
      <alignment horizontal="center"/>
    </xf>
    <xf numFmtId="167" fontId="64" fillId="0" borderId="0" xfId="0" applyNumberFormat="1" applyFont="1" applyAlignment="1">
      <alignment horizontal="right"/>
    </xf>
    <xf numFmtId="0" fontId="65" fillId="0" borderId="0" xfId="0" applyFont="1"/>
    <xf numFmtId="0" fontId="59" fillId="0" borderId="0" xfId="0" applyFont="1" applyAlignment="1">
      <alignment horizontal="justify" vertical="justify"/>
    </xf>
    <xf numFmtId="167" fontId="59" fillId="0" borderId="0" xfId="0" applyNumberFormat="1" applyFont="1" applyAlignment="1">
      <alignment horizontal="right" vertical="justify"/>
    </xf>
    <xf numFmtId="4" fontId="0" fillId="0" borderId="4" xfId="0" applyNumberFormat="1" applyBorder="1"/>
    <xf numFmtId="0" fontId="3" fillId="16" borderId="1" xfId="0" applyFont="1" applyFill="1" applyBorder="1" applyAlignment="1">
      <alignment horizontal="center"/>
    </xf>
    <xf numFmtId="43" fontId="3" fillId="17" borderId="1" xfId="0" applyNumberFormat="1" applyFont="1" applyFill="1" applyBorder="1"/>
    <xf numFmtId="0" fontId="32" fillId="4" borderId="1" xfId="0" applyFont="1" applyFill="1" applyBorder="1" applyAlignment="1">
      <alignment horizontal="center" vertical="center"/>
    </xf>
    <xf numFmtId="0" fontId="68" fillId="0" borderId="0" xfId="0" applyFont="1" applyAlignment="1">
      <alignment horizontal="center"/>
    </xf>
    <xf numFmtId="0" fontId="68" fillId="0" borderId="0" xfId="0" applyFont="1" applyAlignment="1">
      <alignment horizontal="right"/>
    </xf>
    <xf numFmtId="0" fontId="68" fillId="0" borderId="0" xfId="0" applyFont="1"/>
    <xf numFmtId="0" fontId="69" fillId="0" borderId="0" xfId="0" applyFont="1"/>
    <xf numFmtId="168" fontId="2" fillId="0" borderId="0" xfId="0" applyNumberFormat="1" applyFont="1"/>
    <xf numFmtId="0" fontId="46" fillId="0" borderId="0" xfId="0" applyFont="1"/>
    <xf numFmtId="0" fontId="70" fillId="0" borderId="0" xfId="0" applyFont="1" applyAlignment="1">
      <alignment vertical="top"/>
    </xf>
    <xf numFmtId="0" fontId="71" fillId="0" borderId="0" xfId="0" applyFont="1" applyAlignment="1">
      <alignment horizontal="center" vertical="center" wrapText="1"/>
    </xf>
    <xf numFmtId="0" fontId="71" fillId="0" borderId="0" xfId="0" applyFont="1" applyAlignment="1">
      <alignment horizontal="center" vertical="center"/>
    </xf>
    <xf numFmtId="0" fontId="72" fillId="0" borderId="0" xfId="0" applyFont="1" applyAlignment="1">
      <alignment horizontal="right"/>
    </xf>
    <xf numFmtId="15" fontId="72" fillId="0" borderId="0" xfId="0" applyNumberFormat="1" applyFont="1"/>
    <xf numFmtId="0" fontId="73" fillId="0" borderId="0" xfId="0" applyFont="1"/>
    <xf numFmtId="173" fontId="72" fillId="0" borderId="1" xfId="0" applyNumberFormat="1" applyFont="1" applyBorder="1" applyAlignment="1">
      <alignment horizontal="center"/>
    </xf>
    <xf numFmtId="0" fontId="72" fillId="0" borderId="0" xfId="0" applyFont="1"/>
    <xf numFmtId="172" fontId="72" fillId="0" borderId="0" xfId="0" applyNumberFormat="1" applyFont="1" applyAlignment="1">
      <alignment horizontal="center"/>
    </xf>
    <xf numFmtId="0" fontId="74" fillId="0" borderId="0" xfId="0" applyFont="1" applyAlignment="1">
      <alignment horizontal="center"/>
    </xf>
    <xf numFmtId="0" fontId="75" fillId="0" borderId="0" xfId="0" applyFont="1"/>
    <xf numFmtId="0" fontId="76" fillId="4" borderId="33" xfId="0" applyFont="1" applyFill="1" applyBorder="1" applyAlignment="1">
      <alignment horizontal="center" vertical="center" textRotation="90" wrapText="1"/>
    </xf>
    <xf numFmtId="0" fontId="76" fillId="4" borderId="34" xfId="0" applyFont="1" applyFill="1" applyBorder="1" applyAlignment="1">
      <alignment horizontal="center" vertical="center" textRotation="90"/>
    </xf>
    <xf numFmtId="0" fontId="77" fillId="4" borderId="35" xfId="0" applyFont="1" applyFill="1" applyBorder="1" applyAlignment="1">
      <alignment horizontal="center" vertical="center" textRotation="90"/>
    </xf>
    <xf numFmtId="0" fontId="71" fillId="0" borderId="0" xfId="0" applyFont="1" applyAlignment="1">
      <alignment vertical="center"/>
    </xf>
    <xf numFmtId="0" fontId="76" fillId="0" borderId="17" xfId="0" applyFont="1" applyBorder="1" applyAlignment="1">
      <alignment horizontal="center" vertical="center"/>
    </xf>
    <xf numFmtId="0" fontId="76" fillId="0" borderId="10" xfId="0" applyFont="1" applyBorder="1" applyAlignment="1">
      <alignment horizontal="center" vertical="center"/>
    </xf>
    <xf numFmtId="168" fontId="78" fillId="0" borderId="22" xfId="0" applyNumberFormat="1" applyFont="1" applyBorder="1" applyAlignment="1">
      <alignment horizontal="center" vertical="center"/>
    </xf>
    <xf numFmtId="0" fontId="71" fillId="0" borderId="0" xfId="0" applyFont="1"/>
    <xf numFmtId="0" fontId="71" fillId="0" borderId="0" xfId="0" applyFont="1" applyAlignment="1">
      <alignment horizontal="center"/>
    </xf>
    <xf numFmtId="168" fontId="78" fillId="0" borderId="39" xfId="0" applyNumberFormat="1" applyFont="1" applyBorder="1" applyAlignment="1">
      <alignment horizontal="center" vertical="center"/>
    </xf>
    <xf numFmtId="0" fontId="79" fillId="0" borderId="17" xfId="0" applyFont="1" applyBorder="1" applyAlignment="1">
      <alignment horizontal="center" vertical="center"/>
    </xf>
    <xf numFmtId="0" fontId="79" fillId="0" borderId="10" xfId="0" applyFont="1" applyBorder="1" applyAlignment="1">
      <alignment horizontal="center" vertical="center"/>
    </xf>
    <xf numFmtId="0" fontId="76" fillId="0" borderId="36" xfId="0" applyFont="1" applyBorder="1" applyAlignment="1">
      <alignment horizontal="center" vertical="center"/>
    </xf>
    <xf numFmtId="0" fontId="76" fillId="0" borderId="38" xfId="0" applyFont="1" applyBorder="1" applyAlignment="1">
      <alignment horizontal="center" vertical="center"/>
    </xf>
    <xf numFmtId="168" fontId="78" fillId="0" borderId="40" xfId="0" applyNumberFormat="1" applyFont="1" applyBorder="1" applyAlignment="1">
      <alignment horizontal="center" vertical="center"/>
    </xf>
    <xf numFmtId="0" fontId="80" fillId="0" borderId="0" xfId="0" applyFont="1"/>
    <xf numFmtId="0" fontId="72" fillId="0" borderId="0" xfId="0" applyFont="1" applyAlignment="1">
      <alignment vertical="top"/>
    </xf>
    <xf numFmtId="168" fontId="9" fillId="5" borderId="22" xfId="0" applyNumberFormat="1" applyFont="1" applyFill="1" applyBorder="1" applyAlignment="1">
      <alignment horizontal="center" vertical="center" wrapText="1"/>
    </xf>
    <xf numFmtId="43" fontId="51" fillId="0" borderId="0" xfId="0" applyNumberFormat="1" applyFont="1"/>
    <xf numFmtId="0" fontId="2" fillId="18" borderId="1" xfId="0" applyFont="1" applyFill="1" applyBorder="1" applyAlignment="1">
      <alignment horizontal="center" vertical="center" wrapText="1"/>
    </xf>
    <xf numFmtId="174" fontId="3" fillId="0" borderId="1" xfId="0" applyNumberFormat="1" applyFont="1" applyBorder="1"/>
    <xf numFmtId="1" fontId="0" fillId="0" borderId="1" xfId="0" applyNumberFormat="1" applyBorder="1" applyAlignment="1">
      <alignment horizontal="center"/>
    </xf>
    <xf numFmtId="0" fontId="2" fillId="8" borderId="1" xfId="0" applyFont="1" applyFill="1" applyBorder="1" applyAlignment="1">
      <alignment horizontal="center" vertical="center" wrapText="1"/>
    </xf>
    <xf numFmtId="43" fontId="0" fillId="10" borderId="1" xfId="0" applyNumberFormat="1" applyFill="1" applyBorder="1"/>
    <xf numFmtId="174" fontId="0" fillId="0" borderId="0" xfId="0" applyNumberFormat="1"/>
    <xf numFmtId="174" fontId="0" fillId="0" borderId="1" xfId="0" applyNumberFormat="1" applyBorder="1"/>
    <xf numFmtId="0" fontId="46" fillId="12" borderId="15" xfId="0" applyFont="1" applyFill="1" applyBorder="1"/>
    <xf numFmtId="0" fontId="46" fillId="12" borderId="12" xfId="0" applyFont="1" applyFill="1" applyBorder="1"/>
    <xf numFmtId="0" fontId="46" fillId="12" borderId="9" xfId="0" applyFont="1" applyFill="1" applyBorder="1"/>
    <xf numFmtId="0" fontId="46" fillId="12" borderId="0" xfId="0" applyFont="1" applyFill="1"/>
    <xf numFmtId="0" fontId="46" fillId="12" borderId="13" xfId="0" applyFont="1" applyFill="1" applyBorder="1"/>
    <xf numFmtId="0" fontId="46" fillId="12" borderId="10" xfId="0" applyFont="1" applyFill="1" applyBorder="1" applyAlignment="1">
      <alignment horizontal="center"/>
    </xf>
    <xf numFmtId="0" fontId="46" fillId="12" borderId="0" xfId="0" applyFont="1" applyFill="1" applyAlignment="1">
      <alignment horizontal="center"/>
    </xf>
    <xf numFmtId="173" fontId="46" fillId="12" borderId="0" xfId="0" applyNumberFormat="1" applyFont="1" applyFill="1" applyAlignment="1">
      <alignment horizontal="center"/>
    </xf>
    <xf numFmtId="173" fontId="46" fillId="12" borderId="10" xfId="0" applyNumberFormat="1" applyFont="1" applyFill="1" applyBorder="1" applyAlignment="1">
      <alignment horizontal="center"/>
    </xf>
    <xf numFmtId="0" fontId="46" fillId="12" borderId="30" xfId="0" applyFont="1" applyFill="1" applyBorder="1"/>
    <xf numFmtId="0" fontId="46" fillId="12" borderId="14" xfId="0" applyFont="1" applyFill="1" applyBorder="1"/>
    <xf numFmtId="0" fontId="46" fillId="12" borderId="28" xfId="0" applyFont="1" applyFill="1" applyBorder="1"/>
    <xf numFmtId="167" fontId="69" fillId="0" borderId="0" xfId="0" applyNumberFormat="1" applyFont="1"/>
    <xf numFmtId="0" fontId="65" fillId="0" borderId="0" xfId="0" applyFont="1" applyAlignment="1">
      <alignment horizontal="center"/>
    </xf>
    <xf numFmtId="0" fontId="65" fillId="0" borderId="0" xfId="0" applyFont="1" applyAlignment="1">
      <alignment horizontal="right"/>
    </xf>
    <xf numFmtId="167" fontId="65" fillId="0" borderId="0" xfId="0" applyNumberFormat="1" applyFont="1" applyAlignment="1">
      <alignment horizontal="right"/>
    </xf>
    <xf numFmtId="1" fontId="2" fillId="0" borderId="0" xfId="0" applyNumberFormat="1" applyFont="1" applyAlignment="1">
      <alignment horizontal="center"/>
    </xf>
    <xf numFmtId="1" fontId="13" fillId="6" borderId="18" xfId="0" applyNumberFormat="1" applyFont="1" applyFill="1" applyBorder="1" applyAlignment="1">
      <alignment horizontal="left" textRotation="90"/>
    </xf>
    <xf numFmtId="168" fontId="2" fillId="0" borderId="0" xfId="0" applyNumberFormat="1" applyFont="1" applyAlignment="1">
      <alignment horizontal="center"/>
    </xf>
    <xf numFmtId="1" fontId="13" fillId="6" borderId="10" xfId="0" applyNumberFormat="1" applyFont="1" applyFill="1" applyBorder="1" applyAlignment="1">
      <alignment horizontal="left" textRotation="90"/>
    </xf>
    <xf numFmtId="168" fontId="2" fillId="0" borderId="15" xfId="0" applyNumberFormat="1" applyFont="1" applyBorder="1" applyAlignment="1">
      <alignment horizontal="center"/>
    </xf>
    <xf numFmtId="0" fontId="90" fillId="0" borderId="0" xfId="0" applyFont="1"/>
    <xf numFmtId="0" fontId="0" fillId="0" borderId="0" xfId="0" applyAlignment="1">
      <alignment wrapText="1"/>
    </xf>
    <xf numFmtId="0" fontId="11" fillId="0" borderId="0" xfId="0" applyFont="1" applyAlignment="1">
      <alignment horizontal="center"/>
    </xf>
    <xf numFmtId="2" fontId="0" fillId="2" borderId="1" xfId="0" applyNumberFormat="1" applyFill="1" applyBorder="1"/>
    <xf numFmtId="0" fontId="41" fillId="20" borderId="0" xfId="0" applyFont="1" applyFill="1" applyAlignment="1">
      <alignment horizontal="center"/>
    </xf>
    <xf numFmtId="0" fontId="41" fillId="21" borderId="0" xfId="0" applyFont="1" applyFill="1"/>
    <xf numFmtId="0" fontId="41" fillId="20" borderId="1" xfId="0" applyFont="1" applyFill="1" applyBorder="1" applyAlignment="1">
      <alignment horizontal="center"/>
    </xf>
    <xf numFmtId="0" fontId="41" fillId="2" borderId="1" xfId="0" applyFont="1" applyFill="1" applyBorder="1" applyAlignment="1">
      <alignment horizontal="center"/>
    </xf>
    <xf numFmtId="4" fontId="0" fillId="10" borderId="1" xfId="0" applyNumberFormat="1" applyFill="1" applyBorder="1"/>
    <xf numFmtId="43" fontId="31" fillId="0" borderId="1" xfId="0" applyNumberFormat="1" applyFont="1" applyBorder="1" applyAlignment="1">
      <alignment horizontal="right"/>
    </xf>
    <xf numFmtId="164" fontId="43" fillId="0" borderId="3" xfId="0" applyNumberFormat="1" applyFont="1" applyBorder="1"/>
    <xf numFmtId="0" fontId="0" fillId="0" borderId="43" xfId="0" applyBorder="1" applyAlignment="1">
      <alignment horizontal="center"/>
    </xf>
    <xf numFmtId="0" fontId="0" fillId="0" borderId="44" xfId="0" applyBorder="1"/>
    <xf numFmtId="43" fontId="0" fillId="0" borderId="44" xfId="0" applyNumberFormat="1" applyBorder="1"/>
    <xf numFmtId="0" fontId="0" fillId="0" borderId="45" xfId="0" applyBorder="1"/>
    <xf numFmtId="0" fontId="0" fillId="0" borderId="16" xfId="0" applyBorder="1" applyAlignment="1">
      <alignment horizontal="center"/>
    </xf>
    <xf numFmtId="0" fontId="0" fillId="0" borderId="46" xfId="0" applyBorder="1" applyAlignment="1">
      <alignment horizontal="center"/>
    </xf>
    <xf numFmtId="0" fontId="0" fillId="0" borderId="46" xfId="0" applyBorder="1"/>
    <xf numFmtId="0" fontId="46" fillId="12" borderId="16" xfId="0" applyFont="1" applyFill="1" applyBorder="1"/>
    <xf numFmtId="164" fontId="43" fillId="0" borderId="46" xfId="0" applyNumberFormat="1" applyFont="1" applyBorder="1"/>
    <xf numFmtId="0" fontId="46" fillId="12" borderId="47" xfId="0" applyFont="1" applyFill="1" applyBorder="1" applyAlignment="1">
      <alignment horizontal="center"/>
    </xf>
    <xf numFmtId="0" fontId="46" fillId="12" borderId="48" xfId="0" applyFont="1" applyFill="1" applyBorder="1" applyAlignment="1">
      <alignment horizontal="center"/>
    </xf>
    <xf numFmtId="0" fontId="46" fillId="12" borderId="48" xfId="0" applyFont="1" applyFill="1" applyBorder="1"/>
    <xf numFmtId="0" fontId="0" fillId="0" borderId="49" xfId="0" applyBorder="1"/>
    <xf numFmtId="44" fontId="46" fillId="12" borderId="1" xfId="0" applyNumberFormat="1" applyFont="1" applyFill="1" applyBorder="1"/>
    <xf numFmtId="44" fontId="46" fillId="12" borderId="8" xfId="0" applyNumberFormat="1" applyFont="1" applyFill="1" applyBorder="1"/>
    <xf numFmtId="176" fontId="2" fillId="0" borderId="1" xfId="0" applyNumberFormat="1" applyFont="1" applyBorder="1" applyAlignment="1">
      <alignment horizontal="center"/>
    </xf>
    <xf numFmtId="0" fontId="0" fillId="18" borderId="1" xfId="0" applyFill="1" applyBorder="1" applyAlignment="1">
      <alignment horizontal="center"/>
    </xf>
    <xf numFmtId="0" fontId="95" fillId="0" borderId="0" xfId="0" applyFont="1"/>
    <xf numFmtId="4" fontId="95" fillId="0" borderId="0" xfId="0" applyNumberFormat="1" applyFont="1"/>
    <xf numFmtId="2" fontId="95" fillId="0" borderId="0" xfId="0" applyNumberFormat="1" applyFont="1" applyAlignment="1">
      <alignment horizontal="center" vertical="center"/>
    </xf>
    <xf numFmtId="174" fontId="95" fillId="0" borderId="0" xfId="0" applyNumberFormat="1" applyFont="1"/>
    <xf numFmtId="175" fontId="95" fillId="0" borderId="0" xfId="0" applyNumberFormat="1" applyFont="1"/>
    <xf numFmtId="0" fontId="46" fillId="12" borderId="30" xfId="0" applyFont="1" applyFill="1" applyBorder="1" applyAlignment="1">
      <alignment horizontal="center"/>
    </xf>
    <xf numFmtId="0" fontId="42" fillId="4" borderId="1" xfId="0" applyFont="1" applyFill="1" applyBorder="1" applyAlignment="1">
      <alignment horizontal="center"/>
    </xf>
    <xf numFmtId="176" fontId="46" fillId="0" borderId="5" xfId="0" applyNumberFormat="1" applyFont="1" applyBorder="1" applyAlignment="1">
      <alignment horizontal="center"/>
    </xf>
    <xf numFmtId="176" fontId="43" fillId="4" borderId="1" xfId="0" applyNumberFormat="1" applyFont="1" applyFill="1" applyBorder="1" applyAlignment="1">
      <alignment horizontal="center"/>
    </xf>
    <xf numFmtId="0" fontId="0" fillId="18" borderId="1" xfId="0" applyFill="1" applyBorder="1" applyAlignment="1">
      <alignment horizontal="center" vertical="center"/>
    </xf>
    <xf numFmtId="167" fontId="68" fillId="0" borderId="0" xfId="0" applyNumberFormat="1" applyFont="1"/>
    <xf numFmtId="43" fontId="33" fillId="17" borderId="1" xfId="0" applyNumberFormat="1" applyFont="1" applyFill="1" applyBorder="1"/>
    <xf numFmtId="0" fontId="0" fillId="15" borderId="1" xfId="0" applyFill="1" applyBorder="1"/>
    <xf numFmtId="0" fontId="63" fillId="0" borderId="0" xfId="0" applyFont="1" applyAlignment="1">
      <alignment horizontal="center"/>
    </xf>
    <xf numFmtId="0" fontId="70" fillId="0" borderId="0" xfId="0" applyFont="1" applyAlignment="1">
      <alignment horizontal="left" vertical="top" wrapText="1"/>
    </xf>
    <xf numFmtId="0" fontId="80" fillId="0" borderId="5" xfId="0" applyFont="1" applyBorder="1" applyAlignment="1">
      <alignment horizontal="center" vertical="center" wrapText="1"/>
    </xf>
    <xf numFmtId="0" fontId="80" fillId="0" borderId="6" xfId="0" applyFont="1" applyBorder="1" applyAlignment="1">
      <alignment horizontal="center" vertical="center"/>
    </xf>
    <xf numFmtId="0" fontId="80" fillId="0" borderId="7" xfId="0" applyFont="1" applyBorder="1" applyAlignment="1">
      <alignment horizontal="center" vertical="center"/>
    </xf>
    <xf numFmtId="0" fontId="72" fillId="0" borderId="0" xfId="0" applyFont="1" applyAlignment="1">
      <alignment horizontal="right"/>
    </xf>
    <xf numFmtId="172" fontId="71" fillId="0" borderId="0" xfId="0" applyNumberFormat="1" applyFont="1" applyAlignment="1">
      <alignment horizontal="center"/>
    </xf>
    <xf numFmtId="15" fontId="79" fillId="0" borderId="0" xfId="0" applyNumberFormat="1" applyFont="1" applyAlignment="1">
      <alignment horizontal="center"/>
    </xf>
    <xf numFmtId="0" fontId="72" fillId="0" borderId="1" xfId="0" applyFont="1" applyBorder="1" applyAlignment="1">
      <alignment horizontal="center"/>
    </xf>
    <xf numFmtId="0" fontId="73" fillId="0" borderId="0" xfId="0" applyFont="1" applyAlignment="1">
      <alignment horizontal="center"/>
    </xf>
    <xf numFmtId="0" fontId="82" fillId="0" borderId="0" xfId="1" applyFont="1" applyAlignment="1">
      <alignment horizontal="center" vertical="top" wrapText="1"/>
    </xf>
    <xf numFmtId="0" fontId="73" fillId="21" borderId="10" xfId="0" applyFont="1" applyFill="1" applyBorder="1" applyAlignment="1">
      <alignment horizontal="center"/>
    </xf>
    <xf numFmtId="0" fontId="73" fillId="21" borderId="41" xfId="0" applyFont="1" applyFill="1" applyBorder="1" applyAlignment="1">
      <alignment horizontal="center"/>
    </xf>
    <xf numFmtId="0" fontId="73" fillId="21" borderId="11" xfId="0" applyFont="1" applyFill="1" applyBorder="1" applyAlignment="1">
      <alignment horizontal="center"/>
    </xf>
    <xf numFmtId="0" fontId="73" fillId="2" borderId="10" xfId="0" applyFont="1" applyFill="1" applyBorder="1" applyAlignment="1">
      <alignment horizontal="center"/>
    </xf>
    <xf numFmtId="0" fontId="73" fillId="2" borderId="41" xfId="0" applyFont="1" applyFill="1" applyBorder="1" applyAlignment="1">
      <alignment horizontal="center"/>
    </xf>
    <xf numFmtId="0" fontId="73" fillId="2" borderId="11" xfId="0" applyFont="1" applyFill="1" applyBorder="1" applyAlignment="1">
      <alignment horizontal="center"/>
    </xf>
    <xf numFmtId="0" fontId="73" fillId="0" borderId="15" xfId="0" applyFont="1" applyBorder="1" applyAlignment="1">
      <alignment horizontal="center" vertical="center"/>
    </xf>
    <xf numFmtId="0" fontId="73" fillId="0" borderId="37" xfId="0" applyFont="1" applyBorder="1" applyAlignment="1">
      <alignment horizontal="center" vertical="center"/>
    </xf>
    <xf numFmtId="0" fontId="73" fillId="0" borderId="12" xfId="0" applyFont="1" applyBorder="1" applyAlignment="1">
      <alignment horizontal="center" vertical="center"/>
    </xf>
    <xf numFmtId="0" fontId="73" fillId="0" borderId="30" xfId="0" applyFont="1" applyBorder="1" applyAlignment="1">
      <alignment horizontal="center" vertical="center"/>
    </xf>
    <xf numFmtId="0" fontId="73" fillId="0" borderId="14" xfId="0" applyFont="1" applyBorder="1" applyAlignment="1">
      <alignment horizontal="center" vertical="center"/>
    </xf>
    <xf numFmtId="0" fontId="73" fillId="0" borderId="28" xfId="0" applyFont="1" applyBorder="1" applyAlignment="1">
      <alignment horizontal="center" vertical="center"/>
    </xf>
    <xf numFmtId="177" fontId="92" fillId="0" borderId="0" xfId="0" applyNumberFormat="1" applyFont="1" applyAlignment="1">
      <alignment horizontal="center"/>
    </xf>
    <xf numFmtId="15" fontId="66" fillId="0" borderId="0" xfId="0" applyNumberFormat="1" applyFont="1" applyAlignment="1">
      <alignment horizontal="center"/>
    </xf>
    <xf numFmtId="9" fontId="69" fillId="21" borderId="0" xfId="0" applyNumberFormat="1" applyFont="1" applyFill="1" applyAlignment="1">
      <alignment horizontal="center" vertical="center"/>
    </xf>
    <xf numFmtId="0" fontId="89" fillId="0" borderId="0" xfId="0" applyFont="1" applyAlignment="1">
      <alignment horizontal="center" vertical="center"/>
    </xf>
    <xf numFmtId="9" fontId="69" fillId="3" borderId="0" xfId="0" applyNumberFormat="1" applyFont="1" applyFill="1" applyAlignment="1">
      <alignment horizontal="center" vertical="center"/>
    </xf>
    <xf numFmtId="9" fontId="69" fillId="19" borderId="0" xfId="0" applyNumberFormat="1" applyFont="1" applyFill="1" applyAlignment="1">
      <alignment horizontal="center" vertical="center"/>
    </xf>
    <xf numFmtId="0" fontId="93" fillId="0" borderId="0" xfId="0" applyFont="1" applyAlignment="1">
      <alignment horizontal="center"/>
    </xf>
    <xf numFmtId="177" fontId="91" fillId="0" borderId="0" xfId="0" applyNumberFormat="1" applyFont="1" applyAlignment="1">
      <alignment horizontal="center"/>
    </xf>
    <xf numFmtId="0" fontId="15" fillId="0" borderId="14" xfId="0" applyFont="1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88" fillId="0" borderId="0" xfId="0" applyFont="1" applyAlignment="1">
      <alignment horizontal="left"/>
    </xf>
    <xf numFmtId="0" fontId="33" fillId="0" borderId="0" xfId="0" applyFont="1" applyAlignment="1">
      <alignment horizontal="left"/>
    </xf>
    <xf numFmtId="0" fontId="84" fillId="0" borderId="0" xfId="0" applyFont="1" applyAlignment="1">
      <alignment horizontal="left"/>
    </xf>
    <xf numFmtId="0" fontId="33" fillId="2" borderId="0" xfId="0" applyFont="1" applyFill="1" applyAlignment="1">
      <alignment horizontal="left"/>
    </xf>
    <xf numFmtId="0" fontId="0" fillId="0" borderId="0" xfId="0" applyAlignment="1">
      <alignment horizontal="center"/>
    </xf>
    <xf numFmtId="0" fontId="0" fillId="7" borderId="0" xfId="0" applyFill="1" applyAlignment="1">
      <alignment horizontal="center"/>
    </xf>
    <xf numFmtId="0" fontId="15" fillId="0" borderId="14" xfId="0" applyFont="1" applyBorder="1" applyAlignment="1">
      <alignment horizontal="center"/>
    </xf>
    <xf numFmtId="1" fontId="15" fillId="14" borderId="5" xfId="0" applyNumberFormat="1" applyFont="1" applyFill="1" applyBorder="1" applyAlignment="1">
      <alignment horizontal="center" vertical="center"/>
    </xf>
    <xf numFmtId="1" fontId="15" fillId="14" borderId="6" xfId="0" applyNumberFormat="1" applyFont="1" applyFill="1" applyBorder="1" applyAlignment="1">
      <alignment horizontal="center" vertical="center"/>
    </xf>
    <xf numFmtId="1" fontId="15" fillId="14" borderId="7" xfId="0" applyNumberFormat="1" applyFont="1" applyFill="1" applyBorder="1" applyAlignment="1">
      <alignment horizontal="center" vertical="center"/>
    </xf>
    <xf numFmtId="1" fontId="15" fillId="14" borderId="24" xfId="0" applyNumberFormat="1" applyFont="1" applyFill="1" applyBorder="1" applyAlignment="1">
      <alignment horizontal="center" vertical="center"/>
    </xf>
    <xf numFmtId="1" fontId="15" fillId="14" borderId="25" xfId="0" applyNumberFormat="1" applyFont="1" applyFill="1" applyBorder="1" applyAlignment="1">
      <alignment horizontal="center" vertical="center"/>
    </xf>
    <xf numFmtId="1" fontId="15" fillId="14" borderId="26" xfId="0" applyNumberFormat="1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/>
    </xf>
    <xf numFmtId="166" fontId="0" fillId="0" borderId="9" xfId="0" applyNumberFormat="1" applyBorder="1" applyAlignment="1">
      <alignment horizontal="center"/>
    </xf>
    <xf numFmtId="166" fontId="0" fillId="0" borderId="0" xfId="0" applyNumberFormat="1" applyAlignment="1">
      <alignment horizontal="center"/>
    </xf>
    <xf numFmtId="0" fontId="0" fillId="9" borderId="13" xfId="0" applyFill="1" applyBorder="1" applyAlignment="1">
      <alignment horizontal="center"/>
    </xf>
    <xf numFmtId="0" fontId="0" fillId="0" borderId="13" xfId="0" applyBorder="1" applyAlignment="1">
      <alignment horizontal="center"/>
    </xf>
    <xf numFmtId="0" fontId="86" fillId="12" borderId="11" xfId="0" applyFont="1" applyFill="1" applyBorder="1" applyAlignment="1">
      <alignment horizontal="right"/>
    </xf>
    <xf numFmtId="0" fontId="86" fillId="12" borderId="10" xfId="0" applyFont="1" applyFill="1" applyBorder="1" applyAlignment="1">
      <alignment horizontal="right"/>
    </xf>
    <xf numFmtId="0" fontId="86" fillId="12" borderId="12" xfId="0" applyFont="1" applyFill="1" applyBorder="1" applyAlignment="1">
      <alignment horizontal="right"/>
    </xf>
    <xf numFmtId="0" fontId="86" fillId="12" borderId="15" xfId="0" applyFont="1" applyFill="1" applyBorder="1" applyAlignment="1">
      <alignment horizontal="right"/>
    </xf>
    <xf numFmtId="0" fontId="43" fillId="12" borderId="50" xfId="0" applyFont="1" applyFill="1" applyBorder="1" applyAlignment="1">
      <alignment horizontal="center"/>
    </xf>
    <xf numFmtId="0" fontId="43" fillId="12" borderId="42" xfId="0" applyFont="1" applyFill="1" applyBorder="1" applyAlignment="1">
      <alignment horizontal="center"/>
    </xf>
    <xf numFmtId="0" fontId="0" fillId="0" borderId="1" xfId="0" applyBorder="1" applyAlignment="1">
      <alignment horizontal="right"/>
    </xf>
    <xf numFmtId="0" fontId="0" fillId="0" borderId="10" xfId="0" applyBorder="1" applyAlignment="1">
      <alignment horizontal="right"/>
    </xf>
    <xf numFmtId="0" fontId="0" fillId="0" borderId="11" xfId="0" applyBorder="1" applyAlignment="1">
      <alignment horizontal="right"/>
    </xf>
    <xf numFmtId="0" fontId="12" fillId="5" borderId="1" xfId="0" applyFont="1" applyFill="1" applyBorder="1" applyAlignment="1">
      <alignment horizontal="center"/>
    </xf>
    <xf numFmtId="0" fontId="0" fillId="0" borderId="5" xfId="0" applyBorder="1" applyAlignment="1">
      <alignment horizontal="left" wrapText="1"/>
    </xf>
    <xf numFmtId="0" fontId="0" fillId="0" borderId="6" xfId="0" applyBorder="1" applyAlignment="1">
      <alignment horizontal="left" wrapText="1"/>
    </xf>
    <xf numFmtId="0" fontId="0" fillId="0" borderId="7" xfId="0" applyBorder="1" applyAlignment="1">
      <alignment horizontal="left" wrapText="1"/>
    </xf>
    <xf numFmtId="0" fontId="2" fillId="0" borderId="51" xfId="0" applyFont="1" applyBorder="1" applyAlignment="1">
      <alignment horizontal="center"/>
    </xf>
    <xf numFmtId="0" fontId="0" fillId="0" borderId="37" xfId="0" applyBorder="1" applyAlignment="1">
      <alignment horizontal="center"/>
    </xf>
    <xf numFmtId="0" fontId="0" fillId="0" borderId="12" xfId="0" applyBorder="1" applyAlignment="1">
      <alignment horizontal="center"/>
    </xf>
    <xf numFmtId="0" fontId="94" fillId="0" borderId="16" xfId="0" applyFont="1" applyBorder="1" applyAlignment="1">
      <alignment horizontal="center"/>
    </xf>
    <xf numFmtId="0" fontId="94" fillId="0" borderId="0" xfId="0" applyFont="1" applyAlignment="1">
      <alignment horizontal="center"/>
    </xf>
    <xf numFmtId="0" fontId="94" fillId="0" borderId="46" xfId="0" applyFont="1" applyBorder="1" applyAlignment="1">
      <alignment horizontal="center"/>
    </xf>
    <xf numFmtId="0" fontId="46" fillId="12" borderId="16" xfId="0" applyFont="1" applyFill="1" applyBorder="1" applyAlignment="1">
      <alignment horizontal="left"/>
    </xf>
    <xf numFmtId="0" fontId="46" fillId="12" borderId="0" xfId="0" applyFont="1" applyFill="1" applyAlignment="1">
      <alignment horizontal="left"/>
    </xf>
    <xf numFmtId="0" fontId="46" fillId="12" borderId="13" xfId="0" applyFont="1" applyFill="1" applyBorder="1" applyAlignment="1">
      <alignment horizontal="left"/>
    </xf>
    <xf numFmtId="0" fontId="46" fillId="12" borderId="16" xfId="0" applyFont="1" applyFill="1" applyBorder="1"/>
    <xf numFmtId="0" fontId="46" fillId="12" borderId="0" xfId="0" applyFont="1" applyFill="1"/>
    <xf numFmtId="0" fontId="46" fillId="12" borderId="13" xfId="0" applyFont="1" applyFill="1" applyBorder="1"/>
    <xf numFmtId="0" fontId="46" fillId="12" borderId="52" xfId="0" applyFont="1" applyFill="1" applyBorder="1"/>
    <xf numFmtId="0" fontId="46" fillId="12" borderId="14" xfId="0" applyFont="1" applyFill="1" applyBorder="1"/>
    <xf numFmtId="0" fontId="46" fillId="12" borderId="28" xfId="0" applyFont="1" applyFill="1" applyBorder="1"/>
    <xf numFmtId="0" fontId="85" fillId="12" borderId="37" xfId="0" applyFont="1" applyFill="1" applyBorder="1" applyAlignment="1">
      <alignment horizontal="center"/>
    </xf>
    <xf numFmtId="0" fontId="86" fillId="12" borderId="9" xfId="0" applyFont="1" applyFill="1" applyBorder="1" applyAlignment="1">
      <alignment horizontal="left" vertical="center" wrapText="1"/>
    </xf>
    <xf numFmtId="0" fontId="86" fillId="12" borderId="0" xfId="0" applyFont="1" applyFill="1" applyAlignment="1">
      <alignment horizontal="left" vertical="center" wrapText="1"/>
    </xf>
    <xf numFmtId="0" fontId="86" fillId="12" borderId="13" xfId="0" applyFont="1" applyFill="1" applyBorder="1" applyAlignment="1">
      <alignment horizontal="left" vertical="center" wrapText="1"/>
    </xf>
    <xf numFmtId="0" fontId="86" fillId="12" borderId="30" xfId="0" applyFont="1" applyFill="1" applyBorder="1" applyAlignment="1">
      <alignment horizontal="left" vertical="center" wrapText="1"/>
    </xf>
    <xf numFmtId="0" fontId="86" fillId="12" borderId="14" xfId="0" applyFont="1" applyFill="1" applyBorder="1" applyAlignment="1">
      <alignment horizontal="left" vertical="center" wrapText="1"/>
    </xf>
    <xf numFmtId="0" fontId="86" fillId="12" borderId="28" xfId="0" applyFont="1" applyFill="1" applyBorder="1" applyAlignment="1">
      <alignment horizontal="left" vertical="center" wrapText="1"/>
    </xf>
    <xf numFmtId="0" fontId="86" fillId="12" borderId="10" xfId="0" applyFont="1" applyFill="1" applyBorder="1" applyAlignment="1">
      <alignment horizontal="justify" wrapText="1"/>
    </xf>
    <xf numFmtId="0" fontId="86" fillId="12" borderId="41" xfId="0" applyFont="1" applyFill="1" applyBorder="1" applyAlignment="1">
      <alignment horizontal="justify" wrapText="1"/>
    </xf>
    <xf numFmtId="0" fontId="86" fillId="12" borderId="11" xfId="0" applyFont="1" applyFill="1" applyBorder="1" applyAlignment="1">
      <alignment horizontal="justify" wrapText="1"/>
    </xf>
    <xf numFmtId="0" fontId="86" fillId="12" borderId="1" xfId="0" applyFont="1" applyFill="1" applyBorder="1" applyAlignment="1">
      <alignment horizontal="right"/>
    </xf>
    <xf numFmtId="164" fontId="86" fillId="12" borderId="1" xfId="0" applyNumberFormat="1" applyFont="1" applyFill="1" applyBorder="1" applyAlignment="1">
      <alignment horizontal="center"/>
    </xf>
    <xf numFmtId="0" fontId="86" fillId="12" borderId="8" xfId="0" applyFont="1" applyFill="1" applyBorder="1" applyAlignment="1">
      <alignment horizontal="right"/>
    </xf>
    <xf numFmtId="164" fontId="86" fillId="12" borderId="8" xfId="0" applyNumberFormat="1" applyFont="1" applyFill="1" applyBorder="1" applyAlignment="1">
      <alignment horizontal="center"/>
    </xf>
    <xf numFmtId="164" fontId="43" fillId="0" borderId="24" xfId="0" applyNumberFormat="1" applyFont="1" applyBorder="1" applyAlignment="1">
      <alignment horizontal="center"/>
    </xf>
    <xf numFmtId="164" fontId="43" fillId="0" borderId="26" xfId="0" applyNumberFormat="1" applyFont="1" applyBorder="1" applyAlignment="1">
      <alignment horizontal="center"/>
    </xf>
    <xf numFmtId="0" fontId="43" fillId="12" borderId="24" xfId="0" applyFont="1" applyFill="1" applyBorder="1" applyAlignment="1">
      <alignment horizontal="center"/>
    </xf>
    <xf numFmtId="0" fontId="43" fillId="12" borderId="26" xfId="0" applyFont="1" applyFill="1" applyBorder="1" applyAlignment="1">
      <alignment horizontal="center"/>
    </xf>
    <xf numFmtId="0" fontId="43" fillId="12" borderId="1" xfId="0" applyFont="1" applyFill="1" applyBorder="1" applyAlignment="1">
      <alignment horizontal="center"/>
    </xf>
    <xf numFmtId="0" fontId="43" fillId="12" borderId="10" xfId="0" applyFont="1" applyFill="1" applyBorder="1" applyAlignment="1">
      <alignment horizontal="center"/>
    </xf>
    <xf numFmtId="0" fontId="43" fillId="12" borderId="41" xfId="0" applyFont="1" applyFill="1" applyBorder="1" applyAlignment="1">
      <alignment horizontal="center"/>
    </xf>
    <xf numFmtId="0" fontId="43" fillId="12" borderId="11" xfId="0" applyFont="1" applyFill="1" applyBorder="1" applyAlignment="1">
      <alignment horizontal="center"/>
    </xf>
    <xf numFmtId="0" fontId="6" fillId="0" borderId="0" xfId="0" applyFont="1" applyAlignment="1">
      <alignment horizontal="left" vertical="top" wrapText="1"/>
    </xf>
    <xf numFmtId="0" fontId="22" fillId="0" borderId="0" xfId="0" applyFont="1" applyAlignment="1">
      <alignment horizontal="left" vertical="justify" wrapText="1"/>
    </xf>
    <xf numFmtId="0" fontId="4" fillId="0" borderId="13" xfId="0" applyFont="1" applyBorder="1" applyAlignment="1">
      <alignment horizontal="center" wrapText="1"/>
    </xf>
    <xf numFmtId="0" fontId="54" fillId="0" borderId="1" xfId="0" applyFont="1" applyBorder="1" applyAlignment="1">
      <alignment horizontal="center" vertical="center" wrapText="1"/>
    </xf>
    <xf numFmtId="0" fontId="25" fillId="2" borderId="1" xfId="0" applyFont="1" applyFill="1" applyBorder="1" applyAlignment="1">
      <alignment horizontal="center" vertical="center" wrapText="1"/>
    </xf>
  </cellXfs>
  <cellStyles count="2">
    <cellStyle name="Hipervínculo" xfId="1" builtinId="8"/>
    <cellStyle name="Normal" xfId="0" builtinId="0"/>
  </cellStyles>
  <dxfs count="112">
    <dxf>
      <fill>
        <patternFill>
          <bgColor rgb="FFFFFF00"/>
        </patternFill>
      </fill>
    </dxf>
    <dxf>
      <numFmt numFmtId="0" formatCode="General"/>
      <fill>
        <patternFill>
          <bgColor theme="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numFmt numFmtId="0" formatCode="General"/>
      <fill>
        <patternFill>
          <bgColor theme="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numFmt numFmtId="0" formatCode="General"/>
      <fill>
        <patternFill>
          <bgColor theme="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numFmt numFmtId="0" formatCode="General"/>
      <fill>
        <patternFill>
          <bgColor theme="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numFmt numFmtId="0" formatCode="General"/>
      <fill>
        <patternFill>
          <bgColor theme="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numFmt numFmtId="0" formatCode="General"/>
      <fill>
        <patternFill>
          <bgColor theme="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numFmt numFmtId="0" formatCode="General"/>
      <fill>
        <patternFill>
          <bgColor theme="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numFmt numFmtId="0" formatCode="General"/>
      <fill>
        <patternFill>
          <bgColor theme="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numFmt numFmtId="0" formatCode="General"/>
      <fill>
        <patternFill>
          <bgColor theme="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</dxf>
    <dxf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ont>
        <b/>
        <strike val="0"/>
        <outline val="0"/>
        <shadow val="0"/>
        <u val="none"/>
        <vertAlign val="baseline"/>
        <sz val="12"/>
        <color theme="1"/>
        <name val="Calibri"/>
        <scheme val="minor"/>
      </font>
      <numFmt numFmtId="168" formatCode="#,##0.00;[Red]#,##0.0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 style="medium">
          <color indexed="64"/>
        </right>
        <top style="thin">
          <color auto="1"/>
        </top>
        <bottom style="thin">
          <color auto="1"/>
        </bottom>
      </border>
    </dxf>
    <dxf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/>
      </border>
    </dxf>
    <dxf>
      <font>
        <b/>
      </font>
      <numFmt numFmtId="168" formatCode="#,##0.00;[Red]#,##0.0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168" formatCode="#,##0.00;[Red]#,##0.00"/>
      <fill>
        <patternFill patternType="none">
          <fgColor indexed="64"/>
          <bgColor rgb="FFA3FDF4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color auto="1"/>
      </font>
      <numFmt numFmtId="168" formatCode="#,##0.00;[Red]#,##0.0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/>
      </font>
      <numFmt numFmtId="168" formatCode="#,##0.00;[Red]#,##0.0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medium">
          <color indexed="64"/>
        </right>
        <top style="thin">
          <color auto="1"/>
        </top>
        <bottom style="thin">
          <color auto="1"/>
        </bottom>
      </border>
    </dxf>
    <dxf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168" formatCode="#,##0.00;[Red]#,##0.00"/>
      <fill>
        <patternFill patternType="none">
          <fgColor indexed="64"/>
          <bgColor rgb="FFA3FDF4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/>
        <top style="thin">
          <color auto="1"/>
        </top>
        <bottom style="thin">
          <color auto="1"/>
        </bottom>
      </border>
    </dxf>
    <dxf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color auto="1"/>
      </font>
      <numFmt numFmtId="168" formatCode="#,##0.00;[Red]#,##0.0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168" formatCode="#,##0.00;[Red]#,##0.0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168" formatCode="#,##0.00;[Red]#,##0.00"/>
      <fill>
        <patternFill patternType="none">
          <fgColor indexed="64"/>
          <bgColor rgb="FFA3FDF4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color auto="1"/>
      </font>
      <numFmt numFmtId="168" formatCode="#,##0.00;[Red]#,##0.0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/>
      </font>
      <numFmt numFmtId="168" formatCode="#,##0.00;[Red]#,##0.0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/>
        <right style="medium">
          <color indexed="64"/>
        </right>
        <top style="thin">
          <color auto="1"/>
        </top>
        <bottom style="thin">
          <color auto="1"/>
        </bottom>
        <vertical/>
        <horizontal style="thin">
          <color auto="1"/>
        </horizontal>
      </border>
    </dxf>
    <dxf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168" formatCode="#,##0.00;[Red]#,##0.00"/>
      <fill>
        <patternFill patternType="none">
          <fgColor indexed="64"/>
          <bgColor rgb="FFA3FDF4"/>
        </patternFill>
      </fill>
      <alignment horizontal="center" vertical="bottom" textRotation="0" wrapText="0" indent="0" justifyLastLine="0" shrinkToFit="0" readingOrder="0"/>
      <border diagonalUp="0" diagonalDown="0">
        <left/>
        <right/>
        <top style="thin">
          <color auto="1"/>
        </top>
        <bottom style="thin">
          <color auto="1"/>
        </bottom>
        <vertical/>
        <horizontal style="thin">
          <color auto="1"/>
        </horizontal>
      </border>
    </dxf>
    <dxf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color auto="1"/>
      </font>
      <numFmt numFmtId="168" formatCode="#,##0.00;[Red]#,##0.0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168" formatCode="#,##0.00;[Red]#,##0.0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168" formatCode="#,##0.00;[Red]#,##0.00"/>
      <fill>
        <patternFill patternType="none">
          <fgColor indexed="64"/>
          <bgColor rgb="FFA3FDF4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medium">
          <color indexed="64"/>
        </left>
        <right style="thin">
          <color indexed="64"/>
        </right>
        <top/>
        <bottom/>
      </border>
    </dxf>
    <dxf>
      <numFmt numFmtId="168" formatCode="#,##0.00;[Red]#,##0.0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 style="medium">
          <color indexed="64"/>
        </right>
        <top/>
        <bottom/>
      </border>
    </dxf>
    <dxf>
      <numFmt numFmtId="168" formatCode="#,##0.00;[Red]#,##0.0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/>
        <right style="medium">
          <color indexed="64"/>
        </right>
        <top style="thin">
          <color auto="1"/>
        </top>
        <bottom style="thin">
          <color auto="1"/>
        </bottom>
        <vertical/>
        <horizontal style="thin">
          <color auto="1"/>
        </horizontal>
      </border>
    </dxf>
    <dxf>
      <fill>
        <patternFill patternType="solid">
          <fgColor indexed="64"/>
          <bgColor rgb="FFA3FDF4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168" formatCode="#,##0.00;[Red]#,##0.00"/>
      <fill>
        <patternFill patternType="solid">
          <fgColor indexed="64"/>
          <bgColor rgb="FFA3FDF4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/>
      </border>
    </dxf>
    <dxf>
      <numFmt numFmtId="168" formatCode="#,##0.00;[Red]#,##0.0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medium">
          <color indexed="64"/>
        </right>
        <top/>
        <bottom/>
      </border>
    </dxf>
    <dxf>
      <font>
        <b/>
      </font>
      <numFmt numFmtId="168" formatCode="#,##0.00;[Red]#,##0.0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medium">
          <color indexed="64"/>
        </right>
        <top style="thin">
          <color auto="1"/>
        </top>
        <bottom style="thin">
          <color auto="1"/>
        </bottom>
      </border>
    </dxf>
    <dxf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/>
      </border>
    </dxf>
    <dxf>
      <numFmt numFmtId="168" formatCode="#,##0.00;[Red]#,##0.00"/>
      <fill>
        <patternFill patternType="none">
          <fgColor indexed="64"/>
          <bgColor rgb="FFA3FDF4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thin">
          <color auto="1"/>
        </bottom>
      </border>
    </dxf>
    <dxf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medium">
          <color indexed="64"/>
        </left>
        <right style="thin">
          <color indexed="64"/>
        </right>
        <top/>
        <bottom/>
      </border>
    </dxf>
    <dxf>
      <numFmt numFmtId="168" formatCode="#,##0.00;[Red]#,##0.0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medium">
          <color indexed="64"/>
        </left>
        <right style="thin">
          <color indexed="64"/>
        </right>
        <top style="thin">
          <color auto="1"/>
        </top>
        <bottom style="thin">
          <color auto="1"/>
        </bottom>
      </border>
    </dxf>
    <dxf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 style="medium">
          <color indexed="64"/>
        </right>
        <top/>
        <bottom/>
      </border>
    </dxf>
    <dxf>
      <numFmt numFmtId="168" formatCode="#,##0.00;[Red]#,##0.0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/>
        <right style="medium">
          <color indexed="64"/>
        </right>
        <top style="thin">
          <color auto="1"/>
        </top>
        <bottom style="thin">
          <color auto="1"/>
        </bottom>
        <vertical/>
        <horizontal style="thin">
          <color auto="1"/>
        </horizontal>
      </border>
    </dxf>
    <dxf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/>
      </border>
    </dxf>
    <dxf>
      <numFmt numFmtId="168" formatCode="#,##0.00;[Red]#,##0.00"/>
      <fill>
        <patternFill patternType="none">
          <fgColor indexed="64"/>
          <bgColor rgb="FFA3FDF4"/>
        </patternFill>
      </fill>
      <alignment horizontal="center" vertical="bottom" textRotation="0" wrapText="0" indent="0" justifyLastLine="0" shrinkToFit="0" readingOrder="0"/>
      <border diagonalUp="0" diagonalDown="0">
        <left/>
        <right/>
        <top style="thin">
          <color auto="1"/>
        </top>
        <bottom style="thin">
          <color auto="1"/>
        </bottom>
        <vertical/>
        <horizontal style="thin">
          <color auto="1"/>
        </horizontal>
      </border>
    </dxf>
    <dxf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medium">
          <color indexed="64"/>
        </left>
        <right/>
        <top/>
        <bottom/>
      </border>
    </dxf>
    <dxf>
      <numFmt numFmtId="168" formatCode="#,##0.00;[Red]#,##0.0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/>
        <top style="thin">
          <color auto="1"/>
        </top>
        <bottom style="thin">
          <color auto="1"/>
        </bottom>
        <vertical/>
        <horizontal style="thin">
          <color auto="1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 style="medium">
          <color indexed="64"/>
        </right>
        <top/>
        <bottom/>
      </border>
    </dxf>
    <dxf>
      <font>
        <b/>
      </font>
      <numFmt numFmtId="168" formatCode="#,##0.00;[Red]#,##0.00"/>
      <fill>
        <patternFill patternType="none">
          <fgColor indexed="64"/>
          <bgColor rgb="FFA3FDF4"/>
        </patternFill>
      </fill>
      <alignment horizontal="center" vertical="bottom" textRotation="0" wrapText="0" indent="0" justifyLastLine="0" shrinkToFit="0" readingOrder="0"/>
      <border diagonalUp="0" diagonalDown="0">
        <left/>
        <right style="medium">
          <color indexed="64"/>
        </right>
        <top style="thin">
          <color auto="1"/>
        </top>
        <bottom style="thin">
          <color auto="1"/>
        </bottom>
        <vertical/>
        <horizontal style="thin">
          <color auto="1"/>
        </horizontal>
      </border>
    </dxf>
    <dxf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/>
      </border>
    </dxf>
    <dxf>
      <numFmt numFmtId="168" formatCode="#,##0.00;[Red]#,##0.00"/>
      <fill>
        <patternFill patternType="none">
          <fgColor indexed="64"/>
          <bgColor rgb="FFA3FDF4"/>
        </patternFill>
      </fill>
      <alignment horizontal="center" vertical="bottom" textRotation="0" wrapText="0" indent="0" justifyLastLine="0" shrinkToFit="0" readingOrder="0"/>
      <border diagonalUp="0" diagonalDown="0">
        <left/>
        <right/>
        <top style="thin">
          <color auto="1"/>
        </top>
        <bottom style="thin">
          <color auto="1"/>
        </bottom>
        <vertical/>
        <horizontal style="thin">
          <color auto="1"/>
        </horizontal>
      </border>
    </dxf>
    <dxf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medium">
          <color indexed="64"/>
        </left>
        <right/>
        <top/>
        <bottom/>
      </border>
    </dxf>
    <dxf>
      <numFmt numFmtId="168" formatCode="#,##0.00;[Red]#,##0.0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/>
        <top style="thin">
          <color auto="1"/>
        </top>
        <bottom style="thin">
          <color auto="1"/>
        </bottom>
        <vertical/>
        <horizontal style="thin">
          <color auto="1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medium">
          <color indexed="64"/>
        </right>
        <top/>
        <bottom/>
      </border>
    </dxf>
    <dxf>
      <font>
        <b/>
      </font>
      <numFmt numFmtId="168" formatCode="#,##0.00;[Red]#,##0.0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auto="1"/>
        </left>
        <right style="medium">
          <color indexed="64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ill>
        <patternFill patternType="solid">
          <fgColor indexed="64"/>
          <bgColor rgb="FFA3FDF4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168" formatCode="#,##0.00;[Red]#,##0.00"/>
      <fill>
        <patternFill patternType="solid">
          <fgColor indexed="64"/>
          <bgColor rgb="FFA3FDF4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medium">
          <color indexed="64"/>
        </left>
        <right style="thin">
          <color indexed="64"/>
        </right>
        <top/>
        <bottom/>
      </border>
    </dxf>
    <dxf>
      <numFmt numFmtId="168" formatCode="#,##0.00;[Red]#,##0.0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medium">
          <color indexed="64"/>
        </right>
        <top/>
        <bottom/>
      </border>
    </dxf>
    <dxf>
      <font>
        <b/>
      </font>
      <numFmt numFmtId="168" formatCode="#,##0.00;[Red]#,##0.0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medium">
          <color indexed="64"/>
        </right>
        <top style="thin">
          <color auto="1"/>
        </top>
        <bottom style="thin">
          <color auto="1"/>
        </bottom>
        <vertical style="thin">
          <color indexed="64"/>
        </vertical>
        <horizontal style="thin">
          <color auto="1"/>
        </horizontal>
      </border>
    </dxf>
    <dxf>
      <fill>
        <patternFill patternType="solid">
          <fgColor indexed="64"/>
          <bgColor rgb="FFA3FDF4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168" formatCode="#,##0.00;[Red]#,##0.00"/>
      <fill>
        <patternFill patternType="solid">
          <fgColor indexed="64"/>
          <bgColor rgb="FFA3FDF4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auto="1"/>
        </top>
        <bottom style="thin">
          <color auto="1"/>
        </bottom>
        <vertical style="thin">
          <color indexed="64"/>
        </vertical>
        <horizontal style="thin">
          <color auto="1"/>
        </horizontal>
      </border>
    </dxf>
    <dxf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medium">
          <color indexed="64"/>
        </left>
        <right style="thin">
          <color indexed="64"/>
        </right>
        <top/>
        <bottom/>
      </border>
    </dxf>
    <dxf>
      <numFmt numFmtId="168" formatCode="#,##0.00;[Red]#,##0.0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 style="thin">
          <color indexed="64"/>
        </right>
        <top style="thin">
          <color auto="1"/>
        </top>
        <bottom style="thin">
          <color auto="1"/>
        </bottom>
        <vertical style="thin">
          <color indexed="64"/>
        </vertical>
        <horizontal style="thin">
          <color auto="1"/>
        </horizontal>
      </border>
    </dxf>
    <dxf>
      <font>
        <b/>
      </font>
      <numFmt numFmtId="168" formatCode="#,##0.00;[Red]#,##0.0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auto="1"/>
        </left>
        <right style="medium">
          <color indexed="64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ill>
        <patternFill patternType="solid">
          <fgColor indexed="64"/>
          <bgColor rgb="FFA3FDF4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168" formatCode="#,##0.00;[Red]#,##0.00"/>
      <fill>
        <patternFill patternType="solid">
          <fgColor indexed="64"/>
          <bgColor rgb="FFA3FDF4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numFmt numFmtId="168" formatCode="#,##0.00;[Red]#,##0.0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/>
        <bottom/>
      </border>
    </dxf>
    <dxf>
      <font>
        <b/>
        <strike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4"/>
        <color theme="1"/>
        <name val="Calibri"/>
        <scheme val="minor"/>
      </font>
      <numFmt numFmtId="1" formatCode="0"/>
      <fill>
        <patternFill patternType="solid">
          <fgColor indexed="64"/>
          <bgColor theme="4" tint="0.39997558519241921"/>
        </patternFill>
      </fill>
      <alignment horizontal="left" vertical="bottom" textRotation="9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</dxfs>
  <tableStyles count="0" defaultTableStyle="TableStyleMedium2" defaultPivotStyle="PivotStyleLight16"/>
  <colors>
    <mruColors>
      <color rgb="FFA3FDF4"/>
      <color rgb="FFCCECFF"/>
      <color rgb="FFE0E0E0"/>
      <color rgb="FF9999FF"/>
      <color rgb="FFFF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heetMetadata" Target="metadata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theme" Target="theme/theme1.xml"/><Relationship Id="rId8" Type="http://schemas.openxmlformats.org/officeDocument/2006/relationships/worksheet" Target="worksheets/sheet8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PE" b="1"/>
              <a:t>Cuota</a:t>
            </a:r>
            <a:r>
              <a:rPr lang="es-PE" b="1" baseline="0"/>
              <a:t> Mantenimiento 2026</a:t>
            </a:r>
            <a:endParaRPr lang="es-PE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FF0000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2-BCA3-44D5-8DFA-699A48959DE9}"/>
              </c:ext>
            </c:extLst>
          </c:dPt>
          <c:dPt>
            <c:idx val="1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 w="76200"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1-BCA3-44D5-8DFA-699A48959DE9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C970-4339-B4A8-BDD6BBC5D260}"/>
              </c:ext>
            </c:extLst>
          </c:dPt>
          <c:dLbls>
            <c:dLbl>
              <c:idx val="0"/>
              <c:layout>
                <c:manualLayout>
                  <c:x val="2.4799495105712197E-2"/>
                  <c:y val="-8.045475307042726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CA3-44D5-8DFA-699A48959DE9}"/>
                </c:ext>
              </c:extLst>
            </c:dLbl>
            <c:dLbl>
              <c:idx val="1"/>
              <c:layout>
                <c:manualLayout>
                  <c:x val="1.9839596084569793E-2"/>
                  <c:y val="7.3749338355907006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CA3-44D5-8DFA-699A48959DE9}"/>
                </c:ext>
              </c:extLst>
            </c:dLbl>
            <c:dLbl>
              <c:idx val="2"/>
              <c:layout>
                <c:manualLayout>
                  <c:x val="-0.13207551094206238"/>
                  <c:y val="-1.95881541673973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8254737261844381"/>
                      <c:h val="8.4661173004450294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4-C970-4339-B4A8-BDD6BBC5D26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8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numRef>
              <c:f>'Cuota Mes'!$S$42:$S$44</c:f>
              <c:numCache>
                <c:formatCode>General</c:formatCode>
                <c:ptCount val="3"/>
              </c:numCache>
            </c:numRef>
          </c:cat>
          <c:val>
            <c:numRef>
              <c:f>'Cuota Mes'!$T$42:$T$44</c:f>
              <c:numCache>
                <c:formatCode>#,##0;[Red]#,##0</c:formatCode>
                <c:ptCount val="3"/>
                <c:pt idx="0" formatCode="General">
                  <c:v>22</c:v>
                </c:pt>
                <c:pt idx="1">
                  <c:v>133</c:v>
                </c:pt>
                <c:pt idx="2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A3-44D5-8DFA-699A48959D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PE"/>
              <a:t>I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'Ene 26'!$B$163:$C$182</c:f>
              <c:multiLvlStrCache>
                <c:ptCount val="20"/>
                <c:lvl>
                  <c:pt idx="0">
                    <c:v>101</c:v>
                  </c:pt>
                  <c:pt idx="1">
                    <c:v>102</c:v>
                  </c:pt>
                  <c:pt idx="2">
                    <c:v>103</c:v>
                  </c:pt>
                  <c:pt idx="3">
                    <c:v>104</c:v>
                  </c:pt>
                  <c:pt idx="4">
                    <c:v>201</c:v>
                  </c:pt>
                  <c:pt idx="5">
                    <c:v>202</c:v>
                  </c:pt>
                  <c:pt idx="6">
                    <c:v>203</c:v>
                  </c:pt>
                  <c:pt idx="7">
                    <c:v>204</c:v>
                  </c:pt>
                  <c:pt idx="8">
                    <c:v>301</c:v>
                  </c:pt>
                  <c:pt idx="9">
                    <c:v>302</c:v>
                  </c:pt>
                  <c:pt idx="10">
                    <c:v>303</c:v>
                  </c:pt>
                  <c:pt idx="11">
                    <c:v>304</c:v>
                  </c:pt>
                  <c:pt idx="12">
                    <c:v>401</c:v>
                  </c:pt>
                  <c:pt idx="13">
                    <c:v>402</c:v>
                  </c:pt>
                  <c:pt idx="14">
                    <c:v>403</c:v>
                  </c:pt>
                  <c:pt idx="15">
                    <c:v>404</c:v>
                  </c:pt>
                  <c:pt idx="16">
                    <c:v>501</c:v>
                  </c:pt>
                  <c:pt idx="17">
                    <c:v>502</c:v>
                  </c:pt>
                  <c:pt idx="18">
                    <c:v>503</c:v>
                  </c:pt>
                  <c:pt idx="19">
                    <c:v>504</c:v>
                  </c:pt>
                </c:lvl>
                <c:lvl>
                  <c:pt idx="0">
                    <c:v>I</c:v>
                  </c:pt>
                  <c:pt idx="1">
                    <c:v>I</c:v>
                  </c:pt>
                  <c:pt idx="2">
                    <c:v>I</c:v>
                  </c:pt>
                  <c:pt idx="3">
                    <c:v>I</c:v>
                  </c:pt>
                  <c:pt idx="4">
                    <c:v>I</c:v>
                  </c:pt>
                  <c:pt idx="5">
                    <c:v>I</c:v>
                  </c:pt>
                  <c:pt idx="6">
                    <c:v>I</c:v>
                  </c:pt>
                  <c:pt idx="7">
                    <c:v>I</c:v>
                  </c:pt>
                  <c:pt idx="8">
                    <c:v>I</c:v>
                  </c:pt>
                  <c:pt idx="9">
                    <c:v>I</c:v>
                  </c:pt>
                  <c:pt idx="10">
                    <c:v>I</c:v>
                  </c:pt>
                  <c:pt idx="11">
                    <c:v>I</c:v>
                  </c:pt>
                  <c:pt idx="12">
                    <c:v>I</c:v>
                  </c:pt>
                  <c:pt idx="13">
                    <c:v>I</c:v>
                  </c:pt>
                  <c:pt idx="14">
                    <c:v>I</c:v>
                  </c:pt>
                  <c:pt idx="15">
                    <c:v>I</c:v>
                  </c:pt>
                  <c:pt idx="16">
                    <c:v>I</c:v>
                  </c:pt>
                  <c:pt idx="17">
                    <c:v>I</c:v>
                  </c:pt>
                  <c:pt idx="18">
                    <c:v>I</c:v>
                  </c:pt>
                  <c:pt idx="19">
                    <c:v>I</c:v>
                  </c:pt>
                </c:lvl>
              </c:multiLvlStrCache>
            </c:multiLvlStrRef>
          </c:cat>
          <c:val>
            <c:numRef>
              <c:f>'Ene 26'!$I$163:$I$182</c:f>
              <c:numCache>
                <c:formatCode>_(* #,##0.00_);_(* \(#,##0.00\);_(* "-"??_);_(@_)</c:formatCode>
                <c:ptCount val="20"/>
                <c:pt idx="0">
                  <c:v>79.766492631989109</c:v>
                </c:pt>
                <c:pt idx="1">
                  <c:v>114.06097904344439</c:v>
                </c:pt>
                <c:pt idx="2">
                  <c:v>34.750364519774031</c:v>
                </c:pt>
                <c:pt idx="3">
                  <c:v>121.38620361971557</c:v>
                </c:pt>
                <c:pt idx="4">
                  <c:v>62.831039738944099</c:v>
                </c:pt>
                <c:pt idx="5">
                  <c:v>97.988231644262626</c:v>
                </c:pt>
                <c:pt idx="6">
                  <c:v>83.656439475940005</c:v>
                </c:pt>
                <c:pt idx="7">
                  <c:v>66.825910224040541</c:v>
                </c:pt>
                <c:pt idx="8">
                  <c:v>43.035446109487644</c:v>
                </c:pt>
                <c:pt idx="9">
                  <c:v>58.424246810831889</c:v>
                </c:pt>
                <c:pt idx="10">
                  <c:v>67.031871445548433</c:v>
                </c:pt>
                <c:pt idx="11">
                  <c:v>20.717799031755327</c:v>
                </c:pt>
                <c:pt idx="12">
                  <c:v>1.4973423982077003</c:v>
                </c:pt>
                <c:pt idx="13">
                  <c:v>25.303350755893259</c:v>
                </c:pt>
                <c:pt idx="14">
                  <c:v>60.30510022988507</c:v>
                </c:pt>
                <c:pt idx="15">
                  <c:v>45.402057126436794</c:v>
                </c:pt>
                <c:pt idx="16">
                  <c:v>229.37206066238068</c:v>
                </c:pt>
                <c:pt idx="17">
                  <c:v>107.52073874537309</c:v>
                </c:pt>
                <c:pt idx="18">
                  <c:v>43.218090966296529</c:v>
                </c:pt>
                <c:pt idx="19">
                  <c:v>155.27265364893825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D46-4247-9481-AD7BE388B7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72716544"/>
        <c:axId val="176160768"/>
      </c:barChart>
      <c:catAx>
        <c:axId val="172716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76160768"/>
        <c:crosses val="autoZero"/>
        <c:auto val="1"/>
        <c:lblAlgn val="ctr"/>
        <c:lblOffset val="100"/>
        <c:noMultiLvlLbl val="0"/>
      </c:catAx>
      <c:valAx>
        <c:axId val="1761607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727165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PE"/>
              <a:t>I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'Nov 26'!$B$163:$C$182</c:f>
              <c:multiLvlStrCache>
                <c:ptCount val="20"/>
                <c:lvl>
                  <c:pt idx="0">
                    <c:v>101</c:v>
                  </c:pt>
                  <c:pt idx="1">
                    <c:v>102</c:v>
                  </c:pt>
                  <c:pt idx="2">
                    <c:v>103</c:v>
                  </c:pt>
                  <c:pt idx="3">
                    <c:v>104</c:v>
                  </c:pt>
                  <c:pt idx="4">
                    <c:v>201</c:v>
                  </c:pt>
                  <c:pt idx="5">
                    <c:v>202</c:v>
                  </c:pt>
                  <c:pt idx="6">
                    <c:v>203</c:v>
                  </c:pt>
                  <c:pt idx="7">
                    <c:v>204</c:v>
                  </c:pt>
                  <c:pt idx="8">
                    <c:v>301</c:v>
                  </c:pt>
                  <c:pt idx="9">
                    <c:v>302</c:v>
                  </c:pt>
                  <c:pt idx="10">
                    <c:v>303</c:v>
                  </c:pt>
                  <c:pt idx="11">
                    <c:v>304</c:v>
                  </c:pt>
                  <c:pt idx="12">
                    <c:v>401</c:v>
                  </c:pt>
                  <c:pt idx="13">
                    <c:v>402</c:v>
                  </c:pt>
                  <c:pt idx="14">
                    <c:v>403</c:v>
                  </c:pt>
                  <c:pt idx="15">
                    <c:v>404</c:v>
                  </c:pt>
                  <c:pt idx="16">
                    <c:v>501</c:v>
                  </c:pt>
                  <c:pt idx="17">
                    <c:v>502</c:v>
                  </c:pt>
                  <c:pt idx="18">
                    <c:v>503</c:v>
                  </c:pt>
                  <c:pt idx="19">
                    <c:v>504</c:v>
                  </c:pt>
                </c:lvl>
                <c:lvl>
                  <c:pt idx="0">
                    <c:v>I</c:v>
                  </c:pt>
                  <c:pt idx="1">
                    <c:v>I</c:v>
                  </c:pt>
                  <c:pt idx="2">
                    <c:v>I</c:v>
                  </c:pt>
                  <c:pt idx="3">
                    <c:v>I</c:v>
                  </c:pt>
                  <c:pt idx="4">
                    <c:v>I</c:v>
                  </c:pt>
                  <c:pt idx="5">
                    <c:v>I</c:v>
                  </c:pt>
                  <c:pt idx="6">
                    <c:v>I</c:v>
                  </c:pt>
                  <c:pt idx="7">
                    <c:v>I</c:v>
                  </c:pt>
                  <c:pt idx="8">
                    <c:v>I</c:v>
                  </c:pt>
                  <c:pt idx="9">
                    <c:v>I</c:v>
                  </c:pt>
                  <c:pt idx="10">
                    <c:v>I</c:v>
                  </c:pt>
                  <c:pt idx="11">
                    <c:v>I</c:v>
                  </c:pt>
                  <c:pt idx="12">
                    <c:v>I</c:v>
                  </c:pt>
                  <c:pt idx="13">
                    <c:v>I</c:v>
                  </c:pt>
                  <c:pt idx="14">
                    <c:v>I</c:v>
                  </c:pt>
                  <c:pt idx="15">
                    <c:v>I</c:v>
                  </c:pt>
                  <c:pt idx="16">
                    <c:v>I</c:v>
                  </c:pt>
                  <c:pt idx="17">
                    <c:v>I</c:v>
                  </c:pt>
                  <c:pt idx="18">
                    <c:v>I</c:v>
                  </c:pt>
                  <c:pt idx="19">
                    <c:v>I</c:v>
                  </c:pt>
                </c:lvl>
              </c:multiLvlStrCache>
            </c:multiLvlStrRef>
          </c:cat>
          <c:val>
            <c:numRef>
              <c:f>'Nov 26'!$I$163:$I$182</c:f>
              <c:numCache>
                <c:formatCode>_(* #,##0.00_);_(* \(#,##0.00\);_(* "-"??_);_(@_)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EA7-4DA1-AEB3-324EFED618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72716544"/>
        <c:axId val="176160768"/>
      </c:barChart>
      <c:catAx>
        <c:axId val="172716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76160768"/>
        <c:crosses val="autoZero"/>
        <c:auto val="1"/>
        <c:lblAlgn val="ctr"/>
        <c:lblOffset val="100"/>
        <c:noMultiLvlLbl val="0"/>
      </c:catAx>
      <c:valAx>
        <c:axId val="1761607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727165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PE"/>
              <a:t>A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'Dic 26'!$B$3:$C$22</c:f>
              <c:multiLvlStrCache>
                <c:ptCount val="20"/>
                <c:lvl>
                  <c:pt idx="0">
                    <c:v>101</c:v>
                  </c:pt>
                  <c:pt idx="1">
                    <c:v>102</c:v>
                  </c:pt>
                  <c:pt idx="2">
                    <c:v>103</c:v>
                  </c:pt>
                  <c:pt idx="3">
                    <c:v>104</c:v>
                  </c:pt>
                  <c:pt idx="4">
                    <c:v>201</c:v>
                  </c:pt>
                  <c:pt idx="5">
                    <c:v>202</c:v>
                  </c:pt>
                  <c:pt idx="6">
                    <c:v>203</c:v>
                  </c:pt>
                  <c:pt idx="7">
                    <c:v>204</c:v>
                  </c:pt>
                  <c:pt idx="8">
                    <c:v>301</c:v>
                  </c:pt>
                  <c:pt idx="9">
                    <c:v>302</c:v>
                  </c:pt>
                  <c:pt idx="10">
                    <c:v>303</c:v>
                  </c:pt>
                  <c:pt idx="11">
                    <c:v>304</c:v>
                  </c:pt>
                  <c:pt idx="12">
                    <c:v>401</c:v>
                  </c:pt>
                  <c:pt idx="13">
                    <c:v>402</c:v>
                  </c:pt>
                  <c:pt idx="14">
                    <c:v>403</c:v>
                  </c:pt>
                  <c:pt idx="15">
                    <c:v>404</c:v>
                  </c:pt>
                  <c:pt idx="16">
                    <c:v>501</c:v>
                  </c:pt>
                  <c:pt idx="17">
                    <c:v>502</c:v>
                  </c:pt>
                  <c:pt idx="18">
                    <c:v>503</c:v>
                  </c:pt>
                  <c:pt idx="19">
                    <c:v>504</c:v>
                  </c:pt>
                </c:lvl>
                <c:lvl>
                  <c:pt idx="0">
                    <c:v>A</c:v>
                  </c:pt>
                  <c:pt idx="1">
                    <c:v>A</c:v>
                  </c:pt>
                  <c:pt idx="2">
                    <c:v>A</c:v>
                  </c:pt>
                  <c:pt idx="3">
                    <c:v>A</c:v>
                  </c:pt>
                  <c:pt idx="4">
                    <c:v>A</c:v>
                  </c:pt>
                  <c:pt idx="5">
                    <c:v>A</c:v>
                  </c:pt>
                  <c:pt idx="6">
                    <c:v>A</c:v>
                  </c:pt>
                  <c:pt idx="7">
                    <c:v>A</c:v>
                  </c:pt>
                  <c:pt idx="8">
                    <c:v>A</c:v>
                  </c:pt>
                  <c:pt idx="9">
                    <c:v>A</c:v>
                  </c:pt>
                  <c:pt idx="10">
                    <c:v>A</c:v>
                  </c:pt>
                  <c:pt idx="11">
                    <c:v>A</c:v>
                  </c:pt>
                  <c:pt idx="12">
                    <c:v>A</c:v>
                  </c:pt>
                  <c:pt idx="13">
                    <c:v>A</c:v>
                  </c:pt>
                  <c:pt idx="14">
                    <c:v>A</c:v>
                  </c:pt>
                  <c:pt idx="15">
                    <c:v>A</c:v>
                  </c:pt>
                  <c:pt idx="16">
                    <c:v>A</c:v>
                  </c:pt>
                  <c:pt idx="17">
                    <c:v>A</c:v>
                  </c:pt>
                  <c:pt idx="18">
                    <c:v>A</c:v>
                  </c:pt>
                  <c:pt idx="19">
                    <c:v>A</c:v>
                  </c:pt>
                </c:lvl>
              </c:multiLvlStrCache>
            </c:multiLvlStrRef>
          </c:cat>
          <c:val>
            <c:numRef>
              <c:f>'Dic 26'!$I$3:$I$22</c:f>
              <c:numCache>
                <c:formatCode>_(* #,##0.00_);_(* \(#,##0.00\);_(* "-"??_);_(@_)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B28-431A-8584-A0BAA81E1D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2749184"/>
        <c:axId val="159471232"/>
      </c:barChart>
      <c:catAx>
        <c:axId val="627491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59471232"/>
        <c:crosses val="autoZero"/>
        <c:auto val="1"/>
        <c:lblAlgn val="ctr"/>
        <c:lblOffset val="100"/>
        <c:noMultiLvlLbl val="0"/>
      </c:catAx>
      <c:valAx>
        <c:axId val="1594712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627491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PE"/>
              <a:t>B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'Dic 26'!$B$23:$C$42</c:f>
              <c:multiLvlStrCache>
                <c:ptCount val="20"/>
                <c:lvl>
                  <c:pt idx="0">
                    <c:v>101</c:v>
                  </c:pt>
                  <c:pt idx="1">
                    <c:v>102</c:v>
                  </c:pt>
                  <c:pt idx="2">
                    <c:v>103</c:v>
                  </c:pt>
                  <c:pt idx="3">
                    <c:v>104</c:v>
                  </c:pt>
                  <c:pt idx="4">
                    <c:v>201</c:v>
                  </c:pt>
                  <c:pt idx="5">
                    <c:v>202</c:v>
                  </c:pt>
                  <c:pt idx="6">
                    <c:v>203</c:v>
                  </c:pt>
                  <c:pt idx="7">
                    <c:v>204</c:v>
                  </c:pt>
                  <c:pt idx="8">
                    <c:v>301</c:v>
                  </c:pt>
                  <c:pt idx="9">
                    <c:v>302</c:v>
                  </c:pt>
                  <c:pt idx="10">
                    <c:v>303</c:v>
                  </c:pt>
                  <c:pt idx="11">
                    <c:v>304</c:v>
                  </c:pt>
                  <c:pt idx="12">
                    <c:v>401</c:v>
                  </c:pt>
                  <c:pt idx="13">
                    <c:v>402</c:v>
                  </c:pt>
                  <c:pt idx="14">
                    <c:v>403</c:v>
                  </c:pt>
                  <c:pt idx="15">
                    <c:v>404</c:v>
                  </c:pt>
                  <c:pt idx="16">
                    <c:v>501</c:v>
                  </c:pt>
                  <c:pt idx="17">
                    <c:v>502</c:v>
                  </c:pt>
                  <c:pt idx="18">
                    <c:v>503</c:v>
                  </c:pt>
                  <c:pt idx="19">
                    <c:v>504</c:v>
                  </c:pt>
                </c:lvl>
                <c:lvl>
                  <c:pt idx="0">
                    <c:v>B</c:v>
                  </c:pt>
                  <c:pt idx="1">
                    <c:v>B</c:v>
                  </c:pt>
                  <c:pt idx="2">
                    <c:v>B</c:v>
                  </c:pt>
                  <c:pt idx="3">
                    <c:v>B</c:v>
                  </c:pt>
                  <c:pt idx="4">
                    <c:v>B</c:v>
                  </c:pt>
                  <c:pt idx="5">
                    <c:v>B</c:v>
                  </c:pt>
                  <c:pt idx="6">
                    <c:v>B</c:v>
                  </c:pt>
                  <c:pt idx="7">
                    <c:v>B</c:v>
                  </c:pt>
                  <c:pt idx="8">
                    <c:v>B</c:v>
                  </c:pt>
                  <c:pt idx="9">
                    <c:v>B</c:v>
                  </c:pt>
                  <c:pt idx="10">
                    <c:v>B</c:v>
                  </c:pt>
                  <c:pt idx="11">
                    <c:v>B</c:v>
                  </c:pt>
                  <c:pt idx="12">
                    <c:v>B</c:v>
                  </c:pt>
                  <c:pt idx="13">
                    <c:v>B</c:v>
                  </c:pt>
                  <c:pt idx="14">
                    <c:v>B</c:v>
                  </c:pt>
                  <c:pt idx="15">
                    <c:v>B</c:v>
                  </c:pt>
                  <c:pt idx="16">
                    <c:v>B</c:v>
                  </c:pt>
                  <c:pt idx="17">
                    <c:v>B</c:v>
                  </c:pt>
                  <c:pt idx="18">
                    <c:v>B</c:v>
                  </c:pt>
                  <c:pt idx="19">
                    <c:v>B</c:v>
                  </c:pt>
                </c:lvl>
              </c:multiLvlStrCache>
            </c:multiLvlStrRef>
          </c:cat>
          <c:val>
            <c:numRef>
              <c:f>'Dic 26'!$I$23:$I$42</c:f>
              <c:numCache>
                <c:formatCode>_(* #,##0.00_);_(* \(#,##0.00\);_(* "-"??_);_(@_)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35-48BF-AE08-4F53A4F267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2767616"/>
        <c:axId val="160219136"/>
      </c:barChart>
      <c:catAx>
        <c:axId val="627676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60219136"/>
        <c:crosses val="autoZero"/>
        <c:auto val="1"/>
        <c:lblAlgn val="ctr"/>
        <c:lblOffset val="100"/>
        <c:noMultiLvlLbl val="0"/>
      </c:catAx>
      <c:valAx>
        <c:axId val="1602191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627676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PE"/>
              <a:t>C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'Dic 26'!$B$43:$C$62</c:f>
              <c:multiLvlStrCache>
                <c:ptCount val="20"/>
                <c:lvl>
                  <c:pt idx="0">
                    <c:v>101</c:v>
                  </c:pt>
                  <c:pt idx="1">
                    <c:v>102</c:v>
                  </c:pt>
                  <c:pt idx="2">
                    <c:v>103</c:v>
                  </c:pt>
                  <c:pt idx="3">
                    <c:v>104</c:v>
                  </c:pt>
                  <c:pt idx="4">
                    <c:v>201</c:v>
                  </c:pt>
                  <c:pt idx="5">
                    <c:v>202</c:v>
                  </c:pt>
                  <c:pt idx="6">
                    <c:v>203</c:v>
                  </c:pt>
                  <c:pt idx="7">
                    <c:v>204</c:v>
                  </c:pt>
                  <c:pt idx="8">
                    <c:v>301</c:v>
                  </c:pt>
                  <c:pt idx="9">
                    <c:v>302</c:v>
                  </c:pt>
                  <c:pt idx="10">
                    <c:v>303</c:v>
                  </c:pt>
                  <c:pt idx="11">
                    <c:v>304</c:v>
                  </c:pt>
                  <c:pt idx="12">
                    <c:v>401</c:v>
                  </c:pt>
                  <c:pt idx="13">
                    <c:v>402</c:v>
                  </c:pt>
                  <c:pt idx="14">
                    <c:v>403</c:v>
                  </c:pt>
                  <c:pt idx="15">
                    <c:v>404</c:v>
                  </c:pt>
                  <c:pt idx="16">
                    <c:v>501</c:v>
                  </c:pt>
                  <c:pt idx="17">
                    <c:v>502</c:v>
                  </c:pt>
                  <c:pt idx="18">
                    <c:v>503</c:v>
                  </c:pt>
                  <c:pt idx="19">
                    <c:v>504</c:v>
                  </c:pt>
                </c:lvl>
                <c:lvl>
                  <c:pt idx="0">
                    <c:v>C</c:v>
                  </c:pt>
                  <c:pt idx="1">
                    <c:v>C</c:v>
                  </c:pt>
                  <c:pt idx="2">
                    <c:v>C</c:v>
                  </c:pt>
                  <c:pt idx="3">
                    <c:v>C</c:v>
                  </c:pt>
                  <c:pt idx="4">
                    <c:v>C</c:v>
                  </c:pt>
                  <c:pt idx="5">
                    <c:v>C</c:v>
                  </c:pt>
                  <c:pt idx="6">
                    <c:v>C</c:v>
                  </c:pt>
                  <c:pt idx="7">
                    <c:v>C</c:v>
                  </c:pt>
                  <c:pt idx="8">
                    <c:v>C</c:v>
                  </c:pt>
                  <c:pt idx="9">
                    <c:v>C</c:v>
                  </c:pt>
                  <c:pt idx="10">
                    <c:v>C</c:v>
                  </c:pt>
                  <c:pt idx="11">
                    <c:v>C</c:v>
                  </c:pt>
                  <c:pt idx="12">
                    <c:v>C</c:v>
                  </c:pt>
                  <c:pt idx="13">
                    <c:v>C</c:v>
                  </c:pt>
                  <c:pt idx="14">
                    <c:v>C</c:v>
                  </c:pt>
                  <c:pt idx="15">
                    <c:v>C</c:v>
                  </c:pt>
                  <c:pt idx="16">
                    <c:v>C</c:v>
                  </c:pt>
                  <c:pt idx="17">
                    <c:v>C</c:v>
                  </c:pt>
                  <c:pt idx="18">
                    <c:v>C</c:v>
                  </c:pt>
                  <c:pt idx="19">
                    <c:v>C</c:v>
                  </c:pt>
                </c:lvl>
              </c:multiLvlStrCache>
            </c:multiLvlStrRef>
          </c:cat>
          <c:val>
            <c:numRef>
              <c:f>'Dic 26'!$I$43:$I$62</c:f>
              <c:numCache>
                <c:formatCode>_(* #,##0.00_);_(* \(#,##0.00\);_(* "-"??_);_(@_)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D7C-4916-9555-F4D1708F31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2750208"/>
        <c:axId val="160221440"/>
      </c:barChart>
      <c:catAx>
        <c:axId val="627502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60221440"/>
        <c:crosses val="autoZero"/>
        <c:auto val="1"/>
        <c:lblAlgn val="ctr"/>
        <c:lblOffset val="100"/>
        <c:noMultiLvlLbl val="0"/>
      </c:catAx>
      <c:valAx>
        <c:axId val="160221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627502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PE"/>
              <a:t>D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'Dic 26'!$B$63:$C$82</c:f>
              <c:multiLvlStrCache>
                <c:ptCount val="20"/>
                <c:lvl>
                  <c:pt idx="0">
                    <c:v>101</c:v>
                  </c:pt>
                  <c:pt idx="1">
                    <c:v>102</c:v>
                  </c:pt>
                  <c:pt idx="2">
                    <c:v>103</c:v>
                  </c:pt>
                  <c:pt idx="3">
                    <c:v>104</c:v>
                  </c:pt>
                  <c:pt idx="4">
                    <c:v>201</c:v>
                  </c:pt>
                  <c:pt idx="5">
                    <c:v>202</c:v>
                  </c:pt>
                  <c:pt idx="6">
                    <c:v>203</c:v>
                  </c:pt>
                  <c:pt idx="7">
                    <c:v>204</c:v>
                  </c:pt>
                  <c:pt idx="8">
                    <c:v>301</c:v>
                  </c:pt>
                  <c:pt idx="9">
                    <c:v>302</c:v>
                  </c:pt>
                  <c:pt idx="10">
                    <c:v>303</c:v>
                  </c:pt>
                  <c:pt idx="11">
                    <c:v>304</c:v>
                  </c:pt>
                  <c:pt idx="12">
                    <c:v>401</c:v>
                  </c:pt>
                  <c:pt idx="13">
                    <c:v>402</c:v>
                  </c:pt>
                  <c:pt idx="14">
                    <c:v>403</c:v>
                  </c:pt>
                  <c:pt idx="15">
                    <c:v>404</c:v>
                  </c:pt>
                  <c:pt idx="16">
                    <c:v>501</c:v>
                  </c:pt>
                  <c:pt idx="17">
                    <c:v>502</c:v>
                  </c:pt>
                  <c:pt idx="18">
                    <c:v>503</c:v>
                  </c:pt>
                  <c:pt idx="19">
                    <c:v>504</c:v>
                  </c:pt>
                </c:lvl>
                <c:lvl>
                  <c:pt idx="0">
                    <c:v>D</c:v>
                  </c:pt>
                  <c:pt idx="1">
                    <c:v>D</c:v>
                  </c:pt>
                  <c:pt idx="2">
                    <c:v>D</c:v>
                  </c:pt>
                  <c:pt idx="3">
                    <c:v>D</c:v>
                  </c:pt>
                  <c:pt idx="4">
                    <c:v>D</c:v>
                  </c:pt>
                  <c:pt idx="5">
                    <c:v>D</c:v>
                  </c:pt>
                  <c:pt idx="6">
                    <c:v>D</c:v>
                  </c:pt>
                  <c:pt idx="7">
                    <c:v>D</c:v>
                  </c:pt>
                  <c:pt idx="8">
                    <c:v>D</c:v>
                  </c:pt>
                  <c:pt idx="9">
                    <c:v>D</c:v>
                  </c:pt>
                  <c:pt idx="10">
                    <c:v>D</c:v>
                  </c:pt>
                  <c:pt idx="11">
                    <c:v>D</c:v>
                  </c:pt>
                  <c:pt idx="12">
                    <c:v>D</c:v>
                  </c:pt>
                  <c:pt idx="13">
                    <c:v>D</c:v>
                  </c:pt>
                  <c:pt idx="14">
                    <c:v>D</c:v>
                  </c:pt>
                  <c:pt idx="15">
                    <c:v>D</c:v>
                  </c:pt>
                  <c:pt idx="16">
                    <c:v>D</c:v>
                  </c:pt>
                  <c:pt idx="17">
                    <c:v>D</c:v>
                  </c:pt>
                  <c:pt idx="18">
                    <c:v>D</c:v>
                  </c:pt>
                  <c:pt idx="19">
                    <c:v>D</c:v>
                  </c:pt>
                </c:lvl>
              </c:multiLvlStrCache>
            </c:multiLvlStrRef>
          </c:cat>
          <c:val>
            <c:numRef>
              <c:f>'Dic 26'!$I$63:$I$82</c:f>
              <c:numCache>
                <c:formatCode>_(* #,##0.00_);_(* \(#,##0.00\);_(* "-"??_);_(@_)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EA-46BA-8956-23784AD282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2769152"/>
        <c:axId val="160223744"/>
      </c:barChart>
      <c:catAx>
        <c:axId val="627691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60223744"/>
        <c:crosses val="autoZero"/>
        <c:auto val="1"/>
        <c:lblAlgn val="ctr"/>
        <c:lblOffset val="100"/>
        <c:noMultiLvlLbl val="0"/>
      </c:catAx>
      <c:valAx>
        <c:axId val="1602237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627691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PE"/>
              <a:t>E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'Dic 26'!$B$83:$C$102</c:f>
              <c:multiLvlStrCache>
                <c:ptCount val="20"/>
                <c:lvl>
                  <c:pt idx="0">
                    <c:v>101</c:v>
                  </c:pt>
                  <c:pt idx="1">
                    <c:v>102</c:v>
                  </c:pt>
                  <c:pt idx="2">
                    <c:v>103</c:v>
                  </c:pt>
                  <c:pt idx="3">
                    <c:v>104</c:v>
                  </c:pt>
                  <c:pt idx="4">
                    <c:v>201</c:v>
                  </c:pt>
                  <c:pt idx="5">
                    <c:v>202</c:v>
                  </c:pt>
                  <c:pt idx="6">
                    <c:v>203</c:v>
                  </c:pt>
                  <c:pt idx="7">
                    <c:v>204</c:v>
                  </c:pt>
                  <c:pt idx="8">
                    <c:v>301</c:v>
                  </c:pt>
                  <c:pt idx="9">
                    <c:v>302</c:v>
                  </c:pt>
                  <c:pt idx="10">
                    <c:v>303</c:v>
                  </c:pt>
                  <c:pt idx="11">
                    <c:v>304</c:v>
                  </c:pt>
                  <c:pt idx="12">
                    <c:v>401</c:v>
                  </c:pt>
                  <c:pt idx="13">
                    <c:v>402</c:v>
                  </c:pt>
                  <c:pt idx="14">
                    <c:v>403</c:v>
                  </c:pt>
                  <c:pt idx="15">
                    <c:v>404</c:v>
                  </c:pt>
                  <c:pt idx="16">
                    <c:v>501</c:v>
                  </c:pt>
                  <c:pt idx="17">
                    <c:v>502</c:v>
                  </c:pt>
                  <c:pt idx="18">
                    <c:v>503</c:v>
                  </c:pt>
                  <c:pt idx="19">
                    <c:v>504</c:v>
                  </c:pt>
                </c:lvl>
                <c:lvl>
                  <c:pt idx="0">
                    <c:v>E</c:v>
                  </c:pt>
                  <c:pt idx="1">
                    <c:v>E</c:v>
                  </c:pt>
                  <c:pt idx="2">
                    <c:v>E</c:v>
                  </c:pt>
                  <c:pt idx="3">
                    <c:v>E</c:v>
                  </c:pt>
                  <c:pt idx="4">
                    <c:v>E</c:v>
                  </c:pt>
                  <c:pt idx="5">
                    <c:v>E</c:v>
                  </c:pt>
                  <c:pt idx="6">
                    <c:v>E</c:v>
                  </c:pt>
                  <c:pt idx="7">
                    <c:v>E</c:v>
                  </c:pt>
                  <c:pt idx="8">
                    <c:v>E</c:v>
                  </c:pt>
                  <c:pt idx="9">
                    <c:v>E</c:v>
                  </c:pt>
                  <c:pt idx="10">
                    <c:v>E</c:v>
                  </c:pt>
                  <c:pt idx="11">
                    <c:v>E</c:v>
                  </c:pt>
                  <c:pt idx="12">
                    <c:v>E</c:v>
                  </c:pt>
                  <c:pt idx="13">
                    <c:v>E</c:v>
                  </c:pt>
                  <c:pt idx="14">
                    <c:v>E</c:v>
                  </c:pt>
                  <c:pt idx="15">
                    <c:v>E</c:v>
                  </c:pt>
                  <c:pt idx="16">
                    <c:v>E</c:v>
                  </c:pt>
                  <c:pt idx="17">
                    <c:v>E</c:v>
                  </c:pt>
                  <c:pt idx="18">
                    <c:v>E</c:v>
                  </c:pt>
                  <c:pt idx="19">
                    <c:v>E</c:v>
                  </c:pt>
                </c:lvl>
              </c:multiLvlStrCache>
            </c:multiLvlStrRef>
          </c:cat>
          <c:val>
            <c:numRef>
              <c:f>'Dic 26'!$I$83:$I$102</c:f>
              <c:numCache>
                <c:formatCode>_(* #,##0.00_);_(* \(#,##0.00\);_(* "-"??_);_(@_)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789-4853-AFC6-4DEC31E1BD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2769664"/>
        <c:axId val="160226048"/>
      </c:barChart>
      <c:catAx>
        <c:axId val="627696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60226048"/>
        <c:crosses val="autoZero"/>
        <c:auto val="1"/>
        <c:lblAlgn val="ctr"/>
        <c:lblOffset val="100"/>
        <c:noMultiLvlLbl val="0"/>
      </c:catAx>
      <c:valAx>
        <c:axId val="1602260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627696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PE"/>
              <a:t>F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'Dic 26'!$B$103:$C$122</c:f>
              <c:multiLvlStrCache>
                <c:ptCount val="20"/>
                <c:lvl>
                  <c:pt idx="0">
                    <c:v>101</c:v>
                  </c:pt>
                  <c:pt idx="1">
                    <c:v>102</c:v>
                  </c:pt>
                  <c:pt idx="2">
                    <c:v>103</c:v>
                  </c:pt>
                  <c:pt idx="3">
                    <c:v>104</c:v>
                  </c:pt>
                  <c:pt idx="4">
                    <c:v>201</c:v>
                  </c:pt>
                  <c:pt idx="5">
                    <c:v>202</c:v>
                  </c:pt>
                  <c:pt idx="6">
                    <c:v>203</c:v>
                  </c:pt>
                  <c:pt idx="7">
                    <c:v>204</c:v>
                  </c:pt>
                  <c:pt idx="8">
                    <c:v>301</c:v>
                  </c:pt>
                  <c:pt idx="9">
                    <c:v>302</c:v>
                  </c:pt>
                  <c:pt idx="10">
                    <c:v>303</c:v>
                  </c:pt>
                  <c:pt idx="11">
                    <c:v>304</c:v>
                  </c:pt>
                  <c:pt idx="12">
                    <c:v>401</c:v>
                  </c:pt>
                  <c:pt idx="13">
                    <c:v>402</c:v>
                  </c:pt>
                  <c:pt idx="14">
                    <c:v>403</c:v>
                  </c:pt>
                  <c:pt idx="15">
                    <c:v>404</c:v>
                  </c:pt>
                  <c:pt idx="16">
                    <c:v>501</c:v>
                  </c:pt>
                  <c:pt idx="17">
                    <c:v>502</c:v>
                  </c:pt>
                  <c:pt idx="18">
                    <c:v>503</c:v>
                  </c:pt>
                  <c:pt idx="19">
                    <c:v>504</c:v>
                  </c:pt>
                </c:lvl>
                <c:lvl>
                  <c:pt idx="0">
                    <c:v>F</c:v>
                  </c:pt>
                  <c:pt idx="1">
                    <c:v>F</c:v>
                  </c:pt>
                  <c:pt idx="2">
                    <c:v>F</c:v>
                  </c:pt>
                  <c:pt idx="3">
                    <c:v>F</c:v>
                  </c:pt>
                  <c:pt idx="4">
                    <c:v>F</c:v>
                  </c:pt>
                  <c:pt idx="5">
                    <c:v>F</c:v>
                  </c:pt>
                  <c:pt idx="6">
                    <c:v>F</c:v>
                  </c:pt>
                  <c:pt idx="7">
                    <c:v>F</c:v>
                  </c:pt>
                  <c:pt idx="8">
                    <c:v>F</c:v>
                  </c:pt>
                  <c:pt idx="9">
                    <c:v>F</c:v>
                  </c:pt>
                  <c:pt idx="10">
                    <c:v>F</c:v>
                  </c:pt>
                  <c:pt idx="11">
                    <c:v>F</c:v>
                  </c:pt>
                  <c:pt idx="12">
                    <c:v>F</c:v>
                  </c:pt>
                  <c:pt idx="13">
                    <c:v>F</c:v>
                  </c:pt>
                  <c:pt idx="14">
                    <c:v>F</c:v>
                  </c:pt>
                  <c:pt idx="15">
                    <c:v>F</c:v>
                  </c:pt>
                  <c:pt idx="16">
                    <c:v>F</c:v>
                  </c:pt>
                  <c:pt idx="17">
                    <c:v>F</c:v>
                  </c:pt>
                  <c:pt idx="18">
                    <c:v>F</c:v>
                  </c:pt>
                  <c:pt idx="19">
                    <c:v>F</c:v>
                  </c:pt>
                </c:lvl>
              </c:multiLvlStrCache>
            </c:multiLvlStrRef>
          </c:cat>
          <c:val>
            <c:numRef>
              <c:f>'Dic 26'!$I$103:$I$122</c:f>
              <c:numCache>
                <c:formatCode>_(* #,##0.00_);_(* \(#,##0.00\);_(* "-"??_);_(@_)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D9-4287-B87B-21AF3E837E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4002432"/>
        <c:axId val="171369600"/>
      </c:barChart>
      <c:catAx>
        <c:axId val="154002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71369600"/>
        <c:crosses val="autoZero"/>
        <c:auto val="1"/>
        <c:lblAlgn val="ctr"/>
        <c:lblOffset val="100"/>
        <c:noMultiLvlLbl val="0"/>
      </c:catAx>
      <c:valAx>
        <c:axId val="1713696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540024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PE"/>
              <a:t>G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'Dic 26'!$B$123:$C$142</c:f>
              <c:multiLvlStrCache>
                <c:ptCount val="20"/>
                <c:lvl>
                  <c:pt idx="0">
                    <c:v>101</c:v>
                  </c:pt>
                  <c:pt idx="1">
                    <c:v>102</c:v>
                  </c:pt>
                  <c:pt idx="2">
                    <c:v>103</c:v>
                  </c:pt>
                  <c:pt idx="3">
                    <c:v>104</c:v>
                  </c:pt>
                  <c:pt idx="4">
                    <c:v>201</c:v>
                  </c:pt>
                  <c:pt idx="5">
                    <c:v>202</c:v>
                  </c:pt>
                  <c:pt idx="6">
                    <c:v>203</c:v>
                  </c:pt>
                  <c:pt idx="7">
                    <c:v>204</c:v>
                  </c:pt>
                  <c:pt idx="8">
                    <c:v>301</c:v>
                  </c:pt>
                  <c:pt idx="9">
                    <c:v>302</c:v>
                  </c:pt>
                  <c:pt idx="10">
                    <c:v>303</c:v>
                  </c:pt>
                  <c:pt idx="11">
                    <c:v>304</c:v>
                  </c:pt>
                  <c:pt idx="12">
                    <c:v>401</c:v>
                  </c:pt>
                  <c:pt idx="13">
                    <c:v>402</c:v>
                  </c:pt>
                  <c:pt idx="14">
                    <c:v>403</c:v>
                  </c:pt>
                  <c:pt idx="15">
                    <c:v>404</c:v>
                  </c:pt>
                  <c:pt idx="16">
                    <c:v>501</c:v>
                  </c:pt>
                  <c:pt idx="17">
                    <c:v>502</c:v>
                  </c:pt>
                  <c:pt idx="18">
                    <c:v>503</c:v>
                  </c:pt>
                  <c:pt idx="19">
                    <c:v>504</c:v>
                  </c:pt>
                </c:lvl>
                <c:lvl>
                  <c:pt idx="0">
                    <c:v>G</c:v>
                  </c:pt>
                  <c:pt idx="1">
                    <c:v>G</c:v>
                  </c:pt>
                  <c:pt idx="2">
                    <c:v>G</c:v>
                  </c:pt>
                  <c:pt idx="3">
                    <c:v>G</c:v>
                  </c:pt>
                  <c:pt idx="4">
                    <c:v>G</c:v>
                  </c:pt>
                  <c:pt idx="5">
                    <c:v>G</c:v>
                  </c:pt>
                  <c:pt idx="6">
                    <c:v>G</c:v>
                  </c:pt>
                  <c:pt idx="7">
                    <c:v>G</c:v>
                  </c:pt>
                  <c:pt idx="8">
                    <c:v>G</c:v>
                  </c:pt>
                  <c:pt idx="9">
                    <c:v>G</c:v>
                  </c:pt>
                  <c:pt idx="10">
                    <c:v>G</c:v>
                  </c:pt>
                  <c:pt idx="11">
                    <c:v>G</c:v>
                  </c:pt>
                  <c:pt idx="12">
                    <c:v>G</c:v>
                  </c:pt>
                  <c:pt idx="13">
                    <c:v>G</c:v>
                  </c:pt>
                  <c:pt idx="14">
                    <c:v>G</c:v>
                  </c:pt>
                  <c:pt idx="15">
                    <c:v>G</c:v>
                  </c:pt>
                  <c:pt idx="16">
                    <c:v>G</c:v>
                  </c:pt>
                  <c:pt idx="17">
                    <c:v>G</c:v>
                  </c:pt>
                  <c:pt idx="18">
                    <c:v>G</c:v>
                  </c:pt>
                  <c:pt idx="19">
                    <c:v>G</c:v>
                  </c:pt>
                </c:lvl>
              </c:multiLvlStrCache>
            </c:multiLvlStrRef>
          </c:cat>
          <c:val>
            <c:numRef>
              <c:f>'Dic 26'!$I$123:$I$142</c:f>
              <c:numCache>
                <c:formatCode>_(* #,##0.00_);_(* \(#,##0.00\);_(* "-"??_);_(@_)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C05-4FD6-BFF7-3E64F4207D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2767104"/>
        <c:axId val="171371904"/>
      </c:barChart>
      <c:catAx>
        <c:axId val="62767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71371904"/>
        <c:crosses val="autoZero"/>
        <c:auto val="1"/>
        <c:lblAlgn val="ctr"/>
        <c:lblOffset val="100"/>
        <c:noMultiLvlLbl val="0"/>
      </c:catAx>
      <c:valAx>
        <c:axId val="1713719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627671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PE"/>
              <a:t>H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'Dic 26'!$B$143:$C$162</c:f>
              <c:multiLvlStrCache>
                <c:ptCount val="20"/>
                <c:lvl>
                  <c:pt idx="0">
                    <c:v>101</c:v>
                  </c:pt>
                  <c:pt idx="1">
                    <c:v>102</c:v>
                  </c:pt>
                  <c:pt idx="2">
                    <c:v>103</c:v>
                  </c:pt>
                  <c:pt idx="3">
                    <c:v>104</c:v>
                  </c:pt>
                  <c:pt idx="4">
                    <c:v>201</c:v>
                  </c:pt>
                  <c:pt idx="5">
                    <c:v>202</c:v>
                  </c:pt>
                  <c:pt idx="6">
                    <c:v>203</c:v>
                  </c:pt>
                  <c:pt idx="7">
                    <c:v>204</c:v>
                  </c:pt>
                  <c:pt idx="8">
                    <c:v>301</c:v>
                  </c:pt>
                  <c:pt idx="9">
                    <c:v>302</c:v>
                  </c:pt>
                  <c:pt idx="10">
                    <c:v>303</c:v>
                  </c:pt>
                  <c:pt idx="11">
                    <c:v>304</c:v>
                  </c:pt>
                  <c:pt idx="12">
                    <c:v>401</c:v>
                  </c:pt>
                  <c:pt idx="13">
                    <c:v>402</c:v>
                  </c:pt>
                  <c:pt idx="14">
                    <c:v>403</c:v>
                  </c:pt>
                  <c:pt idx="15">
                    <c:v>404</c:v>
                  </c:pt>
                  <c:pt idx="16">
                    <c:v>501</c:v>
                  </c:pt>
                  <c:pt idx="17">
                    <c:v>502</c:v>
                  </c:pt>
                  <c:pt idx="18">
                    <c:v>503</c:v>
                  </c:pt>
                  <c:pt idx="19">
                    <c:v>504</c:v>
                  </c:pt>
                </c:lvl>
                <c:lvl>
                  <c:pt idx="0">
                    <c:v>H</c:v>
                  </c:pt>
                  <c:pt idx="1">
                    <c:v>H</c:v>
                  </c:pt>
                  <c:pt idx="2">
                    <c:v>H</c:v>
                  </c:pt>
                  <c:pt idx="3">
                    <c:v>H</c:v>
                  </c:pt>
                  <c:pt idx="4">
                    <c:v>H</c:v>
                  </c:pt>
                  <c:pt idx="5">
                    <c:v>H</c:v>
                  </c:pt>
                  <c:pt idx="6">
                    <c:v>H</c:v>
                  </c:pt>
                  <c:pt idx="7">
                    <c:v>H</c:v>
                  </c:pt>
                  <c:pt idx="8">
                    <c:v>H</c:v>
                  </c:pt>
                  <c:pt idx="9">
                    <c:v>H</c:v>
                  </c:pt>
                  <c:pt idx="10">
                    <c:v>H</c:v>
                  </c:pt>
                  <c:pt idx="11">
                    <c:v>H</c:v>
                  </c:pt>
                  <c:pt idx="12">
                    <c:v>H</c:v>
                  </c:pt>
                  <c:pt idx="13">
                    <c:v>H</c:v>
                  </c:pt>
                  <c:pt idx="14">
                    <c:v>H</c:v>
                  </c:pt>
                  <c:pt idx="15">
                    <c:v>H</c:v>
                  </c:pt>
                  <c:pt idx="16">
                    <c:v>H</c:v>
                  </c:pt>
                  <c:pt idx="17">
                    <c:v>H</c:v>
                  </c:pt>
                  <c:pt idx="18">
                    <c:v>H</c:v>
                  </c:pt>
                  <c:pt idx="19">
                    <c:v>H</c:v>
                  </c:pt>
                </c:lvl>
              </c:multiLvlStrCache>
            </c:multiLvlStrRef>
          </c:cat>
          <c:val>
            <c:numRef>
              <c:f>'Dic 26'!$I$143:$I$162</c:f>
              <c:numCache>
                <c:formatCode>_(* #,##0.00_);_(* \(#,##0.00\);_(* "-"??_);_(@_)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16-43B4-89E4-31C0B2B967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72716032"/>
        <c:axId val="171374208"/>
      </c:barChart>
      <c:catAx>
        <c:axId val="1727160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71374208"/>
        <c:crosses val="autoZero"/>
        <c:auto val="1"/>
        <c:lblAlgn val="ctr"/>
        <c:lblOffset val="100"/>
        <c:noMultiLvlLbl val="0"/>
      </c:catAx>
      <c:valAx>
        <c:axId val="1713742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727160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PE"/>
              <a:t>I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'Dic 26'!$B$163:$C$182</c:f>
              <c:multiLvlStrCache>
                <c:ptCount val="20"/>
                <c:lvl>
                  <c:pt idx="0">
                    <c:v>101</c:v>
                  </c:pt>
                  <c:pt idx="1">
                    <c:v>102</c:v>
                  </c:pt>
                  <c:pt idx="2">
                    <c:v>103</c:v>
                  </c:pt>
                  <c:pt idx="3">
                    <c:v>104</c:v>
                  </c:pt>
                  <c:pt idx="4">
                    <c:v>201</c:v>
                  </c:pt>
                  <c:pt idx="5">
                    <c:v>202</c:v>
                  </c:pt>
                  <c:pt idx="6">
                    <c:v>203</c:v>
                  </c:pt>
                  <c:pt idx="7">
                    <c:v>204</c:v>
                  </c:pt>
                  <c:pt idx="8">
                    <c:v>301</c:v>
                  </c:pt>
                  <c:pt idx="9">
                    <c:v>302</c:v>
                  </c:pt>
                  <c:pt idx="10">
                    <c:v>303</c:v>
                  </c:pt>
                  <c:pt idx="11">
                    <c:v>304</c:v>
                  </c:pt>
                  <c:pt idx="12">
                    <c:v>401</c:v>
                  </c:pt>
                  <c:pt idx="13">
                    <c:v>402</c:v>
                  </c:pt>
                  <c:pt idx="14">
                    <c:v>403</c:v>
                  </c:pt>
                  <c:pt idx="15">
                    <c:v>404</c:v>
                  </c:pt>
                  <c:pt idx="16">
                    <c:v>501</c:v>
                  </c:pt>
                  <c:pt idx="17">
                    <c:v>502</c:v>
                  </c:pt>
                  <c:pt idx="18">
                    <c:v>503</c:v>
                  </c:pt>
                  <c:pt idx="19">
                    <c:v>504</c:v>
                  </c:pt>
                </c:lvl>
                <c:lvl>
                  <c:pt idx="0">
                    <c:v>I</c:v>
                  </c:pt>
                  <c:pt idx="1">
                    <c:v>I</c:v>
                  </c:pt>
                  <c:pt idx="2">
                    <c:v>I</c:v>
                  </c:pt>
                  <c:pt idx="3">
                    <c:v>I</c:v>
                  </c:pt>
                  <c:pt idx="4">
                    <c:v>I</c:v>
                  </c:pt>
                  <c:pt idx="5">
                    <c:v>I</c:v>
                  </c:pt>
                  <c:pt idx="6">
                    <c:v>I</c:v>
                  </c:pt>
                  <c:pt idx="7">
                    <c:v>I</c:v>
                  </c:pt>
                  <c:pt idx="8">
                    <c:v>I</c:v>
                  </c:pt>
                  <c:pt idx="9">
                    <c:v>I</c:v>
                  </c:pt>
                  <c:pt idx="10">
                    <c:v>I</c:v>
                  </c:pt>
                  <c:pt idx="11">
                    <c:v>I</c:v>
                  </c:pt>
                  <c:pt idx="12">
                    <c:v>I</c:v>
                  </c:pt>
                  <c:pt idx="13">
                    <c:v>I</c:v>
                  </c:pt>
                  <c:pt idx="14">
                    <c:v>I</c:v>
                  </c:pt>
                  <c:pt idx="15">
                    <c:v>I</c:v>
                  </c:pt>
                  <c:pt idx="16">
                    <c:v>I</c:v>
                  </c:pt>
                  <c:pt idx="17">
                    <c:v>I</c:v>
                  </c:pt>
                  <c:pt idx="18">
                    <c:v>I</c:v>
                  </c:pt>
                  <c:pt idx="19">
                    <c:v>I</c:v>
                  </c:pt>
                </c:lvl>
              </c:multiLvlStrCache>
            </c:multiLvlStrRef>
          </c:cat>
          <c:val>
            <c:numRef>
              <c:f>'Dic 26'!$I$163:$I$182</c:f>
              <c:numCache>
                <c:formatCode>_(* #,##0.00_);_(* \(#,##0.00\);_(* "-"??_);_(@_)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3D8-40FF-9C77-118508664C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72716544"/>
        <c:axId val="176160768"/>
      </c:barChart>
      <c:catAx>
        <c:axId val="172716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76160768"/>
        <c:crosses val="autoZero"/>
        <c:auto val="1"/>
        <c:lblAlgn val="ctr"/>
        <c:lblOffset val="100"/>
        <c:noMultiLvlLbl val="0"/>
      </c:catAx>
      <c:valAx>
        <c:axId val="1761607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727165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PE"/>
              <a:t>A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'Feb 26'!$B$3:$C$22</c:f>
              <c:multiLvlStrCache>
                <c:ptCount val="20"/>
                <c:lvl>
                  <c:pt idx="0">
                    <c:v>101</c:v>
                  </c:pt>
                  <c:pt idx="1">
                    <c:v>102</c:v>
                  </c:pt>
                  <c:pt idx="2">
                    <c:v>103</c:v>
                  </c:pt>
                  <c:pt idx="3">
                    <c:v>104</c:v>
                  </c:pt>
                  <c:pt idx="4">
                    <c:v>201</c:v>
                  </c:pt>
                  <c:pt idx="5">
                    <c:v>202</c:v>
                  </c:pt>
                  <c:pt idx="6">
                    <c:v>203</c:v>
                  </c:pt>
                  <c:pt idx="7">
                    <c:v>204</c:v>
                  </c:pt>
                  <c:pt idx="8">
                    <c:v>301</c:v>
                  </c:pt>
                  <c:pt idx="9">
                    <c:v>302</c:v>
                  </c:pt>
                  <c:pt idx="10">
                    <c:v>303</c:v>
                  </c:pt>
                  <c:pt idx="11">
                    <c:v>304</c:v>
                  </c:pt>
                  <c:pt idx="12">
                    <c:v>401</c:v>
                  </c:pt>
                  <c:pt idx="13">
                    <c:v>402</c:v>
                  </c:pt>
                  <c:pt idx="14">
                    <c:v>403</c:v>
                  </c:pt>
                  <c:pt idx="15">
                    <c:v>404</c:v>
                  </c:pt>
                  <c:pt idx="16">
                    <c:v>501</c:v>
                  </c:pt>
                  <c:pt idx="17">
                    <c:v>502</c:v>
                  </c:pt>
                  <c:pt idx="18">
                    <c:v>503</c:v>
                  </c:pt>
                  <c:pt idx="19">
                    <c:v>504</c:v>
                  </c:pt>
                </c:lvl>
                <c:lvl>
                  <c:pt idx="0">
                    <c:v>A</c:v>
                  </c:pt>
                  <c:pt idx="1">
                    <c:v>A</c:v>
                  </c:pt>
                  <c:pt idx="2">
                    <c:v>A</c:v>
                  </c:pt>
                  <c:pt idx="3">
                    <c:v>A</c:v>
                  </c:pt>
                  <c:pt idx="4">
                    <c:v>A</c:v>
                  </c:pt>
                  <c:pt idx="5">
                    <c:v>A</c:v>
                  </c:pt>
                  <c:pt idx="6">
                    <c:v>A</c:v>
                  </c:pt>
                  <c:pt idx="7">
                    <c:v>A</c:v>
                  </c:pt>
                  <c:pt idx="8">
                    <c:v>A</c:v>
                  </c:pt>
                  <c:pt idx="9">
                    <c:v>A</c:v>
                  </c:pt>
                  <c:pt idx="10">
                    <c:v>A</c:v>
                  </c:pt>
                  <c:pt idx="11">
                    <c:v>A</c:v>
                  </c:pt>
                  <c:pt idx="12">
                    <c:v>A</c:v>
                  </c:pt>
                  <c:pt idx="13">
                    <c:v>A</c:v>
                  </c:pt>
                  <c:pt idx="14">
                    <c:v>A</c:v>
                  </c:pt>
                  <c:pt idx="15">
                    <c:v>A</c:v>
                  </c:pt>
                  <c:pt idx="16">
                    <c:v>A</c:v>
                  </c:pt>
                  <c:pt idx="17">
                    <c:v>A</c:v>
                  </c:pt>
                  <c:pt idx="18">
                    <c:v>A</c:v>
                  </c:pt>
                  <c:pt idx="19">
                    <c:v>A</c:v>
                  </c:pt>
                </c:lvl>
              </c:multiLvlStrCache>
            </c:multiLvlStrRef>
          </c:cat>
          <c:val>
            <c:numRef>
              <c:f>'Feb 26'!$I$3:$I$22</c:f>
              <c:numCache>
                <c:formatCode>_(* #,##0.00_);_(* \(#,##0.00\);_(* "-"??_);_(@_)</c:formatCode>
                <c:ptCount val="20"/>
                <c:pt idx="0">
                  <c:v>80.779056110676024</c:v>
                </c:pt>
                <c:pt idx="1">
                  <c:v>51.31939440354995</c:v>
                </c:pt>
                <c:pt idx="2">
                  <c:v>57.912747261811504</c:v>
                </c:pt>
                <c:pt idx="3">
                  <c:v>69.759966055860048</c:v>
                </c:pt>
                <c:pt idx="4">
                  <c:v>96.640210378491219</c:v>
                </c:pt>
                <c:pt idx="5">
                  <c:v>104.17934961106758</c:v>
                </c:pt>
                <c:pt idx="6">
                  <c:v>120.90030967371439</c:v>
                </c:pt>
                <c:pt idx="7">
                  <c:v>72.434414607152149</c:v>
                </c:pt>
                <c:pt idx="8">
                  <c:v>151.93024827982245</c:v>
                </c:pt>
                <c:pt idx="9">
                  <c:v>128.96890826416075</c:v>
                </c:pt>
                <c:pt idx="10">
                  <c:v>110.74102541373006</c:v>
                </c:pt>
                <c:pt idx="11">
                  <c:v>131.49854741842856</c:v>
                </c:pt>
                <c:pt idx="12">
                  <c:v>45.024710926650968</c:v>
                </c:pt>
                <c:pt idx="13">
                  <c:v>80.760954936047995</c:v>
                </c:pt>
                <c:pt idx="14">
                  <c:v>78.629541623596936</c:v>
                </c:pt>
                <c:pt idx="15">
                  <c:v>74.583929094231223</c:v>
                </c:pt>
                <c:pt idx="16">
                  <c:v>129.80156229705034</c:v>
                </c:pt>
                <c:pt idx="17">
                  <c:v>154.43726096580522</c:v>
                </c:pt>
                <c:pt idx="18">
                  <c:v>128.63403653354212</c:v>
                </c:pt>
                <c:pt idx="19">
                  <c:v>41.481405993213222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6F-459C-A514-9AA4E58F6B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2749184"/>
        <c:axId val="159471232"/>
      </c:barChart>
      <c:catAx>
        <c:axId val="627491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59471232"/>
        <c:crosses val="autoZero"/>
        <c:auto val="1"/>
        <c:lblAlgn val="ctr"/>
        <c:lblOffset val="100"/>
        <c:noMultiLvlLbl val="0"/>
      </c:catAx>
      <c:valAx>
        <c:axId val="1594712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627491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9"/>
    </mc:Choice>
    <mc:Fallback>
      <c:style val="29"/>
    </mc:Fallback>
  </mc:AlternateContent>
  <c:chart>
    <c:title>
      <c:overlay val="0"/>
    </c:title>
    <c:autoTitleDeleted val="0"/>
    <c:plotArea>
      <c:layout>
        <c:manualLayout>
          <c:layoutTarget val="inner"/>
          <c:xMode val="edge"/>
          <c:yMode val="edge"/>
          <c:x val="0.10040737398158721"/>
          <c:y val="0.17851919400943478"/>
          <c:w val="0.88833136276004876"/>
          <c:h val="0.700983462813250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'M3 Dpto'!$B$147:$C$147</c:f>
              <c:strCache>
                <c:ptCount val="2"/>
                <c:pt idx="0">
                  <c:v>H</c:v>
                </c:pt>
                <c:pt idx="1">
                  <c:v>202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 w="3175" cap="flat">
              <a:solidFill>
                <a:schemeClr val="tx1"/>
              </a:solidFill>
              <a:bevel/>
            </a:ln>
            <a:effectLst>
              <a:outerShdw blurRad="40000" dist="63500" dir="6600000" rotWithShape="0">
                <a:srgbClr val="000000">
                  <a:alpha val="35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/>
                </a:pPr>
                <a:endParaRPr lang="es-P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'M3 Dpto'!$D$1:$O$1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'M3 Dpto'!$D$147:$O$147</c:f>
              <c:numCache>
                <c:formatCode>0.00</c:formatCode>
                <c:ptCount val="12"/>
                <c:pt idx="0">
                  <c:v>20.527999999999999</c:v>
                </c:pt>
                <c:pt idx="1">
                  <c:v>18.766000000000002</c:v>
                </c:pt>
                <c:pt idx="2">
                  <c:v>9.1590000000000007</c:v>
                </c:pt>
                <c:pt idx="3">
                  <c:v>9.4250000000000007</c:v>
                </c:pt>
                <c:pt idx="4">
                  <c:v>10.535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2E-454A-B145-FF1F1DD41C6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85"/>
        <c:overlap val="30"/>
        <c:axId val="142280192"/>
        <c:axId val="134173760"/>
      </c:barChart>
      <c:catAx>
        <c:axId val="1422801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134173760"/>
        <c:crosses val="autoZero"/>
        <c:auto val="1"/>
        <c:lblAlgn val="ctr"/>
        <c:lblOffset val="100"/>
        <c:noMultiLvlLbl val="0"/>
      </c:catAx>
      <c:valAx>
        <c:axId val="134173760"/>
        <c:scaling>
          <c:orientation val="minMax"/>
          <c:max val="70"/>
        </c:scaling>
        <c:delete val="0"/>
        <c:axPos val="l"/>
        <c:majorGridlines>
          <c:spPr>
            <a:ln>
              <a:solidFill>
                <a:schemeClr val="accent1"/>
              </a:solidFill>
            </a:ln>
          </c:spPr>
        </c:majorGridlines>
        <c:numFmt formatCode="#,##0.00" sourceLinked="0"/>
        <c:majorTickMark val="none"/>
        <c:minorTickMark val="none"/>
        <c:tickLblPos val="nextTo"/>
        <c:crossAx val="14228019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PE"/>
              <a:t>B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'Feb 26'!$B$23:$C$42</c:f>
              <c:multiLvlStrCache>
                <c:ptCount val="20"/>
                <c:lvl>
                  <c:pt idx="0">
                    <c:v>101</c:v>
                  </c:pt>
                  <c:pt idx="1">
                    <c:v>102</c:v>
                  </c:pt>
                  <c:pt idx="2">
                    <c:v>103</c:v>
                  </c:pt>
                  <c:pt idx="3">
                    <c:v>104</c:v>
                  </c:pt>
                  <c:pt idx="4">
                    <c:v>201</c:v>
                  </c:pt>
                  <c:pt idx="5">
                    <c:v>202</c:v>
                  </c:pt>
                  <c:pt idx="6">
                    <c:v>203</c:v>
                  </c:pt>
                  <c:pt idx="7">
                    <c:v>204</c:v>
                  </c:pt>
                  <c:pt idx="8">
                    <c:v>301</c:v>
                  </c:pt>
                  <c:pt idx="9">
                    <c:v>302</c:v>
                  </c:pt>
                  <c:pt idx="10">
                    <c:v>303</c:v>
                  </c:pt>
                  <c:pt idx="11">
                    <c:v>304</c:v>
                  </c:pt>
                  <c:pt idx="12">
                    <c:v>401</c:v>
                  </c:pt>
                  <c:pt idx="13">
                    <c:v>402</c:v>
                  </c:pt>
                  <c:pt idx="14">
                    <c:v>403</c:v>
                  </c:pt>
                  <c:pt idx="15">
                    <c:v>404</c:v>
                  </c:pt>
                  <c:pt idx="16">
                    <c:v>501</c:v>
                  </c:pt>
                  <c:pt idx="17">
                    <c:v>502</c:v>
                  </c:pt>
                  <c:pt idx="18">
                    <c:v>503</c:v>
                  </c:pt>
                  <c:pt idx="19">
                    <c:v>504</c:v>
                  </c:pt>
                </c:lvl>
                <c:lvl>
                  <c:pt idx="0">
                    <c:v>B</c:v>
                  </c:pt>
                  <c:pt idx="1">
                    <c:v>B</c:v>
                  </c:pt>
                  <c:pt idx="2">
                    <c:v>B</c:v>
                  </c:pt>
                  <c:pt idx="3">
                    <c:v>B</c:v>
                  </c:pt>
                  <c:pt idx="4">
                    <c:v>B</c:v>
                  </c:pt>
                  <c:pt idx="5">
                    <c:v>B</c:v>
                  </c:pt>
                  <c:pt idx="6">
                    <c:v>B</c:v>
                  </c:pt>
                  <c:pt idx="7">
                    <c:v>B</c:v>
                  </c:pt>
                  <c:pt idx="8">
                    <c:v>B</c:v>
                  </c:pt>
                  <c:pt idx="9">
                    <c:v>B</c:v>
                  </c:pt>
                  <c:pt idx="10">
                    <c:v>B</c:v>
                  </c:pt>
                  <c:pt idx="11">
                    <c:v>B</c:v>
                  </c:pt>
                  <c:pt idx="12">
                    <c:v>B</c:v>
                  </c:pt>
                  <c:pt idx="13">
                    <c:v>B</c:v>
                  </c:pt>
                  <c:pt idx="14">
                    <c:v>B</c:v>
                  </c:pt>
                  <c:pt idx="15">
                    <c:v>B</c:v>
                  </c:pt>
                  <c:pt idx="16">
                    <c:v>B</c:v>
                  </c:pt>
                  <c:pt idx="17">
                    <c:v>B</c:v>
                  </c:pt>
                  <c:pt idx="18">
                    <c:v>B</c:v>
                  </c:pt>
                  <c:pt idx="19">
                    <c:v>B</c:v>
                  </c:pt>
                </c:lvl>
              </c:multiLvlStrCache>
            </c:multiLvlStrRef>
          </c:cat>
          <c:val>
            <c:numRef>
              <c:f>'Feb 26'!$I$23:$I$42</c:f>
              <c:numCache>
                <c:formatCode>_(* #,##0.00_);_(* \(#,##0.00\);_(* "-"??_);_(@_)</c:formatCode>
                <c:ptCount val="20"/>
                <c:pt idx="0">
                  <c:v>64.483473651788017</c:v>
                </c:pt>
                <c:pt idx="1">
                  <c:v>113.01272282954838</c:v>
                </c:pt>
                <c:pt idx="2">
                  <c:v>117.79143293134948</c:v>
                </c:pt>
                <c:pt idx="3">
                  <c:v>91.255110926650957</c:v>
                </c:pt>
                <c:pt idx="4">
                  <c:v>247.72618970503783</c:v>
                </c:pt>
                <c:pt idx="5">
                  <c:v>67.795988608718318</c:v>
                </c:pt>
                <c:pt idx="6">
                  <c:v>78.425903409031548</c:v>
                </c:pt>
                <c:pt idx="7">
                  <c:v>96.088124552336154</c:v>
                </c:pt>
                <c:pt idx="8">
                  <c:v>74.344088530409778</c:v>
                </c:pt>
                <c:pt idx="9">
                  <c:v>94.282532383189732</c:v>
                </c:pt>
                <c:pt idx="10">
                  <c:v>58.41958015139646</c:v>
                </c:pt>
                <c:pt idx="11">
                  <c:v>113.32949338553897</c:v>
                </c:pt>
                <c:pt idx="12">
                  <c:v>80.747379055076962</c:v>
                </c:pt>
                <c:pt idx="13">
                  <c:v>117.56516824849905</c:v>
                </c:pt>
                <c:pt idx="14">
                  <c:v>87.969747731662707</c:v>
                </c:pt>
                <c:pt idx="15">
                  <c:v>52.554799571913307</c:v>
                </c:pt>
                <c:pt idx="16">
                  <c:v>217.86830215609496</c:v>
                </c:pt>
                <c:pt idx="17">
                  <c:v>171.52024452101276</c:v>
                </c:pt>
                <c:pt idx="18">
                  <c:v>113.28424044896889</c:v>
                </c:pt>
                <c:pt idx="19">
                  <c:v>54.351341153745722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8C1-4003-9656-C59D516788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2767616"/>
        <c:axId val="160219136"/>
      </c:barChart>
      <c:catAx>
        <c:axId val="627676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60219136"/>
        <c:crosses val="autoZero"/>
        <c:auto val="1"/>
        <c:lblAlgn val="ctr"/>
        <c:lblOffset val="100"/>
        <c:noMultiLvlLbl val="0"/>
      </c:catAx>
      <c:valAx>
        <c:axId val="1602191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627676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PE"/>
              <a:t>C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'Feb 26'!$B$43:$C$62</c:f>
              <c:multiLvlStrCache>
                <c:ptCount val="20"/>
                <c:lvl>
                  <c:pt idx="0">
                    <c:v>101</c:v>
                  </c:pt>
                  <c:pt idx="1">
                    <c:v>102</c:v>
                  </c:pt>
                  <c:pt idx="2">
                    <c:v>103</c:v>
                  </c:pt>
                  <c:pt idx="3">
                    <c:v>104</c:v>
                  </c:pt>
                  <c:pt idx="4">
                    <c:v>201</c:v>
                  </c:pt>
                  <c:pt idx="5">
                    <c:v>202</c:v>
                  </c:pt>
                  <c:pt idx="6">
                    <c:v>203</c:v>
                  </c:pt>
                  <c:pt idx="7">
                    <c:v>204</c:v>
                  </c:pt>
                  <c:pt idx="8">
                    <c:v>301</c:v>
                  </c:pt>
                  <c:pt idx="9">
                    <c:v>302</c:v>
                  </c:pt>
                  <c:pt idx="10">
                    <c:v>303</c:v>
                  </c:pt>
                  <c:pt idx="11">
                    <c:v>304</c:v>
                  </c:pt>
                  <c:pt idx="12">
                    <c:v>401</c:v>
                  </c:pt>
                  <c:pt idx="13">
                    <c:v>402</c:v>
                  </c:pt>
                  <c:pt idx="14">
                    <c:v>403</c:v>
                  </c:pt>
                  <c:pt idx="15">
                    <c:v>404</c:v>
                  </c:pt>
                  <c:pt idx="16">
                    <c:v>501</c:v>
                  </c:pt>
                  <c:pt idx="17">
                    <c:v>502</c:v>
                  </c:pt>
                  <c:pt idx="18">
                    <c:v>503</c:v>
                  </c:pt>
                  <c:pt idx="19">
                    <c:v>504</c:v>
                  </c:pt>
                </c:lvl>
                <c:lvl>
                  <c:pt idx="0">
                    <c:v>C</c:v>
                  </c:pt>
                  <c:pt idx="1">
                    <c:v>C</c:v>
                  </c:pt>
                  <c:pt idx="2">
                    <c:v>C</c:v>
                  </c:pt>
                  <c:pt idx="3">
                    <c:v>C</c:v>
                  </c:pt>
                  <c:pt idx="4">
                    <c:v>C</c:v>
                  </c:pt>
                  <c:pt idx="5">
                    <c:v>C</c:v>
                  </c:pt>
                  <c:pt idx="6">
                    <c:v>C</c:v>
                  </c:pt>
                  <c:pt idx="7">
                    <c:v>C</c:v>
                  </c:pt>
                  <c:pt idx="8">
                    <c:v>C</c:v>
                  </c:pt>
                  <c:pt idx="9">
                    <c:v>C</c:v>
                  </c:pt>
                  <c:pt idx="10">
                    <c:v>C</c:v>
                  </c:pt>
                  <c:pt idx="11">
                    <c:v>C</c:v>
                  </c:pt>
                  <c:pt idx="12">
                    <c:v>C</c:v>
                  </c:pt>
                  <c:pt idx="13">
                    <c:v>C</c:v>
                  </c:pt>
                  <c:pt idx="14">
                    <c:v>C</c:v>
                  </c:pt>
                  <c:pt idx="15">
                    <c:v>C</c:v>
                  </c:pt>
                  <c:pt idx="16">
                    <c:v>C</c:v>
                  </c:pt>
                  <c:pt idx="17">
                    <c:v>C</c:v>
                  </c:pt>
                  <c:pt idx="18">
                    <c:v>C</c:v>
                  </c:pt>
                  <c:pt idx="19">
                    <c:v>C</c:v>
                  </c:pt>
                </c:lvl>
              </c:multiLvlStrCache>
            </c:multiLvlStrRef>
          </c:cat>
          <c:val>
            <c:numRef>
              <c:f>'Feb 26'!$I$43:$I$62</c:f>
              <c:numCache>
                <c:formatCode>_(* #,##0.00_);_(* \(#,##0.00\);_(* "-"??_);_(@_)</c:formatCode>
                <c:ptCount val="20"/>
                <c:pt idx="0">
                  <c:v>56.473703878882759</c:v>
                </c:pt>
                <c:pt idx="1">
                  <c:v>102.2063215766118</c:v>
                </c:pt>
                <c:pt idx="2">
                  <c:v>42.535799415296232</c:v>
                </c:pt>
                <c:pt idx="3">
                  <c:v>98.52273253980681</c:v>
                </c:pt>
                <c:pt idx="4">
                  <c:v>184.45805908640037</c:v>
                </c:pt>
                <c:pt idx="5">
                  <c:v>166.12609448185847</c:v>
                </c:pt>
                <c:pt idx="6">
                  <c:v>74.651808499086371</c:v>
                </c:pt>
                <c:pt idx="7">
                  <c:v>63.791103722265689</c:v>
                </c:pt>
                <c:pt idx="8">
                  <c:v>55.917092759070698</c:v>
                </c:pt>
                <c:pt idx="9">
                  <c:v>81.937531286870225</c:v>
                </c:pt>
                <c:pt idx="10">
                  <c:v>56.926233244583621</c:v>
                </c:pt>
                <c:pt idx="11">
                  <c:v>79.616055640824811</c:v>
                </c:pt>
                <c:pt idx="12">
                  <c:v>138.41319612633774</c:v>
                </c:pt>
                <c:pt idx="13">
                  <c:v>58.573440135734756</c:v>
                </c:pt>
                <c:pt idx="14">
                  <c:v>101.40986989297829</c:v>
                </c:pt>
                <c:pt idx="15">
                  <c:v>77.575148201513912</c:v>
                </c:pt>
                <c:pt idx="16">
                  <c:v>234.01454992430172</c:v>
                </c:pt>
                <c:pt idx="17">
                  <c:v>67.411338647872583</c:v>
                </c:pt>
                <c:pt idx="18">
                  <c:v>202.66331546854602</c:v>
                </c:pt>
                <c:pt idx="19">
                  <c:v>96.422996282954813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B1F-4C12-B611-54108677E9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2750208"/>
        <c:axId val="160221440"/>
      </c:barChart>
      <c:catAx>
        <c:axId val="627502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60221440"/>
        <c:crosses val="autoZero"/>
        <c:auto val="1"/>
        <c:lblAlgn val="ctr"/>
        <c:lblOffset val="100"/>
        <c:noMultiLvlLbl val="0"/>
      </c:catAx>
      <c:valAx>
        <c:axId val="160221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627502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PE"/>
              <a:t>D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'Feb 26'!$B$63:$C$82</c:f>
              <c:multiLvlStrCache>
                <c:ptCount val="20"/>
                <c:lvl>
                  <c:pt idx="0">
                    <c:v>101</c:v>
                  </c:pt>
                  <c:pt idx="1">
                    <c:v>102</c:v>
                  </c:pt>
                  <c:pt idx="2">
                    <c:v>103</c:v>
                  </c:pt>
                  <c:pt idx="3">
                    <c:v>104</c:v>
                  </c:pt>
                  <c:pt idx="4">
                    <c:v>201</c:v>
                  </c:pt>
                  <c:pt idx="5">
                    <c:v>202</c:v>
                  </c:pt>
                  <c:pt idx="6">
                    <c:v>203</c:v>
                  </c:pt>
                  <c:pt idx="7">
                    <c:v>204</c:v>
                  </c:pt>
                  <c:pt idx="8">
                    <c:v>301</c:v>
                  </c:pt>
                  <c:pt idx="9">
                    <c:v>302</c:v>
                  </c:pt>
                  <c:pt idx="10">
                    <c:v>303</c:v>
                  </c:pt>
                  <c:pt idx="11">
                    <c:v>304</c:v>
                  </c:pt>
                  <c:pt idx="12">
                    <c:v>401</c:v>
                  </c:pt>
                  <c:pt idx="13">
                    <c:v>402</c:v>
                  </c:pt>
                  <c:pt idx="14">
                    <c:v>403</c:v>
                  </c:pt>
                  <c:pt idx="15">
                    <c:v>404</c:v>
                  </c:pt>
                  <c:pt idx="16">
                    <c:v>501</c:v>
                  </c:pt>
                  <c:pt idx="17">
                    <c:v>502</c:v>
                  </c:pt>
                  <c:pt idx="18">
                    <c:v>503</c:v>
                  </c:pt>
                  <c:pt idx="19">
                    <c:v>504</c:v>
                  </c:pt>
                </c:lvl>
                <c:lvl>
                  <c:pt idx="0">
                    <c:v>D</c:v>
                  </c:pt>
                  <c:pt idx="1">
                    <c:v>D</c:v>
                  </c:pt>
                  <c:pt idx="2">
                    <c:v>D</c:v>
                  </c:pt>
                  <c:pt idx="3">
                    <c:v>D</c:v>
                  </c:pt>
                  <c:pt idx="4">
                    <c:v>D</c:v>
                  </c:pt>
                  <c:pt idx="5">
                    <c:v>D</c:v>
                  </c:pt>
                  <c:pt idx="6">
                    <c:v>D</c:v>
                  </c:pt>
                  <c:pt idx="7">
                    <c:v>D</c:v>
                  </c:pt>
                  <c:pt idx="8">
                    <c:v>D</c:v>
                  </c:pt>
                  <c:pt idx="9">
                    <c:v>D</c:v>
                  </c:pt>
                  <c:pt idx="10">
                    <c:v>D</c:v>
                  </c:pt>
                  <c:pt idx="11">
                    <c:v>D</c:v>
                  </c:pt>
                  <c:pt idx="12">
                    <c:v>D</c:v>
                  </c:pt>
                  <c:pt idx="13">
                    <c:v>D</c:v>
                  </c:pt>
                  <c:pt idx="14">
                    <c:v>D</c:v>
                  </c:pt>
                  <c:pt idx="15">
                    <c:v>D</c:v>
                  </c:pt>
                  <c:pt idx="16">
                    <c:v>D</c:v>
                  </c:pt>
                  <c:pt idx="17">
                    <c:v>D</c:v>
                  </c:pt>
                  <c:pt idx="18">
                    <c:v>D</c:v>
                  </c:pt>
                  <c:pt idx="19">
                    <c:v>D</c:v>
                  </c:pt>
                </c:lvl>
              </c:multiLvlStrCache>
            </c:multiLvlStrRef>
          </c:cat>
          <c:val>
            <c:numRef>
              <c:f>'Feb 26'!$I$63:$I$82</c:f>
              <c:numCache>
                <c:formatCode>_(* #,##0.00_);_(* \(#,##0.00\);_(* "-"??_);_(@_)</c:formatCode>
                <c:ptCount val="20"/>
                <c:pt idx="0">
                  <c:v>58.356226040198344</c:v>
                </c:pt>
                <c:pt idx="1">
                  <c:v>72.846216329939921</c:v>
                </c:pt>
                <c:pt idx="2">
                  <c:v>181.76098406682323</c:v>
                </c:pt>
                <c:pt idx="3">
                  <c:v>134.28612831114586</c:v>
                </c:pt>
                <c:pt idx="4">
                  <c:v>77.344358225006488</c:v>
                </c:pt>
                <c:pt idx="5">
                  <c:v>168.65573363612629</c:v>
                </c:pt>
                <c:pt idx="6">
                  <c:v>39.422397379274308</c:v>
                </c:pt>
                <c:pt idx="7">
                  <c:v>84.227329877316578</c:v>
                </c:pt>
                <c:pt idx="8">
                  <c:v>87.784210691725349</c:v>
                </c:pt>
                <c:pt idx="9">
                  <c:v>97.739856737144294</c:v>
                </c:pt>
                <c:pt idx="10">
                  <c:v>130.39437576611846</c:v>
                </c:pt>
                <c:pt idx="11">
                  <c:v>62.528546791960288</c:v>
                </c:pt>
                <c:pt idx="12">
                  <c:v>111.61893238318973</c:v>
                </c:pt>
                <c:pt idx="13">
                  <c:v>121.04059377708165</c:v>
                </c:pt>
                <c:pt idx="14">
                  <c:v>134.2001477316627</c:v>
                </c:pt>
                <c:pt idx="15">
                  <c:v>70.669550080918782</c:v>
                </c:pt>
                <c:pt idx="16">
                  <c:v>156.5777248655703</c:v>
                </c:pt>
                <c:pt idx="17">
                  <c:v>120.04502917253976</c:v>
                </c:pt>
                <c:pt idx="18">
                  <c:v>52.717710143565611</c:v>
                </c:pt>
                <c:pt idx="19">
                  <c:v>109.34723496737141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58-4993-B4A3-B609FBA3CF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2769152"/>
        <c:axId val="160223744"/>
      </c:barChart>
      <c:catAx>
        <c:axId val="627691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60223744"/>
        <c:crosses val="autoZero"/>
        <c:auto val="1"/>
        <c:lblAlgn val="ctr"/>
        <c:lblOffset val="100"/>
        <c:noMultiLvlLbl val="0"/>
      </c:catAx>
      <c:valAx>
        <c:axId val="1602237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627691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PE"/>
              <a:t>E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'Feb 26'!$B$83:$C$102</c:f>
              <c:multiLvlStrCache>
                <c:ptCount val="20"/>
                <c:lvl>
                  <c:pt idx="0">
                    <c:v>101</c:v>
                  </c:pt>
                  <c:pt idx="1">
                    <c:v>102</c:v>
                  </c:pt>
                  <c:pt idx="2">
                    <c:v>103</c:v>
                  </c:pt>
                  <c:pt idx="3">
                    <c:v>104</c:v>
                  </c:pt>
                  <c:pt idx="4">
                    <c:v>201</c:v>
                  </c:pt>
                  <c:pt idx="5">
                    <c:v>202</c:v>
                  </c:pt>
                  <c:pt idx="6">
                    <c:v>203</c:v>
                  </c:pt>
                  <c:pt idx="7">
                    <c:v>204</c:v>
                  </c:pt>
                  <c:pt idx="8">
                    <c:v>301</c:v>
                  </c:pt>
                  <c:pt idx="9">
                    <c:v>302</c:v>
                  </c:pt>
                  <c:pt idx="10">
                    <c:v>303</c:v>
                  </c:pt>
                  <c:pt idx="11">
                    <c:v>304</c:v>
                  </c:pt>
                  <c:pt idx="12">
                    <c:v>401</c:v>
                  </c:pt>
                  <c:pt idx="13">
                    <c:v>402</c:v>
                  </c:pt>
                  <c:pt idx="14">
                    <c:v>403</c:v>
                  </c:pt>
                  <c:pt idx="15">
                    <c:v>404</c:v>
                  </c:pt>
                  <c:pt idx="16">
                    <c:v>501</c:v>
                  </c:pt>
                  <c:pt idx="17">
                    <c:v>502</c:v>
                  </c:pt>
                  <c:pt idx="18">
                    <c:v>503</c:v>
                  </c:pt>
                  <c:pt idx="19">
                    <c:v>504</c:v>
                  </c:pt>
                </c:lvl>
                <c:lvl>
                  <c:pt idx="0">
                    <c:v>E</c:v>
                  </c:pt>
                  <c:pt idx="1">
                    <c:v>E</c:v>
                  </c:pt>
                  <c:pt idx="2">
                    <c:v>E</c:v>
                  </c:pt>
                  <c:pt idx="3">
                    <c:v>E</c:v>
                  </c:pt>
                  <c:pt idx="4">
                    <c:v>E</c:v>
                  </c:pt>
                  <c:pt idx="5">
                    <c:v>E</c:v>
                  </c:pt>
                  <c:pt idx="6">
                    <c:v>E</c:v>
                  </c:pt>
                  <c:pt idx="7">
                    <c:v>E</c:v>
                  </c:pt>
                  <c:pt idx="8">
                    <c:v>E</c:v>
                  </c:pt>
                  <c:pt idx="9">
                    <c:v>E</c:v>
                  </c:pt>
                  <c:pt idx="10">
                    <c:v>E</c:v>
                  </c:pt>
                  <c:pt idx="11">
                    <c:v>E</c:v>
                  </c:pt>
                  <c:pt idx="12">
                    <c:v>E</c:v>
                  </c:pt>
                  <c:pt idx="13">
                    <c:v>E</c:v>
                  </c:pt>
                  <c:pt idx="14">
                    <c:v>E</c:v>
                  </c:pt>
                  <c:pt idx="15">
                    <c:v>E</c:v>
                  </c:pt>
                  <c:pt idx="16">
                    <c:v>E</c:v>
                  </c:pt>
                  <c:pt idx="17">
                    <c:v>E</c:v>
                  </c:pt>
                  <c:pt idx="18">
                    <c:v>E</c:v>
                  </c:pt>
                  <c:pt idx="19">
                    <c:v>E</c:v>
                  </c:pt>
                </c:lvl>
              </c:multiLvlStrCache>
            </c:multiLvlStrRef>
          </c:cat>
          <c:val>
            <c:numRef>
              <c:f>'Feb 26'!$I$83:$I$102</c:f>
              <c:numCache>
                <c:formatCode>_(* #,##0.00_);_(* \(#,##0.00\);_(* "-"??_);_(@_)</c:formatCode>
                <c:ptCount val="20"/>
                <c:pt idx="0">
                  <c:v>130.22693990080916</c:v>
                </c:pt>
                <c:pt idx="1">
                  <c:v>104.84909307230484</c:v>
                </c:pt>
                <c:pt idx="2">
                  <c:v>24.733294168624347</c:v>
                </c:pt>
                <c:pt idx="3">
                  <c:v>87.879241858522533</c:v>
                </c:pt>
                <c:pt idx="4">
                  <c:v>146.77593880448964</c:v>
                </c:pt>
                <c:pt idx="5">
                  <c:v>24.615636533542123</c:v>
                </c:pt>
                <c:pt idx="6">
                  <c:v>184.35397733228916</c:v>
                </c:pt>
                <c:pt idx="7">
                  <c:v>24.977660026102811</c:v>
                </c:pt>
                <c:pt idx="8">
                  <c:v>154.83096151396498</c:v>
                </c:pt>
                <c:pt idx="9">
                  <c:v>135.2409652727747</c:v>
                </c:pt>
                <c:pt idx="10">
                  <c:v>220.42056777864781</c:v>
                </c:pt>
                <c:pt idx="11">
                  <c:v>65.746030582093411</c:v>
                </c:pt>
                <c:pt idx="12">
                  <c:v>111.04874538240665</c:v>
                </c:pt>
                <c:pt idx="13">
                  <c:v>106.73614052727743</c:v>
                </c:pt>
                <c:pt idx="14">
                  <c:v>57.541673181936794</c:v>
                </c:pt>
                <c:pt idx="15">
                  <c:v>95.622019305664281</c:v>
                </c:pt>
                <c:pt idx="16">
                  <c:v>90.531063941529595</c:v>
                </c:pt>
                <c:pt idx="17">
                  <c:v>71.755620558600839</c:v>
                </c:pt>
                <c:pt idx="18">
                  <c:v>96.346066290785643</c:v>
                </c:pt>
                <c:pt idx="19">
                  <c:v>99.482094795092621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F6C-464E-B679-AE8C928CAA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2769664"/>
        <c:axId val="160226048"/>
      </c:barChart>
      <c:catAx>
        <c:axId val="627696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60226048"/>
        <c:crosses val="autoZero"/>
        <c:auto val="1"/>
        <c:lblAlgn val="ctr"/>
        <c:lblOffset val="100"/>
        <c:noMultiLvlLbl val="0"/>
      </c:catAx>
      <c:valAx>
        <c:axId val="1602260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627696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PE"/>
              <a:t>F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'Feb 26'!$B$103:$C$122</c:f>
              <c:multiLvlStrCache>
                <c:ptCount val="20"/>
                <c:lvl>
                  <c:pt idx="0">
                    <c:v>101</c:v>
                  </c:pt>
                  <c:pt idx="1">
                    <c:v>102</c:v>
                  </c:pt>
                  <c:pt idx="2">
                    <c:v>103</c:v>
                  </c:pt>
                  <c:pt idx="3">
                    <c:v>104</c:v>
                  </c:pt>
                  <c:pt idx="4">
                    <c:v>201</c:v>
                  </c:pt>
                  <c:pt idx="5">
                    <c:v>202</c:v>
                  </c:pt>
                  <c:pt idx="6">
                    <c:v>203</c:v>
                  </c:pt>
                  <c:pt idx="7">
                    <c:v>204</c:v>
                  </c:pt>
                  <c:pt idx="8">
                    <c:v>301</c:v>
                  </c:pt>
                  <c:pt idx="9">
                    <c:v>302</c:v>
                  </c:pt>
                  <c:pt idx="10">
                    <c:v>303</c:v>
                  </c:pt>
                  <c:pt idx="11">
                    <c:v>304</c:v>
                  </c:pt>
                  <c:pt idx="12">
                    <c:v>401</c:v>
                  </c:pt>
                  <c:pt idx="13">
                    <c:v>402</c:v>
                  </c:pt>
                  <c:pt idx="14">
                    <c:v>403</c:v>
                  </c:pt>
                  <c:pt idx="15">
                    <c:v>404</c:v>
                  </c:pt>
                  <c:pt idx="16">
                    <c:v>501</c:v>
                  </c:pt>
                  <c:pt idx="17">
                    <c:v>502</c:v>
                  </c:pt>
                  <c:pt idx="18">
                    <c:v>503</c:v>
                  </c:pt>
                  <c:pt idx="19">
                    <c:v>504</c:v>
                  </c:pt>
                </c:lvl>
                <c:lvl>
                  <c:pt idx="0">
                    <c:v>F</c:v>
                  </c:pt>
                  <c:pt idx="1">
                    <c:v>F</c:v>
                  </c:pt>
                  <c:pt idx="2">
                    <c:v>F</c:v>
                  </c:pt>
                  <c:pt idx="3">
                    <c:v>F</c:v>
                  </c:pt>
                  <c:pt idx="4">
                    <c:v>F</c:v>
                  </c:pt>
                  <c:pt idx="5">
                    <c:v>F</c:v>
                  </c:pt>
                  <c:pt idx="6">
                    <c:v>F</c:v>
                  </c:pt>
                  <c:pt idx="7">
                    <c:v>F</c:v>
                  </c:pt>
                  <c:pt idx="8">
                    <c:v>F</c:v>
                  </c:pt>
                  <c:pt idx="9">
                    <c:v>F</c:v>
                  </c:pt>
                  <c:pt idx="10">
                    <c:v>F</c:v>
                  </c:pt>
                  <c:pt idx="11">
                    <c:v>F</c:v>
                  </c:pt>
                  <c:pt idx="12">
                    <c:v>F</c:v>
                  </c:pt>
                  <c:pt idx="13">
                    <c:v>F</c:v>
                  </c:pt>
                  <c:pt idx="14">
                    <c:v>F</c:v>
                  </c:pt>
                  <c:pt idx="15">
                    <c:v>F</c:v>
                  </c:pt>
                  <c:pt idx="16">
                    <c:v>F</c:v>
                  </c:pt>
                  <c:pt idx="17">
                    <c:v>F</c:v>
                  </c:pt>
                  <c:pt idx="18">
                    <c:v>F</c:v>
                  </c:pt>
                  <c:pt idx="19">
                    <c:v>F</c:v>
                  </c:pt>
                </c:lvl>
              </c:multiLvlStrCache>
            </c:multiLvlStrRef>
          </c:cat>
          <c:val>
            <c:numRef>
              <c:f>'Feb 26'!$I$103:$I$122</c:f>
              <c:numCache>
                <c:formatCode>_(* #,##0.00_);_(* \(#,##0.00\);_(* "-"??_);_(@_)</c:formatCode>
                <c:ptCount val="20"/>
                <c:pt idx="0">
                  <c:v>140.1871112398851</c:v>
                </c:pt>
                <c:pt idx="1">
                  <c:v>146.25553003393364</c:v>
                </c:pt>
                <c:pt idx="2">
                  <c:v>89.263981717567162</c:v>
                </c:pt>
                <c:pt idx="3">
                  <c:v>29.683965429391769</c:v>
                </c:pt>
                <c:pt idx="4">
                  <c:v>60.519316408248464</c:v>
                </c:pt>
                <c:pt idx="5">
                  <c:v>118.06747584442701</c:v>
                </c:pt>
                <c:pt idx="6">
                  <c:v>74.457220871834977</c:v>
                </c:pt>
                <c:pt idx="7">
                  <c:v>96.64926096580524</c:v>
                </c:pt>
                <c:pt idx="8">
                  <c:v>109.86764373792738</c:v>
                </c:pt>
                <c:pt idx="9">
                  <c:v>79.56175211694071</c:v>
                </c:pt>
                <c:pt idx="10">
                  <c:v>130.63874162359693</c:v>
                </c:pt>
                <c:pt idx="11">
                  <c:v>100.40977999477937</c:v>
                </c:pt>
                <c:pt idx="12">
                  <c:v>77.176922359697159</c:v>
                </c:pt>
                <c:pt idx="13">
                  <c:v>25.036488843643923</c:v>
                </c:pt>
                <c:pt idx="14">
                  <c:v>25.683605836596154</c:v>
                </c:pt>
                <c:pt idx="15">
                  <c:v>118.72364342469325</c:v>
                </c:pt>
                <c:pt idx="16">
                  <c:v>116.73251421560946</c:v>
                </c:pt>
                <c:pt idx="17">
                  <c:v>186.32700536674491</c:v>
                </c:pt>
                <c:pt idx="18">
                  <c:v>82.806387669015891</c:v>
                </c:pt>
                <c:pt idx="19">
                  <c:v>122.20811954058988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6F4-49D1-A784-45E346E45F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4002432"/>
        <c:axId val="171369600"/>
      </c:barChart>
      <c:catAx>
        <c:axId val="154002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71369600"/>
        <c:crosses val="autoZero"/>
        <c:auto val="1"/>
        <c:lblAlgn val="ctr"/>
        <c:lblOffset val="100"/>
        <c:noMultiLvlLbl val="0"/>
      </c:catAx>
      <c:valAx>
        <c:axId val="1713696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540024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PE"/>
              <a:t>G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'Feb 26'!$B$123:$C$142</c:f>
              <c:multiLvlStrCache>
                <c:ptCount val="20"/>
                <c:lvl>
                  <c:pt idx="0">
                    <c:v>101</c:v>
                  </c:pt>
                  <c:pt idx="1">
                    <c:v>102</c:v>
                  </c:pt>
                  <c:pt idx="2">
                    <c:v>103</c:v>
                  </c:pt>
                  <c:pt idx="3">
                    <c:v>104</c:v>
                  </c:pt>
                  <c:pt idx="4">
                    <c:v>201</c:v>
                  </c:pt>
                  <c:pt idx="5">
                    <c:v>202</c:v>
                  </c:pt>
                  <c:pt idx="6">
                    <c:v>203</c:v>
                  </c:pt>
                  <c:pt idx="7">
                    <c:v>204</c:v>
                  </c:pt>
                  <c:pt idx="8">
                    <c:v>301</c:v>
                  </c:pt>
                  <c:pt idx="9">
                    <c:v>302</c:v>
                  </c:pt>
                  <c:pt idx="10">
                    <c:v>303</c:v>
                  </c:pt>
                  <c:pt idx="11">
                    <c:v>304</c:v>
                  </c:pt>
                  <c:pt idx="12">
                    <c:v>401</c:v>
                  </c:pt>
                  <c:pt idx="13">
                    <c:v>402</c:v>
                  </c:pt>
                  <c:pt idx="14">
                    <c:v>403</c:v>
                  </c:pt>
                  <c:pt idx="15">
                    <c:v>404</c:v>
                  </c:pt>
                  <c:pt idx="16">
                    <c:v>501</c:v>
                  </c:pt>
                  <c:pt idx="17">
                    <c:v>502</c:v>
                  </c:pt>
                  <c:pt idx="18">
                    <c:v>503</c:v>
                  </c:pt>
                  <c:pt idx="19">
                    <c:v>504</c:v>
                  </c:pt>
                </c:lvl>
                <c:lvl>
                  <c:pt idx="0">
                    <c:v>G</c:v>
                  </c:pt>
                  <c:pt idx="1">
                    <c:v>G</c:v>
                  </c:pt>
                  <c:pt idx="2">
                    <c:v>G</c:v>
                  </c:pt>
                  <c:pt idx="3">
                    <c:v>G</c:v>
                  </c:pt>
                  <c:pt idx="4">
                    <c:v>G</c:v>
                  </c:pt>
                  <c:pt idx="5">
                    <c:v>G</c:v>
                  </c:pt>
                  <c:pt idx="6">
                    <c:v>G</c:v>
                  </c:pt>
                  <c:pt idx="7">
                    <c:v>G</c:v>
                  </c:pt>
                  <c:pt idx="8">
                    <c:v>G</c:v>
                  </c:pt>
                  <c:pt idx="9">
                    <c:v>G</c:v>
                  </c:pt>
                  <c:pt idx="10">
                    <c:v>G</c:v>
                  </c:pt>
                  <c:pt idx="11">
                    <c:v>G</c:v>
                  </c:pt>
                  <c:pt idx="12">
                    <c:v>G</c:v>
                  </c:pt>
                  <c:pt idx="13">
                    <c:v>G</c:v>
                  </c:pt>
                  <c:pt idx="14">
                    <c:v>G</c:v>
                  </c:pt>
                  <c:pt idx="15">
                    <c:v>G</c:v>
                  </c:pt>
                  <c:pt idx="16">
                    <c:v>G</c:v>
                  </c:pt>
                  <c:pt idx="17">
                    <c:v>G</c:v>
                  </c:pt>
                  <c:pt idx="18">
                    <c:v>G</c:v>
                  </c:pt>
                  <c:pt idx="19">
                    <c:v>G</c:v>
                  </c:pt>
                </c:lvl>
              </c:multiLvlStrCache>
            </c:multiLvlStrRef>
          </c:cat>
          <c:val>
            <c:numRef>
              <c:f>'Feb 26'!$I$123:$I$142</c:f>
              <c:numCache>
                <c:formatCode>_(* #,##0.00_);_(* \(#,##0.00\);_(* "-"??_);_(@_)</c:formatCode>
                <c:ptCount val="20"/>
                <c:pt idx="0">
                  <c:v>87.309054857739454</c:v>
                </c:pt>
                <c:pt idx="1">
                  <c:v>33.34945329156875</c:v>
                </c:pt>
                <c:pt idx="2">
                  <c:v>55.957820401983781</c:v>
                </c:pt>
                <c:pt idx="3">
                  <c:v>79.380740370660362</c:v>
                </c:pt>
                <c:pt idx="4">
                  <c:v>80.16361617332285</c:v>
                </c:pt>
                <c:pt idx="5">
                  <c:v>86.829373730096535</c:v>
                </c:pt>
                <c:pt idx="6">
                  <c:v>112.22079643957187</c:v>
                </c:pt>
                <c:pt idx="7">
                  <c:v>73.32589745758284</c:v>
                </c:pt>
                <c:pt idx="8">
                  <c:v>88.033101842860844</c:v>
                </c:pt>
                <c:pt idx="9">
                  <c:v>58.080183127120819</c:v>
                </c:pt>
                <c:pt idx="10">
                  <c:v>90.309324552336165</c:v>
                </c:pt>
                <c:pt idx="11">
                  <c:v>89.956351647089491</c:v>
                </c:pt>
                <c:pt idx="12">
                  <c:v>46.635715468546039</c:v>
                </c:pt>
                <c:pt idx="13">
                  <c:v>84.928750394152928</c:v>
                </c:pt>
                <c:pt idx="14">
                  <c:v>126.0546191490472</c:v>
                </c:pt>
                <c:pt idx="15">
                  <c:v>84.041792837379234</c:v>
                </c:pt>
                <c:pt idx="16">
                  <c:v>86.322540840511579</c:v>
                </c:pt>
                <c:pt idx="17">
                  <c:v>59.750016486556994</c:v>
                </c:pt>
                <c:pt idx="18">
                  <c:v>65.872738804489657</c:v>
                </c:pt>
                <c:pt idx="19">
                  <c:v>48.373428232837341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B5-4385-9E55-BA1419D6CF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2767104"/>
        <c:axId val="171371904"/>
      </c:barChart>
      <c:catAx>
        <c:axId val="62767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71371904"/>
        <c:crosses val="autoZero"/>
        <c:auto val="1"/>
        <c:lblAlgn val="ctr"/>
        <c:lblOffset val="100"/>
        <c:noMultiLvlLbl val="0"/>
      </c:catAx>
      <c:valAx>
        <c:axId val="1713719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627671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PE"/>
              <a:t>H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'Feb 26'!$B$143:$C$162</c:f>
              <c:multiLvlStrCache>
                <c:ptCount val="20"/>
                <c:lvl>
                  <c:pt idx="0">
                    <c:v>101</c:v>
                  </c:pt>
                  <c:pt idx="1">
                    <c:v>102</c:v>
                  </c:pt>
                  <c:pt idx="2">
                    <c:v>103</c:v>
                  </c:pt>
                  <c:pt idx="3">
                    <c:v>104</c:v>
                  </c:pt>
                  <c:pt idx="4">
                    <c:v>201</c:v>
                  </c:pt>
                  <c:pt idx="5">
                    <c:v>202</c:v>
                  </c:pt>
                  <c:pt idx="6">
                    <c:v>203</c:v>
                  </c:pt>
                  <c:pt idx="7">
                    <c:v>204</c:v>
                  </c:pt>
                  <c:pt idx="8">
                    <c:v>301</c:v>
                  </c:pt>
                  <c:pt idx="9">
                    <c:v>302</c:v>
                  </c:pt>
                  <c:pt idx="10">
                    <c:v>303</c:v>
                  </c:pt>
                  <c:pt idx="11">
                    <c:v>304</c:v>
                  </c:pt>
                  <c:pt idx="12">
                    <c:v>401</c:v>
                  </c:pt>
                  <c:pt idx="13">
                    <c:v>402</c:v>
                  </c:pt>
                  <c:pt idx="14">
                    <c:v>403</c:v>
                  </c:pt>
                  <c:pt idx="15">
                    <c:v>404</c:v>
                  </c:pt>
                  <c:pt idx="16">
                    <c:v>501</c:v>
                  </c:pt>
                  <c:pt idx="17">
                    <c:v>502</c:v>
                  </c:pt>
                  <c:pt idx="18">
                    <c:v>503</c:v>
                  </c:pt>
                  <c:pt idx="19">
                    <c:v>504</c:v>
                  </c:pt>
                </c:lvl>
                <c:lvl>
                  <c:pt idx="0">
                    <c:v>H</c:v>
                  </c:pt>
                  <c:pt idx="1">
                    <c:v>H</c:v>
                  </c:pt>
                  <c:pt idx="2">
                    <c:v>H</c:v>
                  </c:pt>
                  <c:pt idx="3">
                    <c:v>H</c:v>
                  </c:pt>
                  <c:pt idx="4">
                    <c:v>H</c:v>
                  </c:pt>
                  <c:pt idx="5">
                    <c:v>H</c:v>
                  </c:pt>
                  <c:pt idx="6">
                    <c:v>H</c:v>
                  </c:pt>
                  <c:pt idx="7">
                    <c:v>H</c:v>
                  </c:pt>
                  <c:pt idx="8">
                    <c:v>H</c:v>
                  </c:pt>
                  <c:pt idx="9">
                    <c:v>H</c:v>
                  </c:pt>
                  <c:pt idx="10">
                    <c:v>H</c:v>
                  </c:pt>
                  <c:pt idx="11">
                    <c:v>H</c:v>
                  </c:pt>
                  <c:pt idx="12">
                    <c:v>H</c:v>
                  </c:pt>
                  <c:pt idx="13">
                    <c:v>H</c:v>
                  </c:pt>
                  <c:pt idx="14">
                    <c:v>H</c:v>
                  </c:pt>
                  <c:pt idx="15">
                    <c:v>H</c:v>
                  </c:pt>
                  <c:pt idx="16">
                    <c:v>H</c:v>
                  </c:pt>
                  <c:pt idx="17">
                    <c:v>H</c:v>
                  </c:pt>
                  <c:pt idx="18">
                    <c:v>H</c:v>
                  </c:pt>
                  <c:pt idx="19">
                    <c:v>H</c:v>
                  </c:pt>
                </c:lvl>
              </c:multiLvlStrCache>
            </c:multiLvlStrRef>
          </c:cat>
          <c:val>
            <c:numRef>
              <c:f>'Feb 26'!$I$143:$I$162</c:f>
              <c:numCache>
                <c:formatCode>_(* #,##0.00_);_(* \(#,##0.00\);_(* "-"??_);_(@_)</c:formatCode>
                <c:ptCount val="20"/>
                <c:pt idx="0">
                  <c:v>90.074009282171716</c:v>
                </c:pt>
                <c:pt idx="1">
                  <c:v>43.644496361263343</c:v>
                </c:pt>
                <c:pt idx="2">
                  <c:v>58.301922516314242</c:v>
                </c:pt>
                <c:pt idx="3">
                  <c:v>73.226340997128659</c:v>
                </c:pt>
                <c:pt idx="4">
                  <c:v>218.66022854607149</c:v>
                </c:pt>
                <c:pt idx="5">
                  <c:v>109.53729730096578</c:v>
                </c:pt>
                <c:pt idx="6">
                  <c:v>123.63811233620461</c:v>
                </c:pt>
                <c:pt idx="7">
                  <c:v>40.395335515531158</c:v>
                </c:pt>
                <c:pt idx="8">
                  <c:v>71.904955249282139</c:v>
                </c:pt>
                <c:pt idx="9">
                  <c:v>86.566906697990035</c:v>
                </c:pt>
                <c:pt idx="10">
                  <c:v>43.76215399634556</c:v>
                </c:pt>
                <c:pt idx="11">
                  <c:v>132.5167384912555</c:v>
                </c:pt>
                <c:pt idx="12">
                  <c:v>86.118902625946191</c:v>
                </c:pt>
                <c:pt idx="13">
                  <c:v>85.666373260245322</c:v>
                </c:pt>
                <c:pt idx="14">
                  <c:v>91.956531443487307</c:v>
                </c:pt>
                <c:pt idx="15">
                  <c:v>116.07182134168619</c:v>
                </c:pt>
                <c:pt idx="16">
                  <c:v>90.54916511615761</c:v>
                </c:pt>
                <c:pt idx="17">
                  <c:v>74.199279133385502</c:v>
                </c:pt>
                <c:pt idx="18">
                  <c:v>109.73188492821714</c:v>
                </c:pt>
                <c:pt idx="19">
                  <c:v>27.39869213260242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BB-431A-B802-03CB57D4B5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72716032"/>
        <c:axId val="171374208"/>
      </c:barChart>
      <c:catAx>
        <c:axId val="1727160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71374208"/>
        <c:crosses val="autoZero"/>
        <c:auto val="1"/>
        <c:lblAlgn val="ctr"/>
        <c:lblOffset val="100"/>
        <c:noMultiLvlLbl val="0"/>
      </c:catAx>
      <c:valAx>
        <c:axId val="1713742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727160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PE"/>
              <a:t>I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'Feb 26'!$B$163:$C$182</c:f>
              <c:multiLvlStrCache>
                <c:ptCount val="20"/>
                <c:lvl>
                  <c:pt idx="0">
                    <c:v>101</c:v>
                  </c:pt>
                  <c:pt idx="1">
                    <c:v>102</c:v>
                  </c:pt>
                  <c:pt idx="2">
                    <c:v>103</c:v>
                  </c:pt>
                  <c:pt idx="3">
                    <c:v>104</c:v>
                  </c:pt>
                  <c:pt idx="4">
                    <c:v>201</c:v>
                  </c:pt>
                  <c:pt idx="5">
                    <c:v>202</c:v>
                  </c:pt>
                  <c:pt idx="6">
                    <c:v>203</c:v>
                  </c:pt>
                  <c:pt idx="7">
                    <c:v>204</c:v>
                  </c:pt>
                  <c:pt idx="8">
                    <c:v>301</c:v>
                  </c:pt>
                  <c:pt idx="9">
                    <c:v>302</c:v>
                  </c:pt>
                  <c:pt idx="10">
                    <c:v>303</c:v>
                  </c:pt>
                  <c:pt idx="11">
                    <c:v>304</c:v>
                  </c:pt>
                  <c:pt idx="12">
                    <c:v>401</c:v>
                  </c:pt>
                  <c:pt idx="13">
                    <c:v>402</c:v>
                  </c:pt>
                  <c:pt idx="14">
                    <c:v>403</c:v>
                  </c:pt>
                  <c:pt idx="15">
                    <c:v>404</c:v>
                  </c:pt>
                  <c:pt idx="16">
                    <c:v>501</c:v>
                  </c:pt>
                  <c:pt idx="17">
                    <c:v>502</c:v>
                  </c:pt>
                  <c:pt idx="18">
                    <c:v>503</c:v>
                  </c:pt>
                  <c:pt idx="19">
                    <c:v>504</c:v>
                  </c:pt>
                </c:lvl>
                <c:lvl>
                  <c:pt idx="0">
                    <c:v>I</c:v>
                  </c:pt>
                  <c:pt idx="1">
                    <c:v>I</c:v>
                  </c:pt>
                  <c:pt idx="2">
                    <c:v>I</c:v>
                  </c:pt>
                  <c:pt idx="3">
                    <c:v>I</c:v>
                  </c:pt>
                  <c:pt idx="4">
                    <c:v>I</c:v>
                  </c:pt>
                  <c:pt idx="5">
                    <c:v>I</c:v>
                  </c:pt>
                  <c:pt idx="6">
                    <c:v>I</c:v>
                  </c:pt>
                  <c:pt idx="7">
                    <c:v>I</c:v>
                  </c:pt>
                  <c:pt idx="8">
                    <c:v>I</c:v>
                  </c:pt>
                  <c:pt idx="9">
                    <c:v>I</c:v>
                  </c:pt>
                  <c:pt idx="10">
                    <c:v>I</c:v>
                  </c:pt>
                  <c:pt idx="11">
                    <c:v>I</c:v>
                  </c:pt>
                  <c:pt idx="12">
                    <c:v>I</c:v>
                  </c:pt>
                  <c:pt idx="13">
                    <c:v>I</c:v>
                  </c:pt>
                  <c:pt idx="14">
                    <c:v>I</c:v>
                  </c:pt>
                  <c:pt idx="15">
                    <c:v>I</c:v>
                  </c:pt>
                  <c:pt idx="16">
                    <c:v>I</c:v>
                  </c:pt>
                  <c:pt idx="17">
                    <c:v>I</c:v>
                  </c:pt>
                  <c:pt idx="18">
                    <c:v>I</c:v>
                  </c:pt>
                  <c:pt idx="19">
                    <c:v>I</c:v>
                  </c:pt>
                </c:lvl>
              </c:multiLvlStrCache>
            </c:multiLvlStrRef>
          </c:cat>
          <c:val>
            <c:numRef>
              <c:f>'Feb 26'!$I$163:$I$182</c:f>
              <c:numCache>
                <c:formatCode>_(* #,##0.00_);_(* \(#,##0.00\);_(* "-"??_);_(@_)</c:formatCode>
                <c:ptCount val="20"/>
                <c:pt idx="0">
                  <c:v>132.13208853040976</c:v>
                </c:pt>
                <c:pt idx="1">
                  <c:v>145.20566190550764</c:v>
                </c:pt>
                <c:pt idx="2">
                  <c:v>69.044969658052679</c:v>
                </c:pt>
                <c:pt idx="3">
                  <c:v>144.11506613416859</c:v>
                </c:pt>
                <c:pt idx="4">
                  <c:v>48.405105288436403</c:v>
                </c:pt>
                <c:pt idx="5">
                  <c:v>130.24504107543717</c:v>
                </c:pt>
                <c:pt idx="6">
                  <c:v>109.91289667449749</c:v>
                </c:pt>
                <c:pt idx="7">
                  <c:v>125.49800802923514</c:v>
                </c:pt>
                <c:pt idx="8">
                  <c:v>97.527167935264913</c:v>
                </c:pt>
                <c:pt idx="9">
                  <c:v>65.067236533542115</c:v>
                </c:pt>
                <c:pt idx="10">
                  <c:v>88.974362923518612</c:v>
                </c:pt>
                <c:pt idx="11">
                  <c:v>48.685673495170938</c:v>
                </c:pt>
                <c:pt idx="12">
                  <c:v>24.615636533542123</c:v>
                </c:pt>
                <c:pt idx="13">
                  <c:v>64.537777175672119</c:v>
                </c:pt>
                <c:pt idx="14">
                  <c:v>79.878522672931297</c:v>
                </c:pt>
                <c:pt idx="15">
                  <c:v>107.92629275907069</c:v>
                </c:pt>
                <c:pt idx="16">
                  <c:v>147.02935524928213</c:v>
                </c:pt>
                <c:pt idx="17">
                  <c:v>100.5726905664317</c:v>
                </c:pt>
                <c:pt idx="18">
                  <c:v>67.868393307230448</c:v>
                </c:pt>
                <c:pt idx="19">
                  <c:v>129.92827051944658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4BB-4B0C-A1A0-474ED397FE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72716544"/>
        <c:axId val="176160768"/>
      </c:barChart>
      <c:catAx>
        <c:axId val="172716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76160768"/>
        <c:crosses val="autoZero"/>
        <c:auto val="1"/>
        <c:lblAlgn val="ctr"/>
        <c:lblOffset val="100"/>
        <c:noMultiLvlLbl val="0"/>
      </c:catAx>
      <c:valAx>
        <c:axId val="1761607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727165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PE"/>
              <a:t>A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'Ene 26'!$B$3:$C$22</c:f>
              <c:multiLvlStrCache>
                <c:ptCount val="20"/>
                <c:lvl>
                  <c:pt idx="0">
                    <c:v>101</c:v>
                  </c:pt>
                  <c:pt idx="1">
                    <c:v>102</c:v>
                  </c:pt>
                  <c:pt idx="2">
                    <c:v>103</c:v>
                  </c:pt>
                  <c:pt idx="3">
                    <c:v>104</c:v>
                  </c:pt>
                  <c:pt idx="4">
                    <c:v>201</c:v>
                  </c:pt>
                  <c:pt idx="5">
                    <c:v>202</c:v>
                  </c:pt>
                  <c:pt idx="6">
                    <c:v>203</c:v>
                  </c:pt>
                  <c:pt idx="7">
                    <c:v>204</c:v>
                  </c:pt>
                  <c:pt idx="8">
                    <c:v>301</c:v>
                  </c:pt>
                  <c:pt idx="9">
                    <c:v>302</c:v>
                  </c:pt>
                  <c:pt idx="10">
                    <c:v>303</c:v>
                  </c:pt>
                  <c:pt idx="11">
                    <c:v>304</c:v>
                  </c:pt>
                  <c:pt idx="12">
                    <c:v>401</c:v>
                  </c:pt>
                  <c:pt idx="13">
                    <c:v>402</c:v>
                  </c:pt>
                  <c:pt idx="14">
                    <c:v>403</c:v>
                  </c:pt>
                  <c:pt idx="15">
                    <c:v>404</c:v>
                  </c:pt>
                  <c:pt idx="16">
                    <c:v>501</c:v>
                  </c:pt>
                  <c:pt idx="17">
                    <c:v>502</c:v>
                  </c:pt>
                  <c:pt idx="18">
                    <c:v>503</c:v>
                  </c:pt>
                  <c:pt idx="19">
                    <c:v>504</c:v>
                  </c:pt>
                </c:lvl>
                <c:lvl>
                  <c:pt idx="0">
                    <c:v>A</c:v>
                  </c:pt>
                  <c:pt idx="1">
                    <c:v>A</c:v>
                  </c:pt>
                  <c:pt idx="2">
                    <c:v>A</c:v>
                  </c:pt>
                  <c:pt idx="3">
                    <c:v>A</c:v>
                  </c:pt>
                  <c:pt idx="4">
                    <c:v>A</c:v>
                  </c:pt>
                  <c:pt idx="5">
                    <c:v>A</c:v>
                  </c:pt>
                  <c:pt idx="6">
                    <c:v>A</c:v>
                  </c:pt>
                  <c:pt idx="7">
                    <c:v>A</c:v>
                  </c:pt>
                  <c:pt idx="8">
                    <c:v>A</c:v>
                  </c:pt>
                  <c:pt idx="9">
                    <c:v>A</c:v>
                  </c:pt>
                  <c:pt idx="10">
                    <c:v>A</c:v>
                  </c:pt>
                  <c:pt idx="11">
                    <c:v>A</c:v>
                  </c:pt>
                  <c:pt idx="12">
                    <c:v>A</c:v>
                  </c:pt>
                  <c:pt idx="13">
                    <c:v>A</c:v>
                  </c:pt>
                  <c:pt idx="14">
                    <c:v>A</c:v>
                  </c:pt>
                  <c:pt idx="15">
                    <c:v>A</c:v>
                  </c:pt>
                  <c:pt idx="16">
                    <c:v>A</c:v>
                  </c:pt>
                  <c:pt idx="17">
                    <c:v>A</c:v>
                  </c:pt>
                  <c:pt idx="18">
                    <c:v>A</c:v>
                  </c:pt>
                  <c:pt idx="19">
                    <c:v>A</c:v>
                  </c:pt>
                </c:lvl>
              </c:multiLvlStrCache>
            </c:multiLvlStrRef>
          </c:cat>
          <c:val>
            <c:numRef>
              <c:f>'Ene 26'!$I$3:$I$22</c:f>
              <c:numCache>
                <c:formatCode>_(* #,##0.00_);_(* \(#,##0.00\);_(* "-"??_);_(@_)</c:formatCode>
                <c:ptCount val="20"/>
                <c:pt idx="0">
                  <c:v>52.241524104812015</c:v>
                </c:pt>
                <c:pt idx="1">
                  <c:v>48.009603911942349</c:v>
                </c:pt>
                <c:pt idx="2">
                  <c:v>38.815184098967478</c:v>
                </c:pt>
                <c:pt idx="3">
                  <c:v>57.340035852328093</c:v>
                </c:pt>
                <c:pt idx="4">
                  <c:v>89.298999733099564</c:v>
                </c:pt>
                <c:pt idx="5">
                  <c:v>68.978787897915481</c:v>
                </c:pt>
                <c:pt idx="6">
                  <c:v>95.800379423339194</c:v>
                </c:pt>
                <c:pt idx="7">
                  <c:v>52.902154437950529</c:v>
                </c:pt>
                <c:pt idx="8">
                  <c:v>99.643693537892077</c:v>
                </c:pt>
                <c:pt idx="9">
                  <c:v>110.82389041106566</c:v>
                </c:pt>
                <c:pt idx="10">
                  <c:v>82.898657623222292</c:v>
                </c:pt>
                <c:pt idx="11">
                  <c:v>125.01967045197742</c:v>
                </c:pt>
                <c:pt idx="12">
                  <c:v>24.607745875706232</c:v>
                </c:pt>
                <c:pt idx="13">
                  <c:v>18.203517705045805</c:v>
                </c:pt>
                <c:pt idx="14">
                  <c:v>22.10512273134621</c:v>
                </c:pt>
                <c:pt idx="15">
                  <c:v>50.644353122930077</c:v>
                </c:pt>
                <c:pt idx="16">
                  <c:v>108.15805271381259</c:v>
                </c:pt>
                <c:pt idx="17">
                  <c:v>128.41997363724917</c:v>
                </c:pt>
                <c:pt idx="18">
                  <c:v>88.339142719657133</c:v>
                </c:pt>
                <c:pt idx="19">
                  <c:v>20.119345671147496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98-41A9-A4E6-5D7B62B8D5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2749184"/>
        <c:axId val="159471232"/>
      </c:barChart>
      <c:catAx>
        <c:axId val="627491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59471232"/>
        <c:crosses val="autoZero"/>
        <c:auto val="1"/>
        <c:lblAlgn val="ctr"/>
        <c:lblOffset val="100"/>
        <c:noMultiLvlLbl val="0"/>
      </c:catAx>
      <c:valAx>
        <c:axId val="1594712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627491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PE"/>
              <a:t>A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'Mar 26'!$B$3:$C$22</c:f>
              <c:multiLvlStrCache>
                <c:ptCount val="20"/>
                <c:lvl>
                  <c:pt idx="0">
                    <c:v>101</c:v>
                  </c:pt>
                  <c:pt idx="1">
                    <c:v>102</c:v>
                  </c:pt>
                  <c:pt idx="2">
                    <c:v>103</c:v>
                  </c:pt>
                  <c:pt idx="3">
                    <c:v>104</c:v>
                  </c:pt>
                  <c:pt idx="4">
                    <c:v>201</c:v>
                  </c:pt>
                  <c:pt idx="5">
                    <c:v>202</c:v>
                  </c:pt>
                  <c:pt idx="6">
                    <c:v>203</c:v>
                  </c:pt>
                  <c:pt idx="7">
                    <c:v>204</c:v>
                  </c:pt>
                  <c:pt idx="8">
                    <c:v>301</c:v>
                  </c:pt>
                  <c:pt idx="9">
                    <c:v>302</c:v>
                  </c:pt>
                  <c:pt idx="10">
                    <c:v>303</c:v>
                  </c:pt>
                  <c:pt idx="11">
                    <c:v>304</c:v>
                  </c:pt>
                  <c:pt idx="12">
                    <c:v>401</c:v>
                  </c:pt>
                  <c:pt idx="13">
                    <c:v>402</c:v>
                  </c:pt>
                  <c:pt idx="14">
                    <c:v>403</c:v>
                  </c:pt>
                  <c:pt idx="15">
                    <c:v>404</c:v>
                  </c:pt>
                  <c:pt idx="16">
                    <c:v>501</c:v>
                  </c:pt>
                  <c:pt idx="17">
                    <c:v>502</c:v>
                  </c:pt>
                  <c:pt idx="18">
                    <c:v>503</c:v>
                  </c:pt>
                  <c:pt idx="19">
                    <c:v>504</c:v>
                  </c:pt>
                </c:lvl>
                <c:lvl>
                  <c:pt idx="0">
                    <c:v>A</c:v>
                  </c:pt>
                  <c:pt idx="1">
                    <c:v>A</c:v>
                  </c:pt>
                  <c:pt idx="2">
                    <c:v>A</c:v>
                  </c:pt>
                  <c:pt idx="3">
                    <c:v>A</c:v>
                  </c:pt>
                  <c:pt idx="4">
                    <c:v>A</c:v>
                  </c:pt>
                  <c:pt idx="5">
                    <c:v>A</c:v>
                  </c:pt>
                  <c:pt idx="6">
                    <c:v>A</c:v>
                  </c:pt>
                  <c:pt idx="7">
                    <c:v>A</c:v>
                  </c:pt>
                  <c:pt idx="8">
                    <c:v>A</c:v>
                  </c:pt>
                  <c:pt idx="9">
                    <c:v>A</c:v>
                  </c:pt>
                  <c:pt idx="10">
                    <c:v>A</c:v>
                  </c:pt>
                  <c:pt idx="11">
                    <c:v>A</c:v>
                  </c:pt>
                  <c:pt idx="12">
                    <c:v>A</c:v>
                  </c:pt>
                  <c:pt idx="13">
                    <c:v>A</c:v>
                  </c:pt>
                  <c:pt idx="14">
                    <c:v>A</c:v>
                  </c:pt>
                  <c:pt idx="15">
                    <c:v>A</c:v>
                  </c:pt>
                  <c:pt idx="16">
                    <c:v>A</c:v>
                  </c:pt>
                  <c:pt idx="17">
                    <c:v>A</c:v>
                  </c:pt>
                  <c:pt idx="18">
                    <c:v>A</c:v>
                  </c:pt>
                  <c:pt idx="19">
                    <c:v>A</c:v>
                  </c:pt>
                </c:lvl>
              </c:multiLvlStrCache>
            </c:multiLvlStrRef>
          </c:cat>
          <c:val>
            <c:numRef>
              <c:f>'Mar 26'!$I$3:$I$22</c:f>
              <c:numCache>
                <c:formatCode>_(* #,##0.00_);_(* \(#,##0.00\);_(* "-"??_);_(@_)</c:formatCode>
                <c:ptCount val="20"/>
                <c:pt idx="0">
                  <c:v>83.041103308645319</c:v>
                </c:pt>
                <c:pt idx="1">
                  <c:v>51.121817475087553</c:v>
                </c:pt>
                <c:pt idx="2">
                  <c:v>57.217654183948312</c:v>
                </c:pt>
                <c:pt idx="3">
                  <c:v>73.224256957985475</c:v>
                </c:pt>
                <c:pt idx="4">
                  <c:v>81.972207510099679</c:v>
                </c:pt>
                <c:pt idx="5">
                  <c:v>93.157598272286592</c:v>
                </c:pt>
                <c:pt idx="6">
                  <c:v>118.24757915028282</c:v>
                </c:pt>
                <c:pt idx="7">
                  <c:v>81.408689223000295</c:v>
                </c:pt>
                <c:pt idx="8">
                  <c:v>123.56969630622142</c:v>
                </c:pt>
                <c:pt idx="9">
                  <c:v>114.17325248720715</c:v>
                </c:pt>
                <c:pt idx="10">
                  <c:v>89.078799241852977</c:v>
                </c:pt>
                <c:pt idx="11">
                  <c:v>131.02513269189336</c:v>
                </c:pt>
                <c:pt idx="12">
                  <c:v>38.304012627255609</c:v>
                </c:pt>
                <c:pt idx="13">
                  <c:v>66.761686125774332</c:v>
                </c:pt>
                <c:pt idx="14">
                  <c:v>85.058140987072477</c:v>
                </c:pt>
                <c:pt idx="15">
                  <c:v>69.230432907352565</c:v>
                </c:pt>
                <c:pt idx="16">
                  <c:v>120.48823519660655</c:v>
                </c:pt>
                <c:pt idx="17">
                  <c:v>197.51134583490443</c:v>
                </c:pt>
                <c:pt idx="18">
                  <c:v>106.59258981551309</c:v>
                </c:pt>
                <c:pt idx="19">
                  <c:v>32.503352164018331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A7-4D9A-A245-6A354C7FA4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2749184"/>
        <c:axId val="159471232"/>
      </c:barChart>
      <c:catAx>
        <c:axId val="627491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59471232"/>
        <c:crosses val="autoZero"/>
        <c:auto val="1"/>
        <c:lblAlgn val="ctr"/>
        <c:lblOffset val="100"/>
        <c:noMultiLvlLbl val="0"/>
      </c:catAx>
      <c:valAx>
        <c:axId val="1594712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627491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PE"/>
              <a:t>B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'Mar 26'!$B$23:$C$42</c:f>
              <c:multiLvlStrCache>
                <c:ptCount val="20"/>
                <c:lvl>
                  <c:pt idx="0">
                    <c:v>101</c:v>
                  </c:pt>
                  <c:pt idx="1">
                    <c:v>102</c:v>
                  </c:pt>
                  <c:pt idx="2">
                    <c:v>103</c:v>
                  </c:pt>
                  <c:pt idx="3">
                    <c:v>104</c:v>
                  </c:pt>
                  <c:pt idx="4">
                    <c:v>201</c:v>
                  </c:pt>
                  <c:pt idx="5">
                    <c:v>202</c:v>
                  </c:pt>
                  <c:pt idx="6">
                    <c:v>203</c:v>
                  </c:pt>
                  <c:pt idx="7">
                    <c:v>204</c:v>
                  </c:pt>
                  <c:pt idx="8">
                    <c:v>301</c:v>
                  </c:pt>
                  <c:pt idx="9">
                    <c:v>302</c:v>
                  </c:pt>
                  <c:pt idx="10">
                    <c:v>303</c:v>
                  </c:pt>
                  <c:pt idx="11">
                    <c:v>304</c:v>
                  </c:pt>
                  <c:pt idx="12">
                    <c:v>401</c:v>
                  </c:pt>
                  <c:pt idx="13">
                    <c:v>402</c:v>
                  </c:pt>
                  <c:pt idx="14">
                    <c:v>403</c:v>
                  </c:pt>
                  <c:pt idx="15">
                    <c:v>404</c:v>
                  </c:pt>
                  <c:pt idx="16">
                    <c:v>501</c:v>
                  </c:pt>
                  <c:pt idx="17">
                    <c:v>502</c:v>
                  </c:pt>
                  <c:pt idx="18">
                    <c:v>503</c:v>
                  </c:pt>
                  <c:pt idx="19">
                    <c:v>504</c:v>
                  </c:pt>
                </c:lvl>
                <c:lvl>
                  <c:pt idx="0">
                    <c:v>B</c:v>
                  </c:pt>
                  <c:pt idx="1">
                    <c:v>B</c:v>
                  </c:pt>
                  <c:pt idx="2">
                    <c:v>B</c:v>
                  </c:pt>
                  <c:pt idx="3">
                    <c:v>B</c:v>
                  </c:pt>
                  <c:pt idx="4">
                    <c:v>B</c:v>
                  </c:pt>
                  <c:pt idx="5">
                    <c:v>B</c:v>
                  </c:pt>
                  <c:pt idx="6">
                    <c:v>B</c:v>
                  </c:pt>
                  <c:pt idx="7">
                    <c:v>B</c:v>
                  </c:pt>
                  <c:pt idx="8">
                    <c:v>B</c:v>
                  </c:pt>
                  <c:pt idx="9">
                    <c:v>B</c:v>
                  </c:pt>
                  <c:pt idx="10">
                    <c:v>B</c:v>
                  </c:pt>
                  <c:pt idx="11">
                    <c:v>B</c:v>
                  </c:pt>
                  <c:pt idx="12">
                    <c:v>B</c:v>
                  </c:pt>
                  <c:pt idx="13">
                    <c:v>B</c:v>
                  </c:pt>
                  <c:pt idx="14">
                    <c:v>B</c:v>
                  </c:pt>
                  <c:pt idx="15">
                    <c:v>B</c:v>
                  </c:pt>
                  <c:pt idx="16">
                    <c:v>B</c:v>
                  </c:pt>
                  <c:pt idx="17">
                    <c:v>B</c:v>
                  </c:pt>
                  <c:pt idx="18">
                    <c:v>B</c:v>
                  </c:pt>
                  <c:pt idx="19">
                    <c:v>B</c:v>
                  </c:pt>
                </c:lvl>
              </c:multiLvlStrCache>
            </c:multiLvlStrRef>
          </c:cat>
          <c:val>
            <c:numRef>
              <c:f>'Mar 26'!$I$23:$I$42</c:f>
              <c:numCache>
                <c:formatCode>_(* #,##0.00_);_(* \(#,##0.00\);_(* "-"??_);_(@_)</c:formatCode>
                <c:ptCount val="20"/>
                <c:pt idx="0">
                  <c:v>68.899477722865626</c:v>
                </c:pt>
                <c:pt idx="1">
                  <c:v>51.761366007271761</c:v>
                </c:pt>
                <c:pt idx="2">
                  <c:v>96.641572444115297</c:v>
                </c:pt>
                <c:pt idx="3">
                  <c:v>100.30444131026127</c:v>
                </c:pt>
                <c:pt idx="4">
                  <c:v>166.99191098437925</c:v>
                </c:pt>
                <c:pt idx="5">
                  <c:v>60.893940152168071</c:v>
                </c:pt>
                <c:pt idx="6">
                  <c:v>80.69758281308917</c:v>
                </c:pt>
                <c:pt idx="7">
                  <c:v>78.573208318071664</c:v>
                </c:pt>
                <c:pt idx="8">
                  <c:v>73.921946265822811</c:v>
                </c:pt>
                <c:pt idx="9">
                  <c:v>72.204557200377067</c:v>
                </c:pt>
                <c:pt idx="10">
                  <c:v>62.503992401023453</c:v>
                </c:pt>
                <c:pt idx="11">
                  <c:v>120.80577327901969</c:v>
                </c:pt>
                <c:pt idx="12">
                  <c:v>63.720476322380847</c:v>
                </c:pt>
                <c:pt idx="13">
                  <c:v>62.839419952868326</c:v>
                </c:pt>
                <c:pt idx="14">
                  <c:v>96.628155342041495</c:v>
                </c:pt>
                <c:pt idx="15">
                  <c:v>88.752316424723972</c:v>
                </c:pt>
                <c:pt idx="16">
                  <c:v>219.94026813493136</c:v>
                </c:pt>
                <c:pt idx="17">
                  <c:v>130.32744338405604</c:v>
                </c:pt>
                <c:pt idx="18">
                  <c:v>113.12671852545114</c:v>
                </c:pt>
                <c:pt idx="19">
                  <c:v>55.406345403986009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687-4FA2-83F7-67DBCE6EB4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2767616"/>
        <c:axId val="160219136"/>
      </c:barChart>
      <c:catAx>
        <c:axId val="627676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60219136"/>
        <c:crosses val="autoZero"/>
        <c:auto val="1"/>
        <c:lblAlgn val="ctr"/>
        <c:lblOffset val="100"/>
        <c:noMultiLvlLbl val="0"/>
      </c:catAx>
      <c:valAx>
        <c:axId val="1602191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627676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PE"/>
              <a:t>C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'Mar 26'!$B$43:$C$62</c:f>
              <c:multiLvlStrCache>
                <c:ptCount val="20"/>
                <c:lvl>
                  <c:pt idx="0">
                    <c:v>101</c:v>
                  </c:pt>
                  <c:pt idx="1">
                    <c:v>102</c:v>
                  </c:pt>
                  <c:pt idx="2">
                    <c:v>103</c:v>
                  </c:pt>
                  <c:pt idx="3">
                    <c:v>104</c:v>
                  </c:pt>
                  <c:pt idx="4">
                    <c:v>201</c:v>
                  </c:pt>
                  <c:pt idx="5">
                    <c:v>202</c:v>
                  </c:pt>
                  <c:pt idx="6">
                    <c:v>203</c:v>
                  </c:pt>
                  <c:pt idx="7">
                    <c:v>204</c:v>
                  </c:pt>
                  <c:pt idx="8">
                    <c:v>301</c:v>
                  </c:pt>
                  <c:pt idx="9">
                    <c:v>302</c:v>
                  </c:pt>
                  <c:pt idx="10">
                    <c:v>303</c:v>
                  </c:pt>
                  <c:pt idx="11">
                    <c:v>304</c:v>
                  </c:pt>
                  <c:pt idx="12">
                    <c:v>401</c:v>
                  </c:pt>
                  <c:pt idx="13">
                    <c:v>402</c:v>
                  </c:pt>
                  <c:pt idx="14">
                    <c:v>403</c:v>
                  </c:pt>
                  <c:pt idx="15">
                    <c:v>404</c:v>
                  </c:pt>
                  <c:pt idx="16">
                    <c:v>501</c:v>
                  </c:pt>
                  <c:pt idx="17">
                    <c:v>502</c:v>
                  </c:pt>
                  <c:pt idx="18">
                    <c:v>503</c:v>
                  </c:pt>
                  <c:pt idx="19">
                    <c:v>504</c:v>
                  </c:pt>
                </c:lvl>
                <c:lvl>
                  <c:pt idx="0">
                    <c:v>C</c:v>
                  </c:pt>
                  <c:pt idx="1">
                    <c:v>C</c:v>
                  </c:pt>
                  <c:pt idx="2">
                    <c:v>C</c:v>
                  </c:pt>
                  <c:pt idx="3">
                    <c:v>C</c:v>
                  </c:pt>
                  <c:pt idx="4">
                    <c:v>C</c:v>
                  </c:pt>
                  <c:pt idx="5">
                    <c:v>C</c:v>
                  </c:pt>
                  <c:pt idx="6">
                    <c:v>C</c:v>
                  </c:pt>
                  <c:pt idx="7">
                    <c:v>C</c:v>
                  </c:pt>
                  <c:pt idx="8">
                    <c:v>C</c:v>
                  </c:pt>
                  <c:pt idx="9">
                    <c:v>C</c:v>
                  </c:pt>
                  <c:pt idx="10">
                    <c:v>C</c:v>
                  </c:pt>
                  <c:pt idx="11">
                    <c:v>C</c:v>
                  </c:pt>
                  <c:pt idx="12">
                    <c:v>C</c:v>
                  </c:pt>
                  <c:pt idx="13">
                    <c:v>C</c:v>
                  </c:pt>
                  <c:pt idx="14">
                    <c:v>C</c:v>
                  </c:pt>
                  <c:pt idx="15">
                    <c:v>C</c:v>
                  </c:pt>
                  <c:pt idx="16">
                    <c:v>C</c:v>
                  </c:pt>
                  <c:pt idx="17">
                    <c:v>C</c:v>
                  </c:pt>
                  <c:pt idx="18">
                    <c:v>C</c:v>
                  </c:pt>
                  <c:pt idx="19">
                    <c:v>C</c:v>
                  </c:pt>
                </c:lvl>
              </c:multiLvlStrCache>
            </c:multiLvlStrRef>
          </c:cat>
          <c:val>
            <c:numRef>
              <c:f>'Mar 26'!$I$43:$I$62</c:f>
              <c:numCache>
                <c:formatCode>_(* #,##0.00_);_(* \(#,##0.00\);_(* "-"??_);_(@_)</c:formatCode>
                <c:ptCount val="20"/>
                <c:pt idx="0">
                  <c:v>49.757745430918419</c:v>
                </c:pt>
                <c:pt idx="1">
                  <c:v>103.89575229868034</c:v>
                </c:pt>
                <c:pt idx="2">
                  <c:v>84.467788495825502</c:v>
                </c:pt>
                <c:pt idx="3">
                  <c:v>74.646469777807724</c:v>
                </c:pt>
                <c:pt idx="4">
                  <c:v>247.59291550902239</c:v>
                </c:pt>
                <c:pt idx="5">
                  <c:v>168.75402372340429</c:v>
                </c:pt>
                <c:pt idx="6">
                  <c:v>68.10339633315381</c:v>
                </c:pt>
                <c:pt idx="7">
                  <c:v>63.608667138432551</c:v>
                </c:pt>
                <c:pt idx="8">
                  <c:v>64.239270935900919</c:v>
                </c:pt>
                <c:pt idx="9">
                  <c:v>73.765413408295203</c:v>
                </c:pt>
                <c:pt idx="10">
                  <c:v>43.974974437112863</c:v>
                </c:pt>
                <c:pt idx="11">
                  <c:v>71.851240179100486</c:v>
                </c:pt>
                <c:pt idx="12">
                  <c:v>89.212970262590915</c:v>
                </c:pt>
                <c:pt idx="13">
                  <c:v>35.915768458120134</c:v>
                </c:pt>
                <c:pt idx="14">
                  <c:v>130.30508154726638</c:v>
                </c:pt>
                <c:pt idx="15">
                  <c:v>68.318069966334519</c:v>
                </c:pt>
                <c:pt idx="16">
                  <c:v>220.45011801373553</c:v>
                </c:pt>
                <c:pt idx="17">
                  <c:v>76.041848393482383</c:v>
                </c:pt>
                <c:pt idx="18">
                  <c:v>188.37429932265019</c:v>
                </c:pt>
                <c:pt idx="19">
                  <c:v>86.739751113654748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88-4E13-9DC7-EACF180BEE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2750208"/>
        <c:axId val="160221440"/>
      </c:barChart>
      <c:catAx>
        <c:axId val="627502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60221440"/>
        <c:crosses val="autoZero"/>
        <c:auto val="1"/>
        <c:lblAlgn val="ctr"/>
        <c:lblOffset val="100"/>
        <c:noMultiLvlLbl val="0"/>
      </c:catAx>
      <c:valAx>
        <c:axId val="160221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627502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PE"/>
              <a:t>D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'Mar 26'!$B$63:$C$82</c:f>
              <c:multiLvlStrCache>
                <c:ptCount val="20"/>
                <c:lvl>
                  <c:pt idx="0">
                    <c:v>101</c:v>
                  </c:pt>
                  <c:pt idx="1">
                    <c:v>102</c:v>
                  </c:pt>
                  <c:pt idx="2">
                    <c:v>103</c:v>
                  </c:pt>
                  <c:pt idx="3">
                    <c:v>104</c:v>
                  </c:pt>
                  <c:pt idx="4">
                    <c:v>201</c:v>
                  </c:pt>
                  <c:pt idx="5">
                    <c:v>202</c:v>
                  </c:pt>
                  <c:pt idx="6">
                    <c:v>203</c:v>
                  </c:pt>
                  <c:pt idx="7">
                    <c:v>204</c:v>
                  </c:pt>
                  <c:pt idx="8">
                    <c:v>301</c:v>
                  </c:pt>
                  <c:pt idx="9">
                    <c:v>302</c:v>
                  </c:pt>
                  <c:pt idx="10">
                    <c:v>303</c:v>
                  </c:pt>
                  <c:pt idx="11">
                    <c:v>304</c:v>
                  </c:pt>
                  <c:pt idx="12">
                    <c:v>401</c:v>
                  </c:pt>
                  <c:pt idx="13">
                    <c:v>402</c:v>
                  </c:pt>
                  <c:pt idx="14">
                    <c:v>403</c:v>
                  </c:pt>
                  <c:pt idx="15">
                    <c:v>404</c:v>
                  </c:pt>
                  <c:pt idx="16">
                    <c:v>501</c:v>
                  </c:pt>
                  <c:pt idx="17">
                    <c:v>502</c:v>
                  </c:pt>
                  <c:pt idx="18">
                    <c:v>503</c:v>
                  </c:pt>
                  <c:pt idx="19">
                    <c:v>504</c:v>
                  </c:pt>
                </c:lvl>
                <c:lvl>
                  <c:pt idx="0">
                    <c:v>D</c:v>
                  </c:pt>
                  <c:pt idx="1">
                    <c:v>D</c:v>
                  </c:pt>
                  <c:pt idx="2">
                    <c:v>D</c:v>
                  </c:pt>
                  <c:pt idx="3">
                    <c:v>D</c:v>
                  </c:pt>
                  <c:pt idx="4">
                    <c:v>D</c:v>
                  </c:pt>
                  <c:pt idx="5">
                    <c:v>D</c:v>
                  </c:pt>
                  <c:pt idx="6">
                    <c:v>D</c:v>
                  </c:pt>
                  <c:pt idx="7">
                    <c:v>D</c:v>
                  </c:pt>
                  <c:pt idx="8">
                    <c:v>D</c:v>
                  </c:pt>
                  <c:pt idx="9">
                    <c:v>D</c:v>
                  </c:pt>
                  <c:pt idx="10">
                    <c:v>D</c:v>
                  </c:pt>
                  <c:pt idx="11">
                    <c:v>D</c:v>
                  </c:pt>
                  <c:pt idx="12">
                    <c:v>D</c:v>
                  </c:pt>
                  <c:pt idx="13">
                    <c:v>D</c:v>
                  </c:pt>
                  <c:pt idx="14">
                    <c:v>D</c:v>
                  </c:pt>
                  <c:pt idx="15">
                    <c:v>D</c:v>
                  </c:pt>
                  <c:pt idx="16">
                    <c:v>D</c:v>
                  </c:pt>
                  <c:pt idx="17">
                    <c:v>D</c:v>
                  </c:pt>
                  <c:pt idx="18">
                    <c:v>D</c:v>
                  </c:pt>
                  <c:pt idx="19">
                    <c:v>D</c:v>
                  </c:pt>
                </c:lvl>
              </c:multiLvlStrCache>
            </c:multiLvlStrRef>
          </c:cat>
          <c:val>
            <c:numRef>
              <c:f>'Mar 26'!$I$63:$I$82</c:f>
              <c:numCache>
                <c:formatCode>_(* #,##0.00_);_(* \(#,##0.00\);_(* "-"??_);_(@_)</c:formatCode>
                <c:ptCount val="20"/>
                <c:pt idx="0">
                  <c:v>17.994992454888244</c:v>
                </c:pt>
                <c:pt idx="1">
                  <c:v>64.521030079450597</c:v>
                </c:pt>
                <c:pt idx="2">
                  <c:v>194.75189517506061</c:v>
                </c:pt>
                <c:pt idx="3">
                  <c:v>142.00479455561543</c:v>
                </c:pt>
                <c:pt idx="4">
                  <c:v>67.584601719633739</c:v>
                </c:pt>
                <c:pt idx="5">
                  <c:v>184.46545025181797</c:v>
                </c:pt>
                <c:pt idx="6">
                  <c:v>22.910124181255068</c:v>
                </c:pt>
                <c:pt idx="7">
                  <c:v>79.816526443576649</c:v>
                </c:pt>
                <c:pt idx="8">
                  <c:v>114.94697204012931</c:v>
                </c:pt>
                <c:pt idx="9">
                  <c:v>95.930466034204173</c:v>
                </c:pt>
                <c:pt idx="10">
                  <c:v>96.53870799488287</c:v>
                </c:pt>
                <c:pt idx="11">
                  <c:v>51.14417931187721</c:v>
                </c:pt>
                <c:pt idx="12">
                  <c:v>92.392823454080286</c:v>
                </c:pt>
                <c:pt idx="13">
                  <c:v>134.07975959736063</c:v>
                </c:pt>
                <c:pt idx="14">
                  <c:v>122.04461903716674</c:v>
                </c:pt>
                <c:pt idx="15">
                  <c:v>107.32158569485594</c:v>
                </c:pt>
                <c:pt idx="16">
                  <c:v>151.62485674252628</c:v>
                </c:pt>
                <c:pt idx="17">
                  <c:v>121.13225609614869</c:v>
                </c:pt>
                <c:pt idx="18">
                  <c:v>47.445531506867781</c:v>
                </c:pt>
                <c:pt idx="19">
                  <c:v>125.71643263802858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8D-4E60-A88E-AD1F46A424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2769152"/>
        <c:axId val="160223744"/>
      </c:barChart>
      <c:catAx>
        <c:axId val="627691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60223744"/>
        <c:crosses val="autoZero"/>
        <c:auto val="1"/>
        <c:lblAlgn val="ctr"/>
        <c:lblOffset val="100"/>
        <c:noMultiLvlLbl val="0"/>
      </c:catAx>
      <c:valAx>
        <c:axId val="1602237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627691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PE"/>
              <a:t>E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'Mar 26'!$B$83:$C$102</c:f>
              <c:multiLvlStrCache>
                <c:ptCount val="20"/>
                <c:lvl>
                  <c:pt idx="0">
                    <c:v>101</c:v>
                  </c:pt>
                  <c:pt idx="1">
                    <c:v>102</c:v>
                  </c:pt>
                  <c:pt idx="2">
                    <c:v>103</c:v>
                  </c:pt>
                  <c:pt idx="3">
                    <c:v>104</c:v>
                  </c:pt>
                  <c:pt idx="4">
                    <c:v>201</c:v>
                  </c:pt>
                  <c:pt idx="5">
                    <c:v>202</c:v>
                  </c:pt>
                  <c:pt idx="6">
                    <c:v>203</c:v>
                  </c:pt>
                  <c:pt idx="7">
                    <c:v>204</c:v>
                  </c:pt>
                  <c:pt idx="8">
                    <c:v>301</c:v>
                  </c:pt>
                  <c:pt idx="9">
                    <c:v>302</c:v>
                  </c:pt>
                  <c:pt idx="10">
                    <c:v>303</c:v>
                  </c:pt>
                  <c:pt idx="11">
                    <c:v>304</c:v>
                  </c:pt>
                  <c:pt idx="12">
                    <c:v>401</c:v>
                  </c:pt>
                  <c:pt idx="13">
                    <c:v>402</c:v>
                  </c:pt>
                  <c:pt idx="14">
                    <c:v>403</c:v>
                  </c:pt>
                  <c:pt idx="15">
                    <c:v>404</c:v>
                  </c:pt>
                  <c:pt idx="16">
                    <c:v>501</c:v>
                  </c:pt>
                  <c:pt idx="17">
                    <c:v>502</c:v>
                  </c:pt>
                  <c:pt idx="18">
                    <c:v>503</c:v>
                  </c:pt>
                  <c:pt idx="19">
                    <c:v>504</c:v>
                  </c:pt>
                </c:lvl>
                <c:lvl>
                  <c:pt idx="0">
                    <c:v>E</c:v>
                  </c:pt>
                  <c:pt idx="1">
                    <c:v>E</c:v>
                  </c:pt>
                  <c:pt idx="2">
                    <c:v>E</c:v>
                  </c:pt>
                  <c:pt idx="3">
                    <c:v>E</c:v>
                  </c:pt>
                  <c:pt idx="4">
                    <c:v>E</c:v>
                  </c:pt>
                  <c:pt idx="5">
                    <c:v>E</c:v>
                  </c:pt>
                  <c:pt idx="6">
                    <c:v>E</c:v>
                  </c:pt>
                  <c:pt idx="7">
                    <c:v>E</c:v>
                  </c:pt>
                  <c:pt idx="8">
                    <c:v>E</c:v>
                  </c:pt>
                  <c:pt idx="9">
                    <c:v>E</c:v>
                  </c:pt>
                  <c:pt idx="10">
                    <c:v>E</c:v>
                  </c:pt>
                  <c:pt idx="11">
                    <c:v>E</c:v>
                  </c:pt>
                  <c:pt idx="12">
                    <c:v>E</c:v>
                  </c:pt>
                  <c:pt idx="13">
                    <c:v>E</c:v>
                  </c:pt>
                  <c:pt idx="14">
                    <c:v>E</c:v>
                  </c:pt>
                  <c:pt idx="15">
                    <c:v>E</c:v>
                  </c:pt>
                  <c:pt idx="16">
                    <c:v>E</c:v>
                  </c:pt>
                  <c:pt idx="17">
                    <c:v>E</c:v>
                  </c:pt>
                  <c:pt idx="18">
                    <c:v>E</c:v>
                  </c:pt>
                  <c:pt idx="19">
                    <c:v>E</c:v>
                  </c:pt>
                </c:lvl>
              </c:multiLvlStrCache>
            </c:multiLvlStrRef>
          </c:cat>
          <c:val>
            <c:numRef>
              <c:f>'Mar 26'!$I$83:$I$102</c:f>
              <c:numCache>
                <c:formatCode>_(* #,##0.00_);_(* \(#,##0.00\);_(* "-"??_);_(@_)</c:formatCode>
                <c:ptCount val="20"/>
                <c:pt idx="0">
                  <c:v>95.71132003366553</c:v>
                </c:pt>
                <c:pt idx="1">
                  <c:v>103.53349054268789</c:v>
                </c:pt>
                <c:pt idx="2">
                  <c:v>29.412946319687599</c:v>
                </c:pt>
                <c:pt idx="3">
                  <c:v>88.475029648532214</c:v>
                </c:pt>
                <c:pt idx="4">
                  <c:v>146.68736317936981</c:v>
                </c:pt>
                <c:pt idx="5">
                  <c:v>16.12554289927284</c:v>
                </c:pt>
                <c:pt idx="6">
                  <c:v>188.3340480164288</c:v>
                </c:pt>
                <c:pt idx="7">
                  <c:v>17.377805759493686</c:v>
                </c:pt>
                <c:pt idx="8">
                  <c:v>129.74603562752495</c:v>
                </c:pt>
                <c:pt idx="9">
                  <c:v>127.86764133719367</c:v>
                </c:pt>
                <c:pt idx="10">
                  <c:v>216.7738320455158</c:v>
                </c:pt>
                <c:pt idx="11">
                  <c:v>67.557767515486148</c:v>
                </c:pt>
                <c:pt idx="12">
                  <c:v>96.954638159170514</c:v>
                </c:pt>
                <c:pt idx="13">
                  <c:v>85.308593559116645</c:v>
                </c:pt>
                <c:pt idx="14">
                  <c:v>49.118196898734197</c:v>
                </c:pt>
                <c:pt idx="15">
                  <c:v>80.889894609480223</c:v>
                </c:pt>
                <c:pt idx="16">
                  <c:v>94.973379419606815</c:v>
                </c:pt>
                <c:pt idx="17">
                  <c:v>67.459375433611655</c:v>
                </c:pt>
                <c:pt idx="18">
                  <c:v>89.365030752760603</c:v>
                </c:pt>
                <c:pt idx="19">
                  <c:v>110.71164015216809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DB7-4F89-8A2D-7C99AC39C5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2769664"/>
        <c:axId val="160226048"/>
      </c:barChart>
      <c:catAx>
        <c:axId val="627696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60226048"/>
        <c:crosses val="autoZero"/>
        <c:auto val="1"/>
        <c:lblAlgn val="ctr"/>
        <c:lblOffset val="100"/>
        <c:noMultiLvlLbl val="0"/>
      </c:catAx>
      <c:valAx>
        <c:axId val="1602260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627696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PE"/>
              <a:t>F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'Mar 26'!$B$103:$C$122</c:f>
              <c:multiLvlStrCache>
                <c:ptCount val="20"/>
                <c:lvl>
                  <c:pt idx="0">
                    <c:v>101</c:v>
                  </c:pt>
                  <c:pt idx="1">
                    <c:v>102</c:v>
                  </c:pt>
                  <c:pt idx="2">
                    <c:v>103</c:v>
                  </c:pt>
                  <c:pt idx="3">
                    <c:v>104</c:v>
                  </c:pt>
                  <c:pt idx="4">
                    <c:v>201</c:v>
                  </c:pt>
                  <c:pt idx="5">
                    <c:v>202</c:v>
                  </c:pt>
                  <c:pt idx="6">
                    <c:v>203</c:v>
                  </c:pt>
                  <c:pt idx="7">
                    <c:v>204</c:v>
                  </c:pt>
                  <c:pt idx="8">
                    <c:v>301</c:v>
                  </c:pt>
                  <c:pt idx="9">
                    <c:v>302</c:v>
                  </c:pt>
                  <c:pt idx="10">
                    <c:v>303</c:v>
                  </c:pt>
                  <c:pt idx="11">
                    <c:v>304</c:v>
                  </c:pt>
                  <c:pt idx="12">
                    <c:v>401</c:v>
                  </c:pt>
                  <c:pt idx="13">
                    <c:v>402</c:v>
                  </c:pt>
                  <c:pt idx="14">
                    <c:v>403</c:v>
                  </c:pt>
                  <c:pt idx="15">
                    <c:v>404</c:v>
                  </c:pt>
                  <c:pt idx="16">
                    <c:v>501</c:v>
                  </c:pt>
                  <c:pt idx="17">
                    <c:v>502</c:v>
                  </c:pt>
                  <c:pt idx="18">
                    <c:v>503</c:v>
                  </c:pt>
                  <c:pt idx="19">
                    <c:v>504</c:v>
                  </c:pt>
                </c:lvl>
                <c:lvl>
                  <c:pt idx="0">
                    <c:v>F</c:v>
                  </c:pt>
                  <c:pt idx="1">
                    <c:v>F</c:v>
                  </c:pt>
                  <c:pt idx="2">
                    <c:v>F</c:v>
                  </c:pt>
                  <c:pt idx="3">
                    <c:v>F</c:v>
                  </c:pt>
                  <c:pt idx="4">
                    <c:v>F</c:v>
                  </c:pt>
                  <c:pt idx="5">
                    <c:v>F</c:v>
                  </c:pt>
                  <c:pt idx="6">
                    <c:v>F</c:v>
                  </c:pt>
                  <c:pt idx="7">
                    <c:v>F</c:v>
                  </c:pt>
                  <c:pt idx="8">
                    <c:v>F</c:v>
                  </c:pt>
                  <c:pt idx="9">
                    <c:v>F</c:v>
                  </c:pt>
                  <c:pt idx="10">
                    <c:v>F</c:v>
                  </c:pt>
                  <c:pt idx="11">
                    <c:v>F</c:v>
                  </c:pt>
                  <c:pt idx="12">
                    <c:v>F</c:v>
                  </c:pt>
                  <c:pt idx="13">
                    <c:v>F</c:v>
                  </c:pt>
                  <c:pt idx="14">
                    <c:v>F</c:v>
                  </c:pt>
                  <c:pt idx="15">
                    <c:v>F</c:v>
                  </c:pt>
                  <c:pt idx="16">
                    <c:v>F</c:v>
                  </c:pt>
                  <c:pt idx="17">
                    <c:v>F</c:v>
                  </c:pt>
                  <c:pt idx="18">
                    <c:v>F</c:v>
                  </c:pt>
                  <c:pt idx="19">
                    <c:v>F</c:v>
                  </c:pt>
                </c:lvl>
              </c:multiLvlStrCache>
            </c:multiLvlStrRef>
          </c:cat>
          <c:val>
            <c:numRef>
              <c:f>'Mar 26'!$I$103:$I$122</c:f>
              <c:numCache>
                <c:formatCode>_(* #,##0.00_);_(* \(#,##0.00\);_(* "-"??_);_(@_)</c:formatCode>
                <c:ptCount val="20"/>
                <c:pt idx="0">
                  <c:v>142.29997080123891</c:v>
                </c:pt>
                <c:pt idx="1">
                  <c:v>140.99403953272289</c:v>
                </c:pt>
                <c:pt idx="2">
                  <c:v>84.387285883382731</c:v>
                </c:pt>
                <c:pt idx="3">
                  <c:v>31.644657631295466</c:v>
                </c:pt>
                <c:pt idx="4">
                  <c:v>124.53125528817671</c:v>
                </c:pt>
                <c:pt idx="5">
                  <c:v>99.020871878534905</c:v>
                </c:pt>
                <c:pt idx="6">
                  <c:v>50.755083351737156</c:v>
                </c:pt>
                <c:pt idx="7">
                  <c:v>88.090406055750094</c:v>
                </c:pt>
                <c:pt idx="8">
                  <c:v>76.43988908833829</c:v>
                </c:pt>
                <c:pt idx="9">
                  <c:v>49.690659920549436</c:v>
                </c:pt>
                <c:pt idx="10">
                  <c:v>157.85039210476705</c:v>
                </c:pt>
                <c:pt idx="11">
                  <c:v>94.754233419068157</c:v>
                </c:pt>
                <c:pt idx="12">
                  <c:v>55.330315158901172</c:v>
                </c:pt>
                <c:pt idx="13">
                  <c:v>16.528055961486682</c:v>
                </c:pt>
                <c:pt idx="14">
                  <c:v>19.551376295448442</c:v>
                </c:pt>
                <c:pt idx="15">
                  <c:v>91.601214431726405</c:v>
                </c:pt>
                <c:pt idx="16">
                  <c:v>93.877649416913584</c:v>
                </c:pt>
                <c:pt idx="17">
                  <c:v>201.78245666172907</c:v>
                </c:pt>
                <c:pt idx="18">
                  <c:v>170.19859838001619</c:v>
                </c:pt>
                <c:pt idx="19">
                  <c:v>129.98754346485325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82-4DA9-A05A-CBCF687FBA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4002432"/>
        <c:axId val="171369600"/>
      </c:barChart>
      <c:catAx>
        <c:axId val="154002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71369600"/>
        <c:crosses val="autoZero"/>
        <c:auto val="1"/>
        <c:lblAlgn val="ctr"/>
        <c:lblOffset val="100"/>
        <c:noMultiLvlLbl val="0"/>
      </c:catAx>
      <c:valAx>
        <c:axId val="1713696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540024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PE"/>
              <a:t>G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'Mar 26'!$B$123:$C$142</c:f>
              <c:multiLvlStrCache>
                <c:ptCount val="20"/>
                <c:lvl>
                  <c:pt idx="0">
                    <c:v>101</c:v>
                  </c:pt>
                  <c:pt idx="1">
                    <c:v>102</c:v>
                  </c:pt>
                  <c:pt idx="2">
                    <c:v>103</c:v>
                  </c:pt>
                  <c:pt idx="3">
                    <c:v>104</c:v>
                  </c:pt>
                  <c:pt idx="4">
                    <c:v>201</c:v>
                  </c:pt>
                  <c:pt idx="5">
                    <c:v>202</c:v>
                  </c:pt>
                  <c:pt idx="6">
                    <c:v>203</c:v>
                  </c:pt>
                  <c:pt idx="7">
                    <c:v>204</c:v>
                  </c:pt>
                  <c:pt idx="8">
                    <c:v>301</c:v>
                  </c:pt>
                  <c:pt idx="9">
                    <c:v>302</c:v>
                  </c:pt>
                  <c:pt idx="10">
                    <c:v>303</c:v>
                  </c:pt>
                  <c:pt idx="11">
                    <c:v>304</c:v>
                  </c:pt>
                  <c:pt idx="12">
                    <c:v>401</c:v>
                  </c:pt>
                  <c:pt idx="13">
                    <c:v>402</c:v>
                  </c:pt>
                  <c:pt idx="14">
                    <c:v>403</c:v>
                  </c:pt>
                  <c:pt idx="15">
                    <c:v>404</c:v>
                  </c:pt>
                  <c:pt idx="16">
                    <c:v>501</c:v>
                  </c:pt>
                  <c:pt idx="17">
                    <c:v>502</c:v>
                  </c:pt>
                  <c:pt idx="18">
                    <c:v>503</c:v>
                  </c:pt>
                  <c:pt idx="19">
                    <c:v>504</c:v>
                  </c:pt>
                </c:lvl>
                <c:lvl>
                  <c:pt idx="0">
                    <c:v>G</c:v>
                  </c:pt>
                  <c:pt idx="1">
                    <c:v>G</c:v>
                  </c:pt>
                  <c:pt idx="2">
                    <c:v>G</c:v>
                  </c:pt>
                  <c:pt idx="3">
                    <c:v>G</c:v>
                  </c:pt>
                  <c:pt idx="4">
                    <c:v>G</c:v>
                  </c:pt>
                  <c:pt idx="5">
                    <c:v>G</c:v>
                  </c:pt>
                  <c:pt idx="6">
                    <c:v>G</c:v>
                  </c:pt>
                  <c:pt idx="7">
                    <c:v>G</c:v>
                  </c:pt>
                  <c:pt idx="8">
                    <c:v>G</c:v>
                  </c:pt>
                  <c:pt idx="9">
                    <c:v>G</c:v>
                  </c:pt>
                  <c:pt idx="10">
                    <c:v>G</c:v>
                  </c:pt>
                  <c:pt idx="11">
                    <c:v>G</c:v>
                  </c:pt>
                  <c:pt idx="12">
                    <c:v>G</c:v>
                  </c:pt>
                  <c:pt idx="13">
                    <c:v>G</c:v>
                  </c:pt>
                  <c:pt idx="14">
                    <c:v>G</c:v>
                  </c:pt>
                  <c:pt idx="15">
                    <c:v>G</c:v>
                  </c:pt>
                  <c:pt idx="16">
                    <c:v>G</c:v>
                  </c:pt>
                  <c:pt idx="17">
                    <c:v>G</c:v>
                  </c:pt>
                  <c:pt idx="18">
                    <c:v>G</c:v>
                  </c:pt>
                  <c:pt idx="19">
                    <c:v>G</c:v>
                  </c:pt>
                </c:lvl>
              </c:multiLvlStrCache>
            </c:multiLvlStrRef>
          </c:cat>
          <c:val>
            <c:numRef>
              <c:f>'Mar 26'!$I$123:$I$142</c:f>
              <c:numCache>
                <c:formatCode>_(* #,##0.00_);_(* \(#,##0.00\);_(* "-"??_);_(@_)</c:formatCode>
                <c:ptCount val="20"/>
                <c:pt idx="0">
                  <c:v>73.774358143011071</c:v>
                </c:pt>
                <c:pt idx="1">
                  <c:v>31.421039263398885</c:v>
                </c:pt>
                <c:pt idx="2">
                  <c:v>44.65477427551847</c:v>
                </c:pt>
                <c:pt idx="3">
                  <c:v>90.957193532184235</c:v>
                </c:pt>
                <c:pt idx="4">
                  <c:v>68.009476618637251</c:v>
                </c:pt>
                <c:pt idx="5">
                  <c:v>74.024810715055224</c:v>
                </c:pt>
                <c:pt idx="6">
                  <c:v>122.44265973202266</c:v>
                </c:pt>
                <c:pt idx="7">
                  <c:v>56.64071879477514</c:v>
                </c:pt>
                <c:pt idx="8">
                  <c:v>109.47279439402104</c:v>
                </c:pt>
                <c:pt idx="9">
                  <c:v>42.968691781578258</c:v>
                </c:pt>
                <c:pt idx="10">
                  <c:v>83.206580900888795</c:v>
                </c:pt>
                <c:pt idx="11">
                  <c:v>87.5537219727983</c:v>
                </c:pt>
                <c:pt idx="12">
                  <c:v>34.149183351737157</c:v>
                </c:pt>
                <c:pt idx="13">
                  <c:v>90.532318633180751</c:v>
                </c:pt>
                <c:pt idx="14">
                  <c:v>167.99819363991384</c:v>
                </c:pt>
                <c:pt idx="15">
                  <c:v>52.002873844600074</c:v>
                </c:pt>
                <c:pt idx="16">
                  <c:v>95.469812196337216</c:v>
                </c:pt>
                <c:pt idx="17">
                  <c:v>53.460865603285768</c:v>
                </c:pt>
                <c:pt idx="18">
                  <c:v>56.314235977646135</c:v>
                </c:pt>
                <c:pt idx="19">
                  <c:v>45.428493828440637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9D-46EA-BC55-4D8898C113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2767104"/>
        <c:axId val="171371904"/>
      </c:barChart>
      <c:catAx>
        <c:axId val="62767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71371904"/>
        <c:crosses val="autoZero"/>
        <c:auto val="1"/>
        <c:lblAlgn val="ctr"/>
        <c:lblOffset val="100"/>
        <c:noMultiLvlLbl val="0"/>
      </c:catAx>
      <c:valAx>
        <c:axId val="1713719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627671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PE"/>
              <a:t>H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'Mar 26'!$B$143:$C$162</c:f>
              <c:multiLvlStrCache>
                <c:ptCount val="20"/>
                <c:lvl>
                  <c:pt idx="0">
                    <c:v>101</c:v>
                  </c:pt>
                  <c:pt idx="1">
                    <c:v>102</c:v>
                  </c:pt>
                  <c:pt idx="2">
                    <c:v>103</c:v>
                  </c:pt>
                  <c:pt idx="3">
                    <c:v>104</c:v>
                  </c:pt>
                  <c:pt idx="4">
                    <c:v>201</c:v>
                  </c:pt>
                  <c:pt idx="5">
                    <c:v>202</c:v>
                  </c:pt>
                  <c:pt idx="6">
                    <c:v>203</c:v>
                  </c:pt>
                  <c:pt idx="7">
                    <c:v>204</c:v>
                  </c:pt>
                  <c:pt idx="8">
                    <c:v>301</c:v>
                  </c:pt>
                  <c:pt idx="9">
                    <c:v>302</c:v>
                  </c:pt>
                  <c:pt idx="10">
                    <c:v>303</c:v>
                  </c:pt>
                  <c:pt idx="11">
                    <c:v>304</c:v>
                  </c:pt>
                  <c:pt idx="12">
                    <c:v>401</c:v>
                  </c:pt>
                  <c:pt idx="13">
                    <c:v>402</c:v>
                  </c:pt>
                  <c:pt idx="14">
                    <c:v>403</c:v>
                  </c:pt>
                  <c:pt idx="15">
                    <c:v>404</c:v>
                  </c:pt>
                  <c:pt idx="16">
                    <c:v>501</c:v>
                  </c:pt>
                  <c:pt idx="17">
                    <c:v>502</c:v>
                  </c:pt>
                  <c:pt idx="18">
                    <c:v>503</c:v>
                  </c:pt>
                  <c:pt idx="19">
                    <c:v>504</c:v>
                  </c:pt>
                </c:lvl>
                <c:lvl>
                  <c:pt idx="0">
                    <c:v>H</c:v>
                  </c:pt>
                  <c:pt idx="1">
                    <c:v>H</c:v>
                  </c:pt>
                  <c:pt idx="2">
                    <c:v>H</c:v>
                  </c:pt>
                  <c:pt idx="3">
                    <c:v>H</c:v>
                  </c:pt>
                  <c:pt idx="4">
                    <c:v>H</c:v>
                  </c:pt>
                  <c:pt idx="5">
                    <c:v>H</c:v>
                  </c:pt>
                  <c:pt idx="6">
                    <c:v>H</c:v>
                  </c:pt>
                  <c:pt idx="7">
                    <c:v>H</c:v>
                  </c:pt>
                  <c:pt idx="8">
                    <c:v>H</c:v>
                  </c:pt>
                  <c:pt idx="9">
                    <c:v>H</c:v>
                  </c:pt>
                  <c:pt idx="10">
                    <c:v>H</c:v>
                  </c:pt>
                  <c:pt idx="11">
                    <c:v>H</c:v>
                  </c:pt>
                  <c:pt idx="12">
                    <c:v>H</c:v>
                  </c:pt>
                  <c:pt idx="13">
                    <c:v>H</c:v>
                  </c:pt>
                  <c:pt idx="14">
                    <c:v>H</c:v>
                  </c:pt>
                  <c:pt idx="15">
                    <c:v>H</c:v>
                  </c:pt>
                  <c:pt idx="16">
                    <c:v>H</c:v>
                  </c:pt>
                  <c:pt idx="17">
                    <c:v>H</c:v>
                  </c:pt>
                  <c:pt idx="18">
                    <c:v>H</c:v>
                  </c:pt>
                  <c:pt idx="19">
                    <c:v>H</c:v>
                  </c:pt>
                </c:lvl>
              </c:multiLvlStrCache>
            </c:multiLvlStrRef>
          </c:cat>
          <c:val>
            <c:numRef>
              <c:f>'Mar 26'!$I$143:$I$162</c:f>
              <c:numCache>
                <c:formatCode>_(* #,##0.00_);_(* \(#,##0.00\);_(* "-"??_);_(@_)</c:formatCode>
                <c:ptCount val="20"/>
                <c:pt idx="0">
                  <c:v>112.5542555036359</c:v>
                </c:pt>
                <c:pt idx="1">
                  <c:v>40.871151490708343</c:v>
                </c:pt>
                <c:pt idx="2">
                  <c:v>44.677136112308126</c:v>
                </c:pt>
                <c:pt idx="3">
                  <c:v>68.975507967950463</c:v>
                </c:pt>
                <c:pt idx="4">
                  <c:v>261.89107395232969</c:v>
                </c:pt>
                <c:pt idx="5">
                  <c:v>57.087955530568294</c:v>
                </c:pt>
                <c:pt idx="6">
                  <c:v>114.75913261109619</c:v>
                </c:pt>
                <c:pt idx="7">
                  <c:v>43.295174598707263</c:v>
                </c:pt>
                <c:pt idx="8">
                  <c:v>98.909062694586623</c:v>
                </c:pt>
                <c:pt idx="9">
                  <c:v>86.99020368569893</c:v>
                </c:pt>
                <c:pt idx="10">
                  <c:v>45.535830645030991</c:v>
                </c:pt>
                <c:pt idx="11">
                  <c:v>99.240017879073548</c:v>
                </c:pt>
                <c:pt idx="12">
                  <c:v>90.648600184486966</c:v>
                </c:pt>
                <c:pt idx="13">
                  <c:v>94.642424235119876</c:v>
                </c:pt>
                <c:pt idx="14">
                  <c:v>109.37440231214654</c:v>
                </c:pt>
                <c:pt idx="15">
                  <c:v>142.39836288311341</c:v>
                </c:pt>
                <c:pt idx="16">
                  <c:v>83.479395309722619</c:v>
                </c:pt>
                <c:pt idx="17">
                  <c:v>71.726013893078402</c:v>
                </c:pt>
                <c:pt idx="18">
                  <c:v>87.674475891462464</c:v>
                </c:pt>
                <c:pt idx="19">
                  <c:v>24.658819818206318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4F-42DA-9E1B-952952A421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72716032"/>
        <c:axId val="171374208"/>
      </c:barChart>
      <c:catAx>
        <c:axId val="1727160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71374208"/>
        <c:crosses val="autoZero"/>
        <c:auto val="1"/>
        <c:lblAlgn val="ctr"/>
        <c:lblOffset val="100"/>
        <c:noMultiLvlLbl val="0"/>
      </c:catAx>
      <c:valAx>
        <c:axId val="1713742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727160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PE"/>
              <a:t>I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'Mar 26'!$B$163:$C$182</c:f>
              <c:multiLvlStrCache>
                <c:ptCount val="20"/>
                <c:lvl>
                  <c:pt idx="0">
                    <c:v>101</c:v>
                  </c:pt>
                  <c:pt idx="1">
                    <c:v>102</c:v>
                  </c:pt>
                  <c:pt idx="2">
                    <c:v>103</c:v>
                  </c:pt>
                  <c:pt idx="3">
                    <c:v>104</c:v>
                  </c:pt>
                  <c:pt idx="4">
                    <c:v>201</c:v>
                  </c:pt>
                  <c:pt idx="5">
                    <c:v>202</c:v>
                  </c:pt>
                  <c:pt idx="6">
                    <c:v>203</c:v>
                  </c:pt>
                  <c:pt idx="7">
                    <c:v>204</c:v>
                  </c:pt>
                  <c:pt idx="8">
                    <c:v>301</c:v>
                  </c:pt>
                  <c:pt idx="9">
                    <c:v>302</c:v>
                  </c:pt>
                  <c:pt idx="10">
                    <c:v>303</c:v>
                  </c:pt>
                  <c:pt idx="11">
                    <c:v>304</c:v>
                  </c:pt>
                  <c:pt idx="12">
                    <c:v>401</c:v>
                  </c:pt>
                  <c:pt idx="13">
                    <c:v>402</c:v>
                  </c:pt>
                  <c:pt idx="14">
                    <c:v>403</c:v>
                  </c:pt>
                  <c:pt idx="15">
                    <c:v>404</c:v>
                  </c:pt>
                  <c:pt idx="16">
                    <c:v>501</c:v>
                  </c:pt>
                  <c:pt idx="17">
                    <c:v>502</c:v>
                  </c:pt>
                  <c:pt idx="18">
                    <c:v>503</c:v>
                  </c:pt>
                  <c:pt idx="19">
                    <c:v>504</c:v>
                  </c:pt>
                </c:lvl>
                <c:lvl>
                  <c:pt idx="0">
                    <c:v>I</c:v>
                  </c:pt>
                  <c:pt idx="1">
                    <c:v>I</c:v>
                  </c:pt>
                  <c:pt idx="2">
                    <c:v>I</c:v>
                  </c:pt>
                  <c:pt idx="3">
                    <c:v>I</c:v>
                  </c:pt>
                  <c:pt idx="4">
                    <c:v>I</c:v>
                  </c:pt>
                  <c:pt idx="5">
                    <c:v>I</c:v>
                  </c:pt>
                  <c:pt idx="6">
                    <c:v>I</c:v>
                  </c:pt>
                  <c:pt idx="7">
                    <c:v>I</c:v>
                  </c:pt>
                  <c:pt idx="8">
                    <c:v>I</c:v>
                  </c:pt>
                  <c:pt idx="9">
                    <c:v>I</c:v>
                  </c:pt>
                  <c:pt idx="10">
                    <c:v>I</c:v>
                  </c:pt>
                  <c:pt idx="11">
                    <c:v>I</c:v>
                  </c:pt>
                  <c:pt idx="12">
                    <c:v>I</c:v>
                  </c:pt>
                  <c:pt idx="13">
                    <c:v>I</c:v>
                  </c:pt>
                  <c:pt idx="14">
                    <c:v>I</c:v>
                  </c:pt>
                  <c:pt idx="15">
                    <c:v>I</c:v>
                  </c:pt>
                  <c:pt idx="16">
                    <c:v>I</c:v>
                  </c:pt>
                  <c:pt idx="17">
                    <c:v>I</c:v>
                  </c:pt>
                  <c:pt idx="18">
                    <c:v>I</c:v>
                  </c:pt>
                  <c:pt idx="19">
                    <c:v>I</c:v>
                  </c:pt>
                </c:lvl>
              </c:multiLvlStrCache>
            </c:multiLvlStrRef>
          </c:cat>
          <c:val>
            <c:numRef>
              <c:f>'Mar 26'!$I$163:$I$182</c:f>
              <c:numCache>
                <c:formatCode>_(* #,##0.00_);_(* \(#,##0.00\);_(* "-"??_);_(@_)</c:formatCode>
                <c:ptCount val="20"/>
                <c:pt idx="0">
                  <c:v>124.16899353218425</c:v>
                </c:pt>
                <c:pt idx="1">
                  <c:v>147.52816824266094</c:v>
                </c:pt>
                <c:pt idx="2">
                  <c:v>59.042380065984403</c:v>
                </c:pt>
                <c:pt idx="3">
                  <c:v>127.84527950040402</c:v>
                </c:pt>
                <c:pt idx="4">
                  <c:v>56.381321488015104</c:v>
                </c:pt>
                <c:pt idx="5">
                  <c:v>120.27356156342583</c:v>
                </c:pt>
                <c:pt idx="6">
                  <c:v>115.37631930649074</c:v>
                </c:pt>
                <c:pt idx="7">
                  <c:v>93.103929863991411</c:v>
                </c:pt>
                <c:pt idx="8">
                  <c:v>71.515812627255613</c:v>
                </c:pt>
                <c:pt idx="9">
                  <c:v>73.993504143549714</c:v>
                </c:pt>
                <c:pt idx="10">
                  <c:v>66.976359758955041</c:v>
                </c:pt>
                <c:pt idx="11">
                  <c:v>39.11351111904122</c:v>
                </c:pt>
                <c:pt idx="12">
                  <c:v>16.12554289927284</c:v>
                </c:pt>
                <c:pt idx="13">
                  <c:v>50.330208452733658</c:v>
                </c:pt>
                <c:pt idx="14">
                  <c:v>79.90150142337734</c:v>
                </c:pt>
                <c:pt idx="15">
                  <c:v>65.639121918933498</c:v>
                </c:pt>
                <c:pt idx="16">
                  <c:v>177.67639660247781</c:v>
                </c:pt>
                <c:pt idx="17">
                  <c:v>111.60611362375441</c:v>
                </c:pt>
                <c:pt idx="18">
                  <c:v>66.851133472932958</c:v>
                </c:pt>
                <c:pt idx="19">
                  <c:v>137.8678547495287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9F1-4576-8C33-A4CD8EBD25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72716544"/>
        <c:axId val="176160768"/>
      </c:barChart>
      <c:catAx>
        <c:axId val="172716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76160768"/>
        <c:crosses val="autoZero"/>
        <c:auto val="1"/>
        <c:lblAlgn val="ctr"/>
        <c:lblOffset val="100"/>
        <c:noMultiLvlLbl val="0"/>
      </c:catAx>
      <c:valAx>
        <c:axId val="1761607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727165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PE"/>
              <a:t>A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'Abr 26'!$B$3:$C$22</c:f>
              <c:multiLvlStrCache>
                <c:ptCount val="20"/>
                <c:lvl>
                  <c:pt idx="0">
                    <c:v>101</c:v>
                  </c:pt>
                  <c:pt idx="1">
                    <c:v>102</c:v>
                  </c:pt>
                  <c:pt idx="2">
                    <c:v>103</c:v>
                  </c:pt>
                  <c:pt idx="3">
                    <c:v>104</c:v>
                  </c:pt>
                  <c:pt idx="4">
                    <c:v>201</c:v>
                  </c:pt>
                  <c:pt idx="5">
                    <c:v>202</c:v>
                  </c:pt>
                  <c:pt idx="6">
                    <c:v>203</c:v>
                  </c:pt>
                  <c:pt idx="7">
                    <c:v>204</c:v>
                  </c:pt>
                  <c:pt idx="8">
                    <c:v>301</c:v>
                  </c:pt>
                  <c:pt idx="9">
                    <c:v>302</c:v>
                  </c:pt>
                  <c:pt idx="10">
                    <c:v>303</c:v>
                  </c:pt>
                  <c:pt idx="11">
                    <c:v>304</c:v>
                  </c:pt>
                  <c:pt idx="12">
                    <c:v>401</c:v>
                  </c:pt>
                  <c:pt idx="13">
                    <c:v>402</c:v>
                  </c:pt>
                  <c:pt idx="14">
                    <c:v>403</c:v>
                  </c:pt>
                  <c:pt idx="15">
                    <c:v>404</c:v>
                  </c:pt>
                  <c:pt idx="16">
                    <c:v>501</c:v>
                  </c:pt>
                  <c:pt idx="17">
                    <c:v>502</c:v>
                  </c:pt>
                  <c:pt idx="18">
                    <c:v>503</c:v>
                  </c:pt>
                  <c:pt idx="19">
                    <c:v>504</c:v>
                  </c:pt>
                </c:lvl>
                <c:lvl>
                  <c:pt idx="0">
                    <c:v>A</c:v>
                  </c:pt>
                  <c:pt idx="1">
                    <c:v>A</c:v>
                  </c:pt>
                  <c:pt idx="2">
                    <c:v>A</c:v>
                  </c:pt>
                  <c:pt idx="3">
                    <c:v>A</c:v>
                  </c:pt>
                  <c:pt idx="4">
                    <c:v>A</c:v>
                  </c:pt>
                  <c:pt idx="5">
                    <c:v>A</c:v>
                  </c:pt>
                  <c:pt idx="6">
                    <c:v>A</c:v>
                  </c:pt>
                  <c:pt idx="7">
                    <c:v>A</c:v>
                  </c:pt>
                  <c:pt idx="8">
                    <c:v>A</c:v>
                  </c:pt>
                  <c:pt idx="9">
                    <c:v>A</c:v>
                  </c:pt>
                  <c:pt idx="10">
                    <c:v>A</c:v>
                  </c:pt>
                  <c:pt idx="11">
                    <c:v>A</c:v>
                  </c:pt>
                  <c:pt idx="12">
                    <c:v>A</c:v>
                  </c:pt>
                  <c:pt idx="13">
                    <c:v>A</c:v>
                  </c:pt>
                  <c:pt idx="14">
                    <c:v>A</c:v>
                  </c:pt>
                  <c:pt idx="15">
                    <c:v>A</c:v>
                  </c:pt>
                  <c:pt idx="16">
                    <c:v>A</c:v>
                  </c:pt>
                  <c:pt idx="17">
                    <c:v>A</c:v>
                  </c:pt>
                  <c:pt idx="18">
                    <c:v>A</c:v>
                  </c:pt>
                  <c:pt idx="19">
                    <c:v>A</c:v>
                  </c:pt>
                </c:lvl>
              </c:multiLvlStrCache>
            </c:multiLvlStrRef>
          </c:cat>
          <c:val>
            <c:numRef>
              <c:f>'Abr 26'!$I$3:$I$22</c:f>
              <c:numCache>
                <c:formatCode>_(* #,##0.00_);_(* \(#,##0.00\);_(* "-"??_);_(@_)</c:formatCode>
                <c:ptCount val="20"/>
                <c:pt idx="0">
                  <c:v>82.510048730908238</c:v>
                </c:pt>
                <c:pt idx="1">
                  <c:v>58.060400986941815</c:v>
                </c:pt>
                <c:pt idx="2">
                  <c:v>53.180504869418208</c:v>
                </c:pt>
                <c:pt idx="3">
                  <c:v>69.763030367844237</c:v>
                </c:pt>
                <c:pt idx="4">
                  <c:v>96.561413159029954</c:v>
                </c:pt>
                <c:pt idx="5">
                  <c:v>105.91530749271307</c:v>
                </c:pt>
                <c:pt idx="6">
                  <c:v>127.56015513174771</c:v>
                </c:pt>
                <c:pt idx="7">
                  <c:v>92.123900147487461</c:v>
                </c:pt>
                <c:pt idx="8">
                  <c:v>141.7164145231433</c:v>
                </c:pt>
                <c:pt idx="9">
                  <c:v>126.20564191034161</c:v>
                </c:pt>
                <c:pt idx="10">
                  <c:v>85.985264470677393</c:v>
                </c:pt>
                <c:pt idx="11">
                  <c:v>138.81584075609189</c:v>
                </c:pt>
                <c:pt idx="12">
                  <c:v>34.272047576658501</c:v>
                </c:pt>
                <c:pt idx="13">
                  <c:v>92.821679685787558</c:v>
                </c:pt>
                <c:pt idx="14">
                  <c:v>93.86606866794915</c:v>
                </c:pt>
                <c:pt idx="15">
                  <c:v>73.712553767634361</c:v>
                </c:pt>
                <c:pt idx="16">
                  <c:v>136.57200067214646</c:v>
                </c:pt>
                <c:pt idx="17">
                  <c:v>198.8203203993238</c:v>
                </c:pt>
                <c:pt idx="18">
                  <c:v>116.70580675819052</c:v>
                </c:pt>
                <c:pt idx="19">
                  <c:v>35.713213159029955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C1-4FFC-90DF-244E2AE707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2749184"/>
        <c:axId val="159471232"/>
      </c:barChart>
      <c:catAx>
        <c:axId val="627491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59471232"/>
        <c:crosses val="autoZero"/>
        <c:auto val="1"/>
        <c:lblAlgn val="ctr"/>
        <c:lblOffset val="100"/>
        <c:noMultiLvlLbl val="0"/>
      </c:catAx>
      <c:valAx>
        <c:axId val="1594712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627491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PE"/>
              <a:t>B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'Ene 26'!$B$23:$C$42</c:f>
              <c:multiLvlStrCache>
                <c:ptCount val="20"/>
                <c:lvl>
                  <c:pt idx="0">
                    <c:v>101</c:v>
                  </c:pt>
                  <c:pt idx="1">
                    <c:v>102</c:v>
                  </c:pt>
                  <c:pt idx="2">
                    <c:v>103</c:v>
                  </c:pt>
                  <c:pt idx="3">
                    <c:v>104</c:v>
                  </c:pt>
                  <c:pt idx="4">
                    <c:v>201</c:v>
                  </c:pt>
                  <c:pt idx="5">
                    <c:v>202</c:v>
                  </c:pt>
                  <c:pt idx="6">
                    <c:v>203</c:v>
                  </c:pt>
                  <c:pt idx="7">
                    <c:v>204</c:v>
                  </c:pt>
                  <c:pt idx="8">
                    <c:v>301</c:v>
                  </c:pt>
                  <c:pt idx="9">
                    <c:v>302</c:v>
                  </c:pt>
                  <c:pt idx="10">
                    <c:v>303</c:v>
                  </c:pt>
                  <c:pt idx="11">
                    <c:v>304</c:v>
                  </c:pt>
                  <c:pt idx="12">
                    <c:v>401</c:v>
                  </c:pt>
                  <c:pt idx="13">
                    <c:v>402</c:v>
                  </c:pt>
                  <c:pt idx="14">
                    <c:v>403</c:v>
                  </c:pt>
                  <c:pt idx="15">
                    <c:v>404</c:v>
                  </c:pt>
                  <c:pt idx="16">
                    <c:v>501</c:v>
                  </c:pt>
                  <c:pt idx="17">
                    <c:v>502</c:v>
                  </c:pt>
                  <c:pt idx="18">
                    <c:v>503</c:v>
                  </c:pt>
                  <c:pt idx="19">
                    <c:v>504</c:v>
                  </c:pt>
                </c:lvl>
                <c:lvl>
                  <c:pt idx="0">
                    <c:v>B</c:v>
                  </c:pt>
                  <c:pt idx="1">
                    <c:v>B</c:v>
                  </c:pt>
                  <c:pt idx="2">
                    <c:v>B</c:v>
                  </c:pt>
                  <c:pt idx="3">
                    <c:v>B</c:v>
                  </c:pt>
                  <c:pt idx="4">
                    <c:v>B</c:v>
                  </c:pt>
                  <c:pt idx="5">
                    <c:v>B</c:v>
                  </c:pt>
                  <c:pt idx="6">
                    <c:v>B</c:v>
                  </c:pt>
                  <c:pt idx="7">
                    <c:v>B</c:v>
                  </c:pt>
                  <c:pt idx="8">
                    <c:v>B</c:v>
                  </c:pt>
                  <c:pt idx="9">
                    <c:v>B</c:v>
                  </c:pt>
                  <c:pt idx="10">
                    <c:v>B</c:v>
                  </c:pt>
                  <c:pt idx="11">
                    <c:v>B</c:v>
                  </c:pt>
                  <c:pt idx="12">
                    <c:v>B</c:v>
                  </c:pt>
                  <c:pt idx="13">
                    <c:v>B</c:v>
                  </c:pt>
                  <c:pt idx="14">
                    <c:v>B</c:v>
                  </c:pt>
                  <c:pt idx="15">
                    <c:v>B</c:v>
                  </c:pt>
                  <c:pt idx="16">
                    <c:v>B</c:v>
                  </c:pt>
                  <c:pt idx="17">
                    <c:v>B</c:v>
                  </c:pt>
                  <c:pt idx="18">
                    <c:v>B</c:v>
                  </c:pt>
                  <c:pt idx="19">
                    <c:v>B</c:v>
                  </c:pt>
                </c:lvl>
              </c:multiLvlStrCache>
            </c:multiLvlStrRef>
          </c:cat>
          <c:val>
            <c:numRef>
              <c:f>'Ene 26'!$I$23:$I$42</c:f>
              <c:numCache>
                <c:formatCode>_(* #,##0.00_);_(* \(#,##0.00\);_(* "-"??_);_(@_)</c:formatCode>
                <c:ptCount val="20"/>
                <c:pt idx="0">
                  <c:v>47.003114169101906</c:v>
                </c:pt>
                <c:pt idx="1">
                  <c:v>255.5058194291837</c:v>
                </c:pt>
                <c:pt idx="2">
                  <c:v>81.42195452561856</c:v>
                </c:pt>
                <c:pt idx="3">
                  <c:v>68.050019370738383</c:v>
                </c:pt>
                <c:pt idx="4">
                  <c:v>172.04489198909019</c:v>
                </c:pt>
                <c:pt idx="5">
                  <c:v>43.614469166179639</c:v>
                </c:pt>
                <c:pt idx="6">
                  <c:v>60.654845700370167</c:v>
                </c:pt>
                <c:pt idx="7">
                  <c:v>62.648394882135214</c:v>
                </c:pt>
                <c:pt idx="8">
                  <c:v>55.536903648938257</c:v>
                </c:pt>
                <c:pt idx="9">
                  <c:v>58.521398330411074</c:v>
                </c:pt>
                <c:pt idx="10">
                  <c:v>40.824277523865206</c:v>
                </c:pt>
                <c:pt idx="11">
                  <c:v>90.744614344437963</c:v>
                </c:pt>
                <c:pt idx="12">
                  <c:v>41.259516331579995</c:v>
                </c:pt>
                <c:pt idx="13">
                  <c:v>75.635610019481803</c:v>
                </c:pt>
                <c:pt idx="14">
                  <c:v>55.902193362556027</c:v>
                </c:pt>
                <c:pt idx="15">
                  <c:v>87.865043304110671</c:v>
                </c:pt>
                <c:pt idx="16">
                  <c:v>167.13291115916616</c:v>
                </c:pt>
                <c:pt idx="17">
                  <c:v>136.19598126436782</c:v>
                </c:pt>
                <c:pt idx="18">
                  <c:v>84.581321942333929</c:v>
                </c:pt>
                <c:pt idx="19">
                  <c:v>35.815145174361987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64-44B7-B8AE-C3C5EC6CEB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2767616"/>
        <c:axId val="160219136"/>
      </c:barChart>
      <c:catAx>
        <c:axId val="627676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60219136"/>
        <c:crosses val="autoZero"/>
        <c:auto val="1"/>
        <c:lblAlgn val="ctr"/>
        <c:lblOffset val="100"/>
        <c:noMultiLvlLbl val="0"/>
      </c:catAx>
      <c:valAx>
        <c:axId val="1602191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627676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PE"/>
              <a:t>B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'Abr 26'!$B$23:$C$42</c:f>
              <c:multiLvlStrCache>
                <c:ptCount val="20"/>
                <c:lvl>
                  <c:pt idx="0">
                    <c:v>101</c:v>
                  </c:pt>
                  <c:pt idx="1">
                    <c:v>102</c:v>
                  </c:pt>
                  <c:pt idx="2">
                    <c:v>103</c:v>
                  </c:pt>
                  <c:pt idx="3">
                    <c:v>104</c:v>
                  </c:pt>
                  <c:pt idx="4">
                    <c:v>201</c:v>
                  </c:pt>
                  <c:pt idx="5">
                    <c:v>202</c:v>
                  </c:pt>
                  <c:pt idx="6">
                    <c:v>203</c:v>
                  </c:pt>
                  <c:pt idx="7">
                    <c:v>204</c:v>
                  </c:pt>
                  <c:pt idx="8">
                    <c:v>301</c:v>
                  </c:pt>
                  <c:pt idx="9">
                    <c:v>302</c:v>
                  </c:pt>
                  <c:pt idx="10">
                    <c:v>303</c:v>
                  </c:pt>
                  <c:pt idx="11">
                    <c:v>304</c:v>
                  </c:pt>
                  <c:pt idx="12">
                    <c:v>401</c:v>
                  </c:pt>
                  <c:pt idx="13">
                    <c:v>402</c:v>
                  </c:pt>
                  <c:pt idx="14">
                    <c:v>403</c:v>
                  </c:pt>
                  <c:pt idx="15">
                    <c:v>404</c:v>
                  </c:pt>
                  <c:pt idx="16">
                    <c:v>501</c:v>
                  </c:pt>
                  <c:pt idx="17">
                    <c:v>502</c:v>
                  </c:pt>
                  <c:pt idx="18">
                    <c:v>503</c:v>
                  </c:pt>
                  <c:pt idx="19">
                    <c:v>504</c:v>
                  </c:pt>
                </c:lvl>
                <c:lvl>
                  <c:pt idx="0">
                    <c:v>B</c:v>
                  </c:pt>
                  <c:pt idx="1">
                    <c:v>B</c:v>
                  </c:pt>
                  <c:pt idx="2">
                    <c:v>B</c:v>
                  </c:pt>
                  <c:pt idx="3">
                    <c:v>B</c:v>
                  </c:pt>
                  <c:pt idx="4">
                    <c:v>B</c:v>
                  </c:pt>
                  <c:pt idx="5">
                    <c:v>B</c:v>
                  </c:pt>
                  <c:pt idx="6">
                    <c:v>B</c:v>
                  </c:pt>
                  <c:pt idx="7">
                    <c:v>B</c:v>
                  </c:pt>
                  <c:pt idx="8">
                    <c:v>B</c:v>
                  </c:pt>
                  <c:pt idx="9">
                    <c:v>B</c:v>
                  </c:pt>
                  <c:pt idx="10">
                    <c:v>B</c:v>
                  </c:pt>
                  <c:pt idx="11">
                    <c:v>B</c:v>
                  </c:pt>
                  <c:pt idx="12">
                    <c:v>B</c:v>
                  </c:pt>
                  <c:pt idx="13">
                    <c:v>B</c:v>
                  </c:pt>
                  <c:pt idx="14">
                    <c:v>B</c:v>
                  </c:pt>
                  <c:pt idx="15">
                    <c:v>B</c:v>
                  </c:pt>
                  <c:pt idx="16">
                    <c:v>B</c:v>
                  </c:pt>
                  <c:pt idx="17">
                    <c:v>B</c:v>
                  </c:pt>
                  <c:pt idx="18">
                    <c:v>B</c:v>
                  </c:pt>
                  <c:pt idx="19">
                    <c:v>B</c:v>
                  </c:pt>
                </c:lvl>
              </c:multiLvlStrCache>
            </c:multiLvlStrRef>
          </c:cat>
          <c:val>
            <c:numRef>
              <c:f>'Abr 26'!$I$23:$I$42</c:f>
              <c:numCache>
                <c:formatCode>_(* #,##0.00_);_(* \(#,##0.00\);_(* "-"??_);_(@_)</c:formatCode>
                <c:ptCount val="20"/>
                <c:pt idx="0">
                  <c:v>74.164058174769735</c:v>
                </c:pt>
                <c:pt idx="1">
                  <c:v>91.617667933426603</c:v>
                </c:pt>
                <c:pt idx="2">
                  <c:v>93.0314696123353</c:v>
                </c:pt>
                <c:pt idx="3">
                  <c:v>87.868813159029969</c:v>
                </c:pt>
                <c:pt idx="4">
                  <c:v>228.59680801737207</c:v>
                </c:pt>
                <c:pt idx="5">
                  <c:v>63.802260063542029</c:v>
                </c:pt>
                <c:pt idx="6">
                  <c:v>78.473872970152726</c:v>
                </c:pt>
                <c:pt idx="7">
                  <c:v>101.22695869942869</c:v>
                </c:pt>
                <c:pt idx="8">
                  <c:v>63.501257125451787</c:v>
                </c:pt>
                <c:pt idx="9">
                  <c:v>85.141544113909276</c:v>
                </c:pt>
                <c:pt idx="10">
                  <c:v>54.234015152734052</c:v>
                </c:pt>
                <c:pt idx="11">
                  <c:v>124.95146300163228</c:v>
                </c:pt>
                <c:pt idx="12">
                  <c:v>111.65260591873616</c:v>
                </c:pt>
                <c:pt idx="13">
                  <c:v>85.998946422408764</c:v>
                </c:pt>
                <c:pt idx="14">
                  <c:v>94.002888185262904</c:v>
                </c:pt>
                <c:pt idx="15">
                  <c:v>129.10621567739304</c:v>
                </c:pt>
                <c:pt idx="16">
                  <c:v>208.1924573353154</c:v>
                </c:pt>
                <c:pt idx="17">
                  <c:v>231.05043802786525</c:v>
                </c:pt>
                <c:pt idx="18">
                  <c:v>117.02505229858926</c:v>
                </c:pt>
                <c:pt idx="19">
                  <c:v>61.531056076133851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53-48BB-85B4-12382307AF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2767616"/>
        <c:axId val="160219136"/>
      </c:barChart>
      <c:catAx>
        <c:axId val="627676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60219136"/>
        <c:crosses val="autoZero"/>
        <c:auto val="1"/>
        <c:lblAlgn val="ctr"/>
        <c:lblOffset val="100"/>
        <c:noMultiLvlLbl val="0"/>
      </c:catAx>
      <c:valAx>
        <c:axId val="1602191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627676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PE"/>
              <a:t>C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'Abr 26'!$B$43:$C$62</c:f>
              <c:multiLvlStrCache>
                <c:ptCount val="20"/>
                <c:lvl>
                  <c:pt idx="0">
                    <c:v>101</c:v>
                  </c:pt>
                  <c:pt idx="1">
                    <c:v>102</c:v>
                  </c:pt>
                  <c:pt idx="2">
                    <c:v>103</c:v>
                  </c:pt>
                  <c:pt idx="3">
                    <c:v>104</c:v>
                  </c:pt>
                  <c:pt idx="4">
                    <c:v>201</c:v>
                  </c:pt>
                  <c:pt idx="5">
                    <c:v>202</c:v>
                  </c:pt>
                  <c:pt idx="6">
                    <c:v>203</c:v>
                  </c:pt>
                  <c:pt idx="7">
                    <c:v>204</c:v>
                  </c:pt>
                  <c:pt idx="8">
                    <c:v>301</c:v>
                  </c:pt>
                  <c:pt idx="9">
                    <c:v>302</c:v>
                  </c:pt>
                  <c:pt idx="10">
                    <c:v>303</c:v>
                  </c:pt>
                  <c:pt idx="11">
                    <c:v>304</c:v>
                  </c:pt>
                  <c:pt idx="12">
                    <c:v>401</c:v>
                  </c:pt>
                  <c:pt idx="13">
                    <c:v>402</c:v>
                  </c:pt>
                  <c:pt idx="14">
                    <c:v>403</c:v>
                  </c:pt>
                  <c:pt idx="15">
                    <c:v>404</c:v>
                  </c:pt>
                  <c:pt idx="16">
                    <c:v>501</c:v>
                  </c:pt>
                  <c:pt idx="17">
                    <c:v>502</c:v>
                  </c:pt>
                  <c:pt idx="18">
                    <c:v>503</c:v>
                  </c:pt>
                  <c:pt idx="19">
                    <c:v>504</c:v>
                  </c:pt>
                </c:lvl>
                <c:lvl>
                  <c:pt idx="0">
                    <c:v>C</c:v>
                  </c:pt>
                  <c:pt idx="1">
                    <c:v>C</c:v>
                  </c:pt>
                  <c:pt idx="2">
                    <c:v>C</c:v>
                  </c:pt>
                  <c:pt idx="3">
                    <c:v>C</c:v>
                  </c:pt>
                  <c:pt idx="4">
                    <c:v>C</c:v>
                  </c:pt>
                  <c:pt idx="5">
                    <c:v>C</c:v>
                  </c:pt>
                  <c:pt idx="6">
                    <c:v>C</c:v>
                  </c:pt>
                  <c:pt idx="7">
                    <c:v>C</c:v>
                  </c:pt>
                  <c:pt idx="8">
                    <c:v>C</c:v>
                  </c:pt>
                  <c:pt idx="9">
                    <c:v>C</c:v>
                  </c:pt>
                  <c:pt idx="10">
                    <c:v>C</c:v>
                  </c:pt>
                  <c:pt idx="11">
                    <c:v>C</c:v>
                  </c:pt>
                  <c:pt idx="12">
                    <c:v>C</c:v>
                  </c:pt>
                  <c:pt idx="13">
                    <c:v>C</c:v>
                  </c:pt>
                  <c:pt idx="14">
                    <c:v>C</c:v>
                  </c:pt>
                  <c:pt idx="15">
                    <c:v>C</c:v>
                  </c:pt>
                  <c:pt idx="16">
                    <c:v>C</c:v>
                  </c:pt>
                  <c:pt idx="17">
                    <c:v>C</c:v>
                  </c:pt>
                  <c:pt idx="18">
                    <c:v>C</c:v>
                  </c:pt>
                  <c:pt idx="19">
                    <c:v>C</c:v>
                  </c:pt>
                </c:lvl>
              </c:multiLvlStrCache>
            </c:multiLvlStrRef>
          </c:cat>
          <c:val>
            <c:numRef>
              <c:f>'Abr 26'!$I$43:$I$62</c:f>
              <c:numCache>
                <c:formatCode>_(* #,##0.00_);_(* \(#,##0.00\);_(* "-"??_);_(@_)</c:formatCode>
                <c:ptCount val="20"/>
                <c:pt idx="0">
                  <c:v>49.673364575609178</c:v>
                </c:pt>
                <c:pt idx="1">
                  <c:v>114.24305544654307</c:v>
                </c:pt>
                <c:pt idx="2">
                  <c:v>16.608647891453877</c:v>
                </c:pt>
                <c:pt idx="3">
                  <c:v>87.535885666899844</c:v>
                </c:pt>
                <c:pt idx="4">
                  <c:v>221.27240319050952</c:v>
                </c:pt>
                <c:pt idx="5">
                  <c:v>184.14870749271307</c:v>
                </c:pt>
                <c:pt idx="6">
                  <c:v>57.061618510551476</c:v>
                </c:pt>
                <c:pt idx="7">
                  <c:v>62.52983855252419</c:v>
                </c:pt>
                <c:pt idx="8">
                  <c:v>63.679122497959661</c:v>
                </c:pt>
                <c:pt idx="9">
                  <c:v>84.420961322723556</c:v>
                </c:pt>
                <c:pt idx="10">
                  <c:v>42.955526275504248</c:v>
                </c:pt>
                <c:pt idx="11">
                  <c:v>80.375664260813807</c:v>
                </c:pt>
                <c:pt idx="12">
                  <c:v>82.806491018421355</c:v>
                </c:pt>
                <c:pt idx="13">
                  <c:v>34.477276852629117</c:v>
                </c:pt>
                <c:pt idx="14">
                  <c:v>123.19105187886208</c:v>
                </c:pt>
                <c:pt idx="15">
                  <c:v>61.230053138043601</c:v>
                </c:pt>
                <c:pt idx="16">
                  <c:v>153.87054831118107</c:v>
                </c:pt>
                <c:pt idx="17">
                  <c:v>72.804984302786522</c:v>
                </c:pt>
                <c:pt idx="18">
                  <c:v>197.53421693657458</c:v>
                </c:pt>
                <c:pt idx="19">
                  <c:v>94.686985771831644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03-47F1-8972-EBB30315ED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2750208"/>
        <c:axId val="160221440"/>
      </c:barChart>
      <c:catAx>
        <c:axId val="627502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60221440"/>
        <c:crosses val="autoZero"/>
        <c:auto val="1"/>
        <c:lblAlgn val="ctr"/>
        <c:lblOffset val="100"/>
        <c:noMultiLvlLbl val="0"/>
      </c:catAx>
      <c:valAx>
        <c:axId val="160221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627502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PE"/>
              <a:t>D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'Abr 26'!$B$63:$C$82</c:f>
              <c:multiLvlStrCache>
                <c:ptCount val="20"/>
                <c:lvl>
                  <c:pt idx="0">
                    <c:v>101</c:v>
                  </c:pt>
                  <c:pt idx="1">
                    <c:v>102</c:v>
                  </c:pt>
                  <c:pt idx="2">
                    <c:v>103</c:v>
                  </c:pt>
                  <c:pt idx="3">
                    <c:v>104</c:v>
                  </c:pt>
                  <c:pt idx="4">
                    <c:v>201</c:v>
                  </c:pt>
                  <c:pt idx="5">
                    <c:v>202</c:v>
                  </c:pt>
                  <c:pt idx="6">
                    <c:v>203</c:v>
                  </c:pt>
                  <c:pt idx="7">
                    <c:v>204</c:v>
                  </c:pt>
                  <c:pt idx="8">
                    <c:v>301</c:v>
                  </c:pt>
                  <c:pt idx="9">
                    <c:v>302</c:v>
                  </c:pt>
                  <c:pt idx="10">
                    <c:v>303</c:v>
                  </c:pt>
                  <c:pt idx="11">
                    <c:v>304</c:v>
                  </c:pt>
                  <c:pt idx="12">
                    <c:v>401</c:v>
                  </c:pt>
                  <c:pt idx="13">
                    <c:v>402</c:v>
                  </c:pt>
                  <c:pt idx="14">
                    <c:v>403</c:v>
                  </c:pt>
                  <c:pt idx="15">
                    <c:v>404</c:v>
                  </c:pt>
                  <c:pt idx="16">
                    <c:v>501</c:v>
                  </c:pt>
                  <c:pt idx="17">
                    <c:v>502</c:v>
                  </c:pt>
                  <c:pt idx="18">
                    <c:v>503</c:v>
                  </c:pt>
                  <c:pt idx="19">
                    <c:v>504</c:v>
                  </c:pt>
                </c:lvl>
                <c:lvl>
                  <c:pt idx="0">
                    <c:v>D</c:v>
                  </c:pt>
                  <c:pt idx="1">
                    <c:v>D</c:v>
                  </c:pt>
                  <c:pt idx="2">
                    <c:v>D</c:v>
                  </c:pt>
                  <c:pt idx="3">
                    <c:v>D</c:v>
                  </c:pt>
                  <c:pt idx="4">
                    <c:v>D</c:v>
                  </c:pt>
                  <c:pt idx="5">
                    <c:v>D</c:v>
                  </c:pt>
                  <c:pt idx="6">
                    <c:v>D</c:v>
                  </c:pt>
                  <c:pt idx="7">
                    <c:v>D</c:v>
                  </c:pt>
                  <c:pt idx="8">
                    <c:v>D</c:v>
                  </c:pt>
                  <c:pt idx="9">
                    <c:v>D</c:v>
                  </c:pt>
                  <c:pt idx="10">
                    <c:v>D</c:v>
                  </c:pt>
                  <c:pt idx="11">
                    <c:v>D</c:v>
                  </c:pt>
                  <c:pt idx="12">
                    <c:v>D</c:v>
                  </c:pt>
                  <c:pt idx="13">
                    <c:v>D</c:v>
                  </c:pt>
                  <c:pt idx="14">
                    <c:v>D</c:v>
                  </c:pt>
                  <c:pt idx="15">
                    <c:v>D</c:v>
                  </c:pt>
                  <c:pt idx="16">
                    <c:v>D</c:v>
                  </c:pt>
                  <c:pt idx="17">
                    <c:v>D</c:v>
                  </c:pt>
                  <c:pt idx="18">
                    <c:v>D</c:v>
                  </c:pt>
                  <c:pt idx="19">
                    <c:v>D</c:v>
                  </c:pt>
                </c:lvl>
              </c:multiLvlStrCache>
            </c:multiLvlStrRef>
          </c:cat>
          <c:val>
            <c:numRef>
              <c:f>'Abr 26'!$I$63:$I$82</c:f>
              <c:numCache>
                <c:formatCode>_(* #,##0.00_);_(* \(#,##0.00\);_(* "-"??_);_(@_)</c:formatCode>
                <c:ptCount val="20"/>
                <c:pt idx="0">
                  <c:v>11.92942039932376</c:v>
                </c:pt>
                <c:pt idx="1">
                  <c:v>25.456310011076127</c:v>
                </c:pt>
                <c:pt idx="2">
                  <c:v>276.0230133688936</c:v>
                </c:pt>
                <c:pt idx="3">
                  <c:v>151.54461651684738</c:v>
                </c:pt>
                <c:pt idx="4">
                  <c:v>66.702833830593448</c:v>
                </c:pt>
                <c:pt idx="5">
                  <c:v>158.6409888148537</c:v>
                </c:pt>
                <c:pt idx="6">
                  <c:v>35.371164365745592</c:v>
                </c:pt>
                <c:pt idx="7">
                  <c:v>80.138510430803308</c:v>
                </c:pt>
                <c:pt idx="8">
                  <c:v>126.94902795441297</c:v>
                </c:pt>
                <c:pt idx="9">
                  <c:v>94.905896999533638</c:v>
                </c:pt>
                <c:pt idx="10">
                  <c:v>63.195693536784425</c:v>
                </c:pt>
                <c:pt idx="11">
                  <c:v>60.386332781275499</c:v>
                </c:pt>
                <c:pt idx="12">
                  <c:v>85.98070382010026</c:v>
                </c:pt>
                <c:pt idx="13">
                  <c:v>126.47015964381485</c:v>
                </c:pt>
                <c:pt idx="14">
                  <c:v>124.19895565640668</c:v>
                </c:pt>
                <c:pt idx="15">
                  <c:v>121.49448986417163</c:v>
                </c:pt>
                <c:pt idx="16">
                  <c:v>149.39198944444445</c:v>
                </c:pt>
                <c:pt idx="17">
                  <c:v>126.17827800687886</c:v>
                </c:pt>
                <c:pt idx="18">
                  <c:v>84.913511585053044</c:v>
                </c:pt>
                <c:pt idx="19">
                  <c:v>107.52977779701527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C68-4254-985C-1567B43BFE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2769152"/>
        <c:axId val="160223744"/>
      </c:barChart>
      <c:catAx>
        <c:axId val="627691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60223744"/>
        <c:crosses val="autoZero"/>
        <c:auto val="1"/>
        <c:lblAlgn val="ctr"/>
        <c:lblOffset val="100"/>
        <c:noMultiLvlLbl val="0"/>
      </c:catAx>
      <c:valAx>
        <c:axId val="1602237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627691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PE"/>
              <a:t>E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'Abr 26'!$B$83:$C$102</c:f>
              <c:multiLvlStrCache>
                <c:ptCount val="20"/>
                <c:lvl>
                  <c:pt idx="0">
                    <c:v>101</c:v>
                  </c:pt>
                  <c:pt idx="1">
                    <c:v>102</c:v>
                  </c:pt>
                  <c:pt idx="2">
                    <c:v>103</c:v>
                  </c:pt>
                  <c:pt idx="3">
                    <c:v>104</c:v>
                  </c:pt>
                  <c:pt idx="4">
                    <c:v>201</c:v>
                  </c:pt>
                  <c:pt idx="5">
                    <c:v>202</c:v>
                  </c:pt>
                  <c:pt idx="6">
                    <c:v>203</c:v>
                  </c:pt>
                  <c:pt idx="7">
                    <c:v>204</c:v>
                  </c:pt>
                  <c:pt idx="8">
                    <c:v>301</c:v>
                  </c:pt>
                  <c:pt idx="9">
                    <c:v>302</c:v>
                  </c:pt>
                  <c:pt idx="10">
                    <c:v>303</c:v>
                  </c:pt>
                  <c:pt idx="11">
                    <c:v>304</c:v>
                  </c:pt>
                  <c:pt idx="12">
                    <c:v>401</c:v>
                  </c:pt>
                  <c:pt idx="13">
                    <c:v>402</c:v>
                  </c:pt>
                  <c:pt idx="14">
                    <c:v>403</c:v>
                  </c:pt>
                  <c:pt idx="15">
                    <c:v>404</c:v>
                  </c:pt>
                  <c:pt idx="16">
                    <c:v>501</c:v>
                  </c:pt>
                  <c:pt idx="17">
                    <c:v>502</c:v>
                  </c:pt>
                  <c:pt idx="18">
                    <c:v>503</c:v>
                  </c:pt>
                  <c:pt idx="19">
                    <c:v>504</c:v>
                  </c:pt>
                </c:lvl>
                <c:lvl>
                  <c:pt idx="0">
                    <c:v>E</c:v>
                  </c:pt>
                  <c:pt idx="1">
                    <c:v>E</c:v>
                  </c:pt>
                  <c:pt idx="2">
                    <c:v>E</c:v>
                  </c:pt>
                  <c:pt idx="3">
                    <c:v>E</c:v>
                  </c:pt>
                  <c:pt idx="4">
                    <c:v>E</c:v>
                  </c:pt>
                  <c:pt idx="5">
                    <c:v>E</c:v>
                  </c:pt>
                  <c:pt idx="6">
                    <c:v>E</c:v>
                  </c:pt>
                  <c:pt idx="7">
                    <c:v>E</c:v>
                  </c:pt>
                  <c:pt idx="8">
                    <c:v>E</c:v>
                  </c:pt>
                  <c:pt idx="9">
                    <c:v>E</c:v>
                  </c:pt>
                  <c:pt idx="10">
                    <c:v>E</c:v>
                  </c:pt>
                  <c:pt idx="11">
                    <c:v>E</c:v>
                  </c:pt>
                  <c:pt idx="12">
                    <c:v>E</c:v>
                  </c:pt>
                  <c:pt idx="13">
                    <c:v>E</c:v>
                  </c:pt>
                  <c:pt idx="14">
                    <c:v>E</c:v>
                  </c:pt>
                  <c:pt idx="15">
                    <c:v>E</c:v>
                  </c:pt>
                  <c:pt idx="16">
                    <c:v>E</c:v>
                  </c:pt>
                  <c:pt idx="17">
                    <c:v>E</c:v>
                  </c:pt>
                  <c:pt idx="18">
                    <c:v>E</c:v>
                  </c:pt>
                  <c:pt idx="19">
                    <c:v>E</c:v>
                  </c:pt>
                </c:lvl>
              </c:multiLvlStrCache>
            </c:multiLvlStrRef>
          </c:cat>
          <c:val>
            <c:numRef>
              <c:f>'Abr 26'!$I$83:$I$102</c:f>
              <c:numCache>
                <c:formatCode>_(* #,##0.00_);_(* \(#,##0.00\);_(* "-"??_);_(@_)</c:formatCode>
                <c:ptCount val="20"/>
                <c:pt idx="0">
                  <c:v>136.52183351579808</c:v>
                </c:pt>
                <c:pt idx="1">
                  <c:v>109.00742858400372</c:v>
                </c:pt>
                <c:pt idx="2">
                  <c:v>29.296377797015268</c:v>
                </c:pt>
                <c:pt idx="3">
                  <c:v>84.215732046752947</c:v>
                </c:pt>
                <c:pt idx="4">
                  <c:v>164.58807716742453</c:v>
                </c:pt>
                <c:pt idx="5">
                  <c:v>48.305169402471726</c:v>
                </c:pt>
                <c:pt idx="6">
                  <c:v>181.2891795808558</c:v>
                </c:pt>
                <c:pt idx="7">
                  <c:v>14.100290074035199</c:v>
                </c:pt>
                <c:pt idx="8">
                  <c:v>125.12020707298589</c:v>
                </c:pt>
                <c:pt idx="9">
                  <c:v>177.25756447067741</c:v>
                </c:pt>
                <c:pt idx="10">
                  <c:v>301.47600423982755</c:v>
                </c:pt>
                <c:pt idx="11">
                  <c:v>57.504001616532584</c:v>
                </c:pt>
                <c:pt idx="12">
                  <c:v>144.25213624402471</c:v>
                </c:pt>
                <c:pt idx="13">
                  <c:v>83.522513159029955</c:v>
                </c:pt>
                <c:pt idx="14">
                  <c:v>67.455341175819044</c:v>
                </c:pt>
                <c:pt idx="15">
                  <c:v>88.20174065116008</c:v>
                </c:pt>
                <c:pt idx="16">
                  <c:v>98.869102351055147</c:v>
                </c:pt>
                <c:pt idx="17">
                  <c:v>84.82685922408767</c:v>
                </c:pt>
                <c:pt idx="18">
                  <c:v>102.44921305409817</c:v>
                </c:pt>
                <c:pt idx="19">
                  <c:v>114.28866195231433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D0-4129-8BC9-E6BAA801D8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2769664"/>
        <c:axId val="160226048"/>
      </c:barChart>
      <c:catAx>
        <c:axId val="627696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60226048"/>
        <c:crosses val="autoZero"/>
        <c:auto val="1"/>
        <c:lblAlgn val="ctr"/>
        <c:lblOffset val="100"/>
        <c:noMultiLvlLbl val="0"/>
      </c:catAx>
      <c:valAx>
        <c:axId val="1602260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627696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PE"/>
              <a:t>F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'Abr 26'!$B$103:$C$122</c:f>
              <c:multiLvlStrCache>
                <c:ptCount val="20"/>
                <c:lvl>
                  <c:pt idx="0">
                    <c:v>101</c:v>
                  </c:pt>
                  <c:pt idx="1">
                    <c:v>102</c:v>
                  </c:pt>
                  <c:pt idx="2">
                    <c:v>103</c:v>
                  </c:pt>
                  <c:pt idx="3">
                    <c:v>104</c:v>
                  </c:pt>
                  <c:pt idx="4">
                    <c:v>201</c:v>
                  </c:pt>
                  <c:pt idx="5">
                    <c:v>202</c:v>
                  </c:pt>
                  <c:pt idx="6">
                    <c:v>203</c:v>
                  </c:pt>
                  <c:pt idx="7">
                    <c:v>204</c:v>
                  </c:pt>
                  <c:pt idx="8">
                    <c:v>301</c:v>
                  </c:pt>
                  <c:pt idx="9">
                    <c:v>302</c:v>
                  </c:pt>
                  <c:pt idx="10">
                    <c:v>303</c:v>
                  </c:pt>
                  <c:pt idx="11">
                    <c:v>304</c:v>
                  </c:pt>
                  <c:pt idx="12">
                    <c:v>401</c:v>
                  </c:pt>
                  <c:pt idx="13">
                    <c:v>402</c:v>
                  </c:pt>
                  <c:pt idx="14">
                    <c:v>403</c:v>
                  </c:pt>
                  <c:pt idx="15">
                    <c:v>404</c:v>
                  </c:pt>
                  <c:pt idx="16">
                    <c:v>501</c:v>
                  </c:pt>
                  <c:pt idx="17">
                    <c:v>502</c:v>
                  </c:pt>
                  <c:pt idx="18">
                    <c:v>503</c:v>
                  </c:pt>
                  <c:pt idx="19">
                    <c:v>504</c:v>
                  </c:pt>
                </c:lvl>
                <c:lvl>
                  <c:pt idx="0">
                    <c:v>F</c:v>
                  </c:pt>
                  <c:pt idx="1">
                    <c:v>F</c:v>
                  </c:pt>
                  <c:pt idx="2">
                    <c:v>F</c:v>
                  </c:pt>
                  <c:pt idx="3">
                    <c:v>F</c:v>
                  </c:pt>
                  <c:pt idx="4">
                    <c:v>F</c:v>
                  </c:pt>
                  <c:pt idx="5">
                    <c:v>F</c:v>
                  </c:pt>
                  <c:pt idx="6">
                    <c:v>F</c:v>
                  </c:pt>
                  <c:pt idx="7">
                    <c:v>F</c:v>
                  </c:pt>
                  <c:pt idx="8">
                    <c:v>F</c:v>
                  </c:pt>
                  <c:pt idx="9">
                    <c:v>F</c:v>
                  </c:pt>
                  <c:pt idx="10">
                    <c:v>F</c:v>
                  </c:pt>
                  <c:pt idx="11">
                    <c:v>F</c:v>
                  </c:pt>
                  <c:pt idx="12">
                    <c:v>F</c:v>
                  </c:pt>
                  <c:pt idx="13">
                    <c:v>F</c:v>
                  </c:pt>
                  <c:pt idx="14">
                    <c:v>F</c:v>
                  </c:pt>
                  <c:pt idx="15">
                    <c:v>F</c:v>
                  </c:pt>
                  <c:pt idx="16">
                    <c:v>F</c:v>
                  </c:pt>
                  <c:pt idx="17">
                    <c:v>F</c:v>
                  </c:pt>
                  <c:pt idx="18">
                    <c:v>F</c:v>
                  </c:pt>
                  <c:pt idx="19">
                    <c:v>F</c:v>
                  </c:pt>
                </c:lvl>
              </c:multiLvlStrCache>
            </c:multiLvlStrRef>
          </c:cat>
          <c:val>
            <c:numRef>
              <c:f>'Abr 26'!$I$103:$I$122</c:f>
              <c:numCache>
                <c:formatCode>_(* #,##0.00_);_(* \(#,##0.00\);_(* "-"??_);_(@_)</c:formatCode>
                <c:ptCount val="20"/>
                <c:pt idx="0">
                  <c:v>146.80153991663752</c:v>
                </c:pt>
                <c:pt idx="1">
                  <c:v>147.81856499533637</c:v>
                </c:pt>
                <c:pt idx="2">
                  <c:v>80.41671011600792</c:v>
                </c:pt>
                <c:pt idx="3">
                  <c:v>13.252009066689972</c:v>
                </c:pt>
                <c:pt idx="4">
                  <c:v>118.77178146962808</c:v>
                </c:pt>
                <c:pt idx="5">
                  <c:v>125.34367895126501</c:v>
                </c:pt>
                <c:pt idx="6">
                  <c:v>25.442628059344749</c:v>
                </c:pt>
                <c:pt idx="7">
                  <c:v>99.229393746648014</c:v>
                </c:pt>
                <c:pt idx="8">
                  <c:v>82.614943694182102</c:v>
                </c:pt>
                <c:pt idx="9">
                  <c:v>57.526804869418214</c:v>
                </c:pt>
                <c:pt idx="10">
                  <c:v>150.00311662177918</c:v>
                </c:pt>
                <c:pt idx="11">
                  <c:v>72.987410325871508</c:v>
                </c:pt>
                <c:pt idx="12">
                  <c:v>63.533181679491662</c:v>
                </c:pt>
                <c:pt idx="13">
                  <c:v>43.680669717267101</c:v>
                </c:pt>
                <c:pt idx="14">
                  <c:v>14.310080000582943</c:v>
                </c:pt>
                <c:pt idx="15">
                  <c:v>88.55291074559868</c:v>
                </c:pt>
                <c:pt idx="16">
                  <c:v>109.42700843709922</c:v>
                </c:pt>
                <c:pt idx="17">
                  <c:v>215.66280298064595</c:v>
                </c:pt>
                <c:pt idx="18">
                  <c:v>111.33792102891455</c:v>
                </c:pt>
                <c:pt idx="19">
                  <c:v>136.66321368368895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5F-47BE-BE1E-234640933B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4002432"/>
        <c:axId val="171369600"/>
      </c:barChart>
      <c:catAx>
        <c:axId val="154002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71369600"/>
        <c:crosses val="autoZero"/>
        <c:auto val="1"/>
        <c:lblAlgn val="ctr"/>
        <c:lblOffset val="100"/>
        <c:noMultiLvlLbl val="0"/>
      </c:catAx>
      <c:valAx>
        <c:axId val="1713696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540024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PE"/>
              <a:t>G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'Abr 26'!$B$123:$C$142</c:f>
              <c:multiLvlStrCache>
                <c:ptCount val="20"/>
                <c:lvl>
                  <c:pt idx="0">
                    <c:v>101</c:v>
                  </c:pt>
                  <c:pt idx="1">
                    <c:v>102</c:v>
                  </c:pt>
                  <c:pt idx="2">
                    <c:v>103</c:v>
                  </c:pt>
                  <c:pt idx="3">
                    <c:v>104</c:v>
                  </c:pt>
                  <c:pt idx="4">
                    <c:v>201</c:v>
                  </c:pt>
                  <c:pt idx="5">
                    <c:v>202</c:v>
                  </c:pt>
                  <c:pt idx="6">
                    <c:v>203</c:v>
                  </c:pt>
                  <c:pt idx="7">
                    <c:v>204</c:v>
                  </c:pt>
                  <c:pt idx="8">
                    <c:v>301</c:v>
                  </c:pt>
                  <c:pt idx="9">
                    <c:v>302</c:v>
                  </c:pt>
                  <c:pt idx="10">
                    <c:v>303</c:v>
                  </c:pt>
                  <c:pt idx="11">
                    <c:v>304</c:v>
                  </c:pt>
                  <c:pt idx="12">
                    <c:v>401</c:v>
                  </c:pt>
                  <c:pt idx="13">
                    <c:v>402</c:v>
                  </c:pt>
                  <c:pt idx="14">
                    <c:v>403</c:v>
                  </c:pt>
                  <c:pt idx="15">
                    <c:v>404</c:v>
                  </c:pt>
                  <c:pt idx="16">
                    <c:v>501</c:v>
                  </c:pt>
                  <c:pt idx="17">
                    <c:v>502</c:v>
                  </c:pt>
                  <c:pt idx="18">
                    <c:v>503</c:v>
                  </c:pt>
                  <c:pt idx="19">
                    <c:v>504</c:v>
                  </c:pt>
                </c:lvl>
                <c:lvl>
                  <c:pt idx="0">
                    <c:v>G</c:v>
                  </c:pt>
                  <c:pt idx="1">
                    <c:v>G</c:v>
                  </c:pt>
                  <c:pt idx="2">
                    <c:v>G</c:v>
                  </c:pt>
                  <c:pt idx="3">
                    <c:v>G</c:v>
                  </c:pt>
                  <c:pt idx="4">
                    <c:v>G</c:v>
                  </c:pt>
                  <c:pt idx="5">
                    <c:v>G</c:v>
                  </c:pt>
                  <c:pt idx="6">
                    <c:v>G</c:v>
                  </c:pt>
                  <c:pt idx="7">
                    <c:v>G</c:v>
                  </c:pt>
                  <c:pt idx="8">
                    <c:v>G</c:v>
                  </c:pt>
                  <c:pt idx="9">
                    <c:v>G</c:v>
                  </c:pt>
                  <c:pt idx="10">
                    <c:v>G</c:v>
                  </c:pt>
                  <c:pt idx="11">
                    <c:v>G</c:v>
                  </c:pt>
                  <c:pt idx="12">
                    <c:v>G</c:v>
                  </c:pt>
                  <c:pt idx="13">
                    <c:v>G</c:v>
                  </c:pt>
                  <c:pt idx="14">
                    <c:v>G</c:v>
                  </c:pt>
                  <c:pt idx="15">
                    <c:v>G</c:v>
                  </c:pt>
                  <c:pt idx="16">
                    <c:v>G</c:v>
                  </c:pt>
                  <c:pt idx="17">
                    <c:v>G</c:v>
                  </c:pt>
                  <c:pt idx="18">
                    <c:v>G</c:v>
                  </c:pt>
                  <c:pt idx="19">
                    <c:v>G</c:v>
                  </c:pt>
                </c:lvl>
              </c:multiLvlStrCache>
            </c:multiLvlStrRef>
          </c:cat>
          <c:val>
            <c:numRef>
              <c:f>'Abr 26'!$I$123:$I$142</c:f>
              <c:numCache>
                <c:formatCode>_(* #,##0.00_);_(* \(#,##0.00\);_(* "-"??_);_(@_)</c:formatCode>
                <c:ptCount val="20"/>
                <c:pt idx="0">
                  <c:v>97.437058069837931</c:v>
                </c:pt>
                <c:pt idx="1">
                  <c:v>19.937922812755033</c:v>
                </c:pt>
                <c:pt idx="2">
                  <c:v>40.593109276553562</c:v>
                </c:pt>
                <c:pt idx="3">
                  <c:v>110.01533236154832</c:v>
                </c:pt>
                <c:pt idx="4">
                  <c:v>62.808038237728809</c:v>
                </c:pt>
                <c:pt idx="5">
                  <c:v>90.399974229334262</c:v>
                </c:pt>
                <c:pt idx="6">
                  <c:v>132.80490329544131</c:v>
                </c:pt>
                <c:pt idx="7">
                  <c:v>61.134279475923982</c:v>
                </c:pt>
                <c:pt idx="8">
                  <c:v>108.68362239302787</c:v>
                </c:pt>
                <c:pt idx="9">
                  <c:v>34.75091588725661</c:v>
                </c:pt>
                <c:pt idx="10">
                  <c:v>55.410663001632273</c:v>
                </c:pt>
                <c:pt idx="11">
                  <c:v>100.20537297015272</c:v>
                </c:pt>
                <c:pt idx="12">
                  <c:v>55.757272445493761</c:v>
                </c:pt>
                <c:pt idx="13">
                  <c:v>83.048205499008972</c:v>
                </c:pt>
                <c:pt idx="14">
                  <c:v>132.43092994811707</c:v>
                </c:pt>
                <c:pt idx="15">
                  <c:v>59.059183463332168</c:v>
                </c:pt>
                <c:pt idx="16">
                  <c:v>89.98951567739303</c:v>
                </c:pt>
                <c:pt idx="17">
                  <c:v>41.195115152734047</c:v>
                </c:pt>
                <c:pt idx="18">
                  <c:v>60.140057650110762</c:v>
                </c:pt>
                <c:pt idx="19">
                  <c:v>44.533511375189455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DE-4844-AB6C-3834A6BD48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2767104"/>
        <c:axId val="171371904"/>
      </c:barChart>
      <c:catAx>
        <c:axId val="62767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71371904"/>
        <c:crosses val="autoZero"/>
        <c:auto val="1"/>
        <c:lblAlgn val="ctr"/>
        <c:lblOffset val="100"/>
        <c:noMultiLvlLbl val="0"/>
      </c:catAx>
      <c:valAx>
        <c:axId val="1713719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627671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PE"/>
              <a:t>H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'Abr 26'!$B$143:$C$162</c:f>
              <c:multiLvlStrCache>
                <c:ptCount val="20"/>
                <c:lvl>
                  <c:pt idx="0">
                    <c:v>101</c:v>
                  </c:pt>
                  <c:pt idx="1">
                    <c:v>102</c:v>
                  </c:pt>
                  <c:pt idx="2">
                    <c:v>103</c:v>
                  </c:pt>
                  <c:pt idx="3">
                    <c:v>104</c:v>
                  </c:pt>
                  <c:pt idx="4">
                    <c:v>201</c:v>
                  </c:pt>
                  <c:pt idx="5">
                    <c:v>202</c:v>
                  </c:pt>
                  <c:pt idx="6">
                    <c:v>203</c:v>
                  </c:pt>
                  <c:pt idx="7">
                    <c:v>204</c:v>
                  </c:pt>
                  <c:pt idx="8">
                    <c:v>301</c:v>
                  </c:pt>
                  <c:pt idx="9">
                    <c:v>302</c:v>
                  </c:pt>
                  <c:pt idx="10">
                    <c:v>303</c:v>
                  </c:pt>
                  <c:pt idx="11">
                    <c:v>304</c:v>
                  </c:pt>
                  <c:pt idx="12">
                    <c:v>401</c:v>
                  </c:pt>
                  <c:pt idx="13">
                    <c:v>402</c:v>
                  </c:pt>
                  <c:pt idx="14">
                    <c:v>403</c:v>
                  </c:pt>
                  <c:pt idx="15">
                    <c:v>404</c:v>
                  </c:pt>
                  <c:pt idx="16">
                    <c:v>501</c:v>
                  </c:pt>
                  <c:pt idx="17">
                    <c:v>502</c:v>
                  </c:pt>
                  <c:pt idx="18">
                    <c:v>503</c:v>
                  </c:pt>
                  <c:pt idx="19">
                    <c:v>504</c:v>
                  </c:pt>
                </c:lvl>
                <c:lvl>
                  <c:pt idx="0">
                    <c:v>H</c:v>
                  </c:pt>
                  <c:pt idx="1">
                    <c:v>H</c:v>
                  </c:pt>
                  <c:pt idx="2">
                    <c:v>H</c:v>
                  </c:pt>
                  <c:pt idx="3">
                    <c:v>H</c:v>
                  </c:pt>
                  <c:pt idx="4">
                    <c:v>H</c:v>
                  </c:pt>
                  <c:pt idx="5">
                    <c:v>H</c:v>
                  </c:pt>
                  <c:pt idx="6">
                    <c:v>H</c:v>
                  </c:pt>
                  <c:pt idx="7">
                    <c:v>H</c:v>
                  </c:pt>
                  <c:pt idx="8">
                    <c:v>H</c:v>
                  </c:pt>
                  <c:pt idx="9">
                    <c:v>H</c:v>
                  </c:pt>
                  <c:pt idx="10">
                    <c:v>H</c:v>
                  </c:pt>
                  <c:pt idx="11">
                    <c:v>H</c:v>
                  </c:pt>
                  <c:pt idx="12">
                    <c:v>H</c:v>
                  </c:pt>
                  <c:pt idx="13">
                    <c:v>H</c:v>
                  </c:pt>
                  <c:pt idx="14">
                    <c:v>H</c:v>
                  </c:pt>
                  <c:pt idx="15">
                    <c:v>H</c:v>
                  </c:pt>
                  <c:pt idx="16">
                    <c:v>H</c:v>
                  </c:pt>
                  <c:pt idx="17">
                    <c:v>H</c:v>
                  </c:pt>
                  <c:pt idx="18">
                    <c:v>H</c:v>
                  </c:pt>
                  <c:pt idx="19">
                    <c:v>H</c:v>
                  </c:pt>
                </c:lvl>
              </c:multiLvlStrCache>
            </c:multiLvlStrRef>
          </c:cat>
          <c:val>
            <c:numRef>
              <c:f>'Abr 26'!$I$143:$I$162</c:f>
              <c:numCache>
                <c:formatCode>_(* #,##0.00_);_(* \(#,##0.00\);_(* "-"??_);_(@_)</c:formatCode>
                <c:ptCount val="20"/>
                <c:pt idx="0">
                  <c:v>124.31753257141193</c:v>
                </c:pt>
                <c:pt idx="1">
                  <c:v>28.375126380436036</c:v>
                </c:pt>
                <c:pt idx="2">
                  <c:v>36.711995635420301</c:v>
                </c:pt>
                <c:pt idx="3">
                  <c:v>85.328530787571395</c:v>
                </c:pt>
                <c:pt idx="4">
                  <c:v>244.3219312072986</c:v>
                </c:pt>
                <c:pt idx="5">
                  <c:v>54.895309486417162</c:v>
                </c:pt>
                <c:pt idx="6">
                  <c:v>112.32758220415063</c:v>
                </c:pt>
                <c:pt idx="7">
                  <c:v>13.566693956511589</c:v>
                </c:pt>
                <c:pt idx="8">
                  <c:v>83.718621133846327</c:v>
                </c:pt>
                <c:pt idx="9">
                  <c:v>92.81255838463332</c:v>
                </c:pt>
                <c:pt idx="10">
                  <c:v>75.732921973300677</c:v>
                </c:pt>
                <c:pt idx="11">
                  <c:v>106.85936216217792</c:v>
                </c:pt>
                <c:pt idx="12">
                  <c:v>96.383547786522101</c:v>
                </c:pt>
                <c:pt idx="13">
                  <c:v>91.366832151684733</c:v>
                </c:pt>
                <c:pt idx="14">
                  <c:v>111.36984558295441</c:v>
                </c:pt>
                <c:pt idx="15">
                  <c:v>94.823805289145383</c:v>
                </c:pt>
                <c:pt idx="16">
                  <c:v>84.379915467529429</c:v>
                </c:pt>
                <c:pt idx="17">
                  <c:v>77.922034250320621</c:v>
                </c:pt>
                <c:pt idx="18">
                  <c:v>85.976143169523141</c:v>
                </c:pt>
                <c:pt idx="19">
                  <c:v>30.605284512650101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0B4-47BE-94DB-5E109CA5C0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72716032"/>
        <c:axId val="171374208"/>
      </c:barChart>
      <c:catAx>
        <c:axId val="1727160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71374208"/>
        <c:crosses val="autoZero"/>
        <c:auto val="1"/>
        <c:lblAlgn val="ctr"/>
        <c:lblOffset val="100"/>
        <c:noMultiLvlLbl val="0"/>
      </c:catAx>
      <c:valAx>
        <c:axId val="1713742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727160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PE"/>
              <a:t>I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'Abr 26'!$B$163:$C$182</c:f>
              <c:multiLvlStrCache>
                <c:ptCount val="20"/>
                <c:lvl>
                  <c:pt idx="0">
                    <c:v>101</c:v>
                  </c:pt>
                  <c:pt idx="1">
                    <c:v>102</c:v>
                  </c:pt>
                  <c:pt idx="2">
                    <c:v>103</c:v>
                  </c:pt>
                  <c:pt idx="3">
                    <c:v>104</c:v>
                  </c:pt>
                  <c:pt idx="4">
                    <c:v>201</c:v>
                  </c:pt>
                  <c:pt idx="5">
                    <c:v>202</c:v>
                  </c:pt>
                  <c:pt idx="6">
                    <c:v>203</c:v>
                  </c:pt>
                  <c:pt idx="7">
                    <c:v>204</c:v>
                  </c:pt>
                  <c:pt idx="8">
                    <c:v>301</c:v>
                  </c:pt>
                  <c:pt idx="9">
                    <c:v>302</c:v>
                  </c:pt>
                  <c:pt idx="10">
                    <c:v>303</c:v>
                  </c:pt>
                  <c:pt idx="11">
                    <c:v>304</c:v>
                  </c:pt>
                  <c:pt idx="12">
                    <c:v>401</c:v>
                  </c:pt>
                  <c:pt idx="13">
                    <c:v>402</c:v>
                  </c:pt>
                  <c:pt idx="14">
                    <c:v>403</c:v>
                  </c:pt>
                  <c:pt idx="15">
                    <c:v>404</c:v>
                  </c:pt>
                  <c:pt idx="16">
                    <c:v>501</c:v>
                  </c:pt>
                  <c:pt idx="17">
                    <c:v>502</c:v>
                  </c:pt>
                  <c:pt idx="18">
                    <c:v>503</c:v>
                  </c:pt>
                  <c:pt idx="19">
                    <c:v>504</c:v>
                  </c:pt>
                </c:lvl>
                <c:lvl>
                  <c:pt idx="0">
                    <c:v>I</c:v>
                  </c:pt>
                  <c:pt idx="1">
                    <c:v>I</c:v>
                  </c:pt>
                  <c:pt idx="2">
                    <c:v>I</c:v>
                  </c:pt>
                  <c:pt idx="3">
                    <c:v>I</c:v>
                  </c:pt>
                  <c:pt idx="4">
                    <c:v>I</c:v>
                  </c:pt>
                  <c:pt idx="5">
                    <c:v>I</c:v>
                  </c:pt>
                  <c:pt idx="6">
                    <c:v>I</c:v>
                  </c:pt>
                  <c:pt idx="7">
                    <c:v>I</c:v>
                  </c:pt>
                  <c:pt idx="8">
                    <c:v>I</c:v>
                  </c:pt>
                  <c:pt idx="9">
                    <c:v>I</c:v>
                  </c:pt>
                  <c:pt idx="10">
                    <c:v>I</c:v>
                  </c:pt>
                  <c:pt idx="11">
                    <c:v>I</c:v>
                  </c:pt>
                  <c:pt idx="12">
                    <c:v>I</c:v>
                  </c:pt>
                  <c:pt idx="13">
                    <c:v>I</c:v>
                  </c:pt>
                  <c:pt idx="14">
                    <c:v>I</c:v>
                  </c:pt>
                  <c:pt idx="15">
                    <c:v>I</c:v>
                  </c:pt>
                  <c:pt idx="16">
                    <c:v>I</c:v>
                  </c:pt>
                  <c:pt idx="17">
                    <c:v>I</c:v>
                  </c:pt>
                  <c:pt idx="18">
                    <c:v>I</c:v>
                  </c:pt>
                  <c:pt idx="19">
                    <c:v>I</c:v>
                  </c:pt>
                </c:lvl>
              </c:multiLvlStrCache>
            </c:multiLvlStrRef>
          </c:cat>
          <c:val>
            <c:numRef>
              <c:f>'Abr 26'!$I$163:$I$182</c:f>
              <c:numCache>
                <c:formatCode>_(* #,##0.00_);_(* \(#,##0.00\);_(* "-"??_);_(@_)</c:formatCode>
                <c:ptCount val="20"/>
                <c:pt idx="0">
                  <c:v>128.15303970677394</c:v>
                </c:pt>
                <c:pt idx="1">
                  <c:v>157.41873446018423</c:v>
                </c:pt>
                <c:pt idx="2">
                  <c:v>45.190245058295432</c:v>
                </c:pt>
                <c:pt idx="3">
                  <c:v>148.58019364171622</c:v>
                </c:pt>
                <c:pt idx="4">
                  <c:v>73.575734250320622</c:v>
                </c:pt>
                <c:pt idx="5">
                  <c:v>125.27982984318527</c:v>
                </c:pt>
                <c:pt idx="6">
                  <c:v>116.25430235105516</c:v>
                </c:pt>
                <c:pt idx="7">
                  <c:v>100.4379661495861</c:v>
                </c:pt>
                <c:pt idx="8">
                  <c:v>73.88129783898799</c:v>
                </c:pt>
                <c:pt idx="9">
                  <c:v>60.327044323772874</c:v>
                </c:pt>
                <c:pt idx="10">
                  <c:v>84.156443589250316</c:v>
                </c:pt>
                <c:pt idx="11">
                  <c:v>34.983509066689976</c:v>
                </c:pt>
                <c:pt idx="12">
                  <c:v>11.911177797015261</c:v>
                </c:pt>
                <c:pt idx="13">
                  <c:v>43.32493897225136</c:v>
                </c:pt>
                <c:pt idx="14">
                  <c:v>80.065540021569305</c:v>
                </c:pt>
                <c:pt idx="15">
                  <c:v>71.619215152734057</c:v>
                </c:pt>
                <c:pt idx="16">
                  <c:v>268.31551389355258</c:v>
                </c:pt>
                <c:pt idx="17">
                  <c:v>96.25128891978548</c:v>
                </c:pt>
                <c:pt idx="18">
                  <c:v>63.191132886207292</c:v>
                </c:pt>
                <c:pt idx="19">
                  <c:v>165.6689513542031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30-4343-98DD-1C4A48BD91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72716544"/>
        <c:axId val="176160768"/>
      </c:barChart>
      <c:catAx>
        <c:axId val="172716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76160768"/>
        <c:crosses val="autoZero"/>
        <c:auto val="1"/>
        <c:lblAlgn val="ctr"/>
        <c:lblOffset val="100"/>
        <c:noMultiLvlLbl val="0"/>
      </c:catAx>
      <c:valAx>
        <c:axId val="1761607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727165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PE"/>
              <a:t>A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'May 26'!$B$3:$C$22</c:f>
              <c:multiLvlStrCache>
                <c:ptCount val="20"/>
                <c:lvl>
                  <c:pt idx="0">
                    <c:v>101</c:v>
                  </c:pt>
                  <c:pt idx="1">
                    <c:v>102</c:v>
                  </c:pt>
                  <c:pt idx="2">
                    <c:v>103</c:v>
                  </c:pt>
                  <c:pt idx="3">
                    <c:v>104</c:v>
                  </c:pt>
                  <c:pt idx="4">
                    <c:v>201</c:v>
                  </c:pt>
                  <c:pt idx="5">
                    <c:v>202</c:v>
                  </c:pt>
                  <c:pt idx="6">
                    <c:v>203</c:v>
                  </c:pt>
                  <c:pt idx="7">
                    <c:v>204</c:v>
                  </c:pt>
                  <c:pt idx="8">
                    <c:v>301</c:v>
                  </c:pt>
                  <c:pt idx="9">
                    <c:v>302</c:v>
                  </c:pt>
                  <c:pt idx="10">
                    <c:v>303</c:v>
                  </c:pt>
                  <c:pt idx="11">
                    <c:v>304</c:v>
                  </c:pt>
                  <c:pt idx="12">
                    <c:v>401</c:v>
                  </c:pt>
                  <c:pt idx="13">
                    <c:v>402</c:v>
                  </c:pt>
                  <c:pt idx="14">
                    <c:v>403</c:v>
                  </c:pt>
                  <c:pt idx="15">
                    <c:v>404</c:v>
                  </c:pt>
                  <c:pt idx="16">
                    <c:v>501</c:v>
                  </c:pt>
                  <c:pt idx="17">
                    <c:v>502</c:v>
                  </c:pt>
                  <c:pt idx="18">
                    <c:v>503</c:v>
                  </c:pt>
                  <c:pt idx="19">
                    <c:v>504</c:v>
                  </c:pt>
                </c:lvl>
                <c:lvl>
                  <c:pt idx="0">
                    <c:v>A</c:v>
                  </c:pt>
                  <c:pt idx="1">
                    <c:v>A</c:v>
                  </c:pt>
                  <c:pt idx="2">
                    <c:v>A</c:v>
                  </c:pt>
                  <c:pt idx="3">
                    <c:v>A</c:v>
                  </c:pt>
                  <c:pt idx="4">
                    <c:v>A</c:v>
                  </c:pt>
                  <c:pt idx="5">
                    <c:v>A</c:v>
                  </c:pt>
                  <c:pt idx="6">
                    <c:v>A</c:v>
                  </c:pt>
                  <c:pt idx="7">
                    <c:v>A</c:v>
                  </c:pt>
                  <c:pt idx="8">
                    <c:v>A</c:v>
                  </c:pt>
                  <c:pt idx="9">
                    <c:v>A</c:v>
                  </c:pt>
                  <c:pt idx="10">
                    <c:v>A</c:v>
                  </c:pt>
                  <c:pt idx="11">
                    <c:v>A</c:v>
                  </c:pt>
                  <c:pt idx="12">
                    <c:v>A</c:v>
                  </c:pt>
                  <c:pt idx="13">
                    <c:v>A</c:v>
                  </c:pt>
                  <c:pt idx="14">
                    <c:v>A</c:v>
                  </c:pt>
                  <c:pt idx="15">
                    <c:v>A</c:v>
                  </c:pt>
                  <c:pt idx="16">
                    <c:v>A</c:v>
                  </c:pt>
                  <c:pt idx="17">
                    <c:v>A</c:v>
                  </c:pt>
                  <c:pt idx="18">
                    <c:v>A</c:v>
                  </c:pt>
                  <c:pt idx="19">
                    <c:v>A</c:v>
                  </c:pt>
                </c:lvl>
              </c:multiLvlStrCache>
            </c:multiLvlStrRef>
          </c:cat>
          <c:val>
            <c:numRef>
              <c:f>'May 26'!$I$3:$I$22</c:f>
              <c:numCache>
                <c:formatCode>_(* #,##0.00_);_(* \(#,##0.00\);_(* "-"??_);_(@_)</c:formatCode>
                <c:ptCount val="20"/>
                <c:pt idx="0">
                  <c:v>68.775654118468466</c:v>
                </c:pt>
                <c:pt idx="1">
                  <c:v>25.970096496846843</c:v>
                </c:pt>
                <c:pt idx="2">
                  <c:v>54.465239091441447</c:v>
                </c:pt>
                <c:pt idx="3">
                  <c:v>55.883711848198203</c:v>
                </c:pt>
                <c:pt idx="4">
                  <c:v>88.270676848198207</c:v>
                </c:pt>
                <c:pt idx="5">
                  <c:v>99.227930010360367</c:v>
                </c:pt>
                <c:pt idx="6">
                  <c:v>112.94132960495497</c:v>
                </c:pt>
                <c:pt idx="7">
                  <c:v>67.999085172522527</c:v>
                </c:pt>
                <c:pt idx="8">
                  <c:v>129.94953617252253</c:v>
                </c:pt>
                <c:pt idx="9">
                  <c:v>113.39470222657658</c:v>
                </c:pt>
                <c:pt idx="10">
                  <c:v>75.697442064414417</c:v>
                </c:pt>
                <c:pt idx="11">
                  <c:v>93.958034388738753</c:v>
                </c:pt>
                <c:pt idx="12">
                  <c:v>38.107914010360361</c:v>
                </c:pt>
                <c:pt idx="13">
                  <c:v>97.652347929279301</c:v>
                </c:pt>
                <c:pt idx="14">
                  <c:v>106.78264409144145</c:v>
                </c:pt>
                <c:pt idx="15">
                  <c:v>72.631565821171179</c:v>
                </c:pt>
                <c:pt idx="16">
                  <c:v>121.95940482117119</c:v>
                </c:pt>
                <c:pt idx="17">
                  <c:v>233.48906974009014</c:v>
                </c:pt>
                <c:pt idx="18">
                  <c:v>91.520595442792811</c:v>
                </c:pt>
                <c:pt idx="19">
                  <c:v>35.338301064414409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94-4952-8793-9DB158C4CE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2749184"/>
        <c:axId val="159471232"/>
      </c:barChart>
      <c:catAx>
        <c:axId val="627491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59471232"/>
        <c:crosses val="autoZero"/>
        <c:auto val="1"/>
        <c:lblAlgn val="ctr"/>
        <c:lblOffset val="100"/>
        <c:noMultiLvlLbl val="0"/>
      </c:catAx>
      <c:valAx>
        <c:axId val="1594712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627491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PE"/>
              <a:t>B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'May 26'!$B$23:$C$42</c:f>
              <c:multiLvlStrCache>
                <c:ptCount val="20"/>
                <c:lvl>
                  <c:pt idx="0">
                    <c:v>101</c:v>
                  </c:pt>
                  <c:pt idx="1">
                    <c:v>102</c:v>
                  </c:pt>
                  <c:pt idx="2">
                    <c:v>103</c:v>
                  </c:pt>
                  <c:pt idx="3">
                    <c:v>104</c:v>
                  </c:pt>
                  <c:pt idx="4">
                    <c:v>201</c:v>
                  </c:pt>
                  <c:pt idx="5">
                    <c:v>202</c:v>
                  </c:pt>
                  <c:pt idx="6">
                    <c:v>203</c:v>
                  </c:pt>
                  <c:pt idx="7">
                    <c:v>204</c:v>
                  </c:pt>
                  <c:pt idx="8">
                    <c:v>301</c:v>
                  </c:pt>
                  <c:pt idx="9">
                    <c:v>302</c:v>
                  </c:pt>
                  <c:pt idx="10">
                    <c:v>303</c:v>
                  </c:pt>
                  <c:pt idx="11">
                    <c:v>304</c:v>
                  </c:pt>
                  <c:pt idx="12">
                    <c:v>401</c:v>
                  </c:pt>
                  <c:pt idx="13">
                    <c:v>402</c:v>
                  </c:pt>
                  <c:pt idx="14">
                    <c:v>403</c:v>
                  </c:pt>
                  <c:pt idx="15">
                    <c:v>404</c:v>
                  </c:pt>
                  <c:pt idx="16">
                    <c:v>501</c:v>
                  </c:pt>
                  <c:pt idx="17">
                    <c:v>502</c:v>
                  </c:pt>
                  <c:pt idx="18">
                    <c:v>503</c:v>
                  </c:pt>
                  <c:pt idx="19">
                    <c:v>504</c:v>
                  </c:pt>
                </c:lvl>
                <c:lvl>
                  <c:pt idx="0">
                    <c:v>B</c:v>
                  </c:pt>
                  <c:pt idx="1">
                    <c:v>B</c:v>
                  </c:pt>
                  <c:pt idx="2">
                    <c:v>B</c:v>
                  </c:pt>
                  <c:pt idx="3">
                    <c:v>B</c:v>
                  </c:pt>
                  <c:pt idx="4">
                    <c:v>B</c:v>
                  </c:pt>
                  <c:pt idx="5">
                    <c:v>B</c:v>
                  </c:pt>
                  <c:pt idx="6">
                    <c:v>B</c:v>
                  </c:pt>
                  <c:pt idx="7">
                    <c:v>B</c:v>
                  </c:pt>
                  <c:pt idx="8">
                    <c:v>B</c:v>
                  </c:pt>
                  <c:pt idx="9">
                    <c:v>B</c:v>
                  </c:pt>
                  <c:pt idx="10">
                    <c:v>B</c:v>
                  </c:pt>
                  <c:pt idx="11">
                    <c:v>B</c:v>
                  </c:pt>
                  <c:pt idx="12">
                    <c:v>B</c:v>
                  </c:pt>
                  <c:pt idx="13">
                    <c:v>B</c:v>
                  </c:pt>
                  <c:pt idx="14">
                    <c:v>B</c:v>
                  </c:pt>
                  <c:pt idx="15">
                    <c:v>B</c:v>
                  </c:pt>
                  <c:pt idx="16">
                    <c:v>B</c:v>
                  </c:pt>
                  <c:pt idx="17">
                    <c:v>B</c:v>
                  </c:pt>
                  <c:pt idx="18">
                    <c:v>B</c:v>
                  </c:pt>
                  <c:pt idx="19">
                    <c:v>B</c:v>
                  </c:pt>
                </c:lvl>
              </c:multiLvlStrCache>
            </c:multiLvlStrRef>
          </c:cat>
          <c:val>
            <c:numRef>
              <c:f>'May 26'!$I$23:$I$42</c:f>
              <c:numCache>
                <c:formatCode>_(* #,##0.00_);_(* \(#,##0.00\);_(* "-"??_);_(@_)</c:formatCode>
                <c:ptCount val="20"/>
                <c:pt idx="0">
                  <c:v>73.762752956306315</c:v>
                </c:pt>
                <c:pt idx="1">
                  <c:v>89.137022550900909</c:v>
                </c:pt>
                <c:pt idx="2">
                  <c:v>97.095732037387393</c:v>
                </c:pt>
                <c:pt idx="3">
                  <c:v>75.872506740090103</c:v>
                </c:pt>
                <c:pt idx="4">
                  <c:v>212.38704306441446</c:v>
                </c:pt>
                <c:pt idx="5">
                  <c:v>48.99783460495496</c:v>
                </c:pt>
                <c:pt idx="6">
                  <c:v>67.657933496846852</c:v>
                </c:pt>
                <c:pt idx="7">
                  <c:v>79.328911875225231</c:v>
                </c:pt>
                <c:pt idx="8">
                  <c:v>77.457066496846863</c:v>
                </c:pt>
                <c:pt idx="9">
                  <c:v>81.254623307657667</c:v>
                </c:pt>
                <c:pt idx="10">
                  <c:v>49.119033226576576</c:v>
                </c:pt>
                <c:pt idx="11">
                  <c:v>124.39235492927931</c:v>
                </c:pt>
                <c:pt idx="12">
                  <c:v>125.01630338873876</c:v>
                </c:pt>
                <c:pt idx="13">
                  <c:v>84.746939145495503</c:v>
                </c:pt>
                <c:pt idx="14">
                  <c:v>58.590481064414419</c:v>
                </c:pt>
                <c:pt idx="15">
                  <c:v>117.99576101036038</c:v>
                </c:pt>
                <c:pt idx="16">
                  <c:v>206.72212971306311</c:v>
                </c:pt>
                <c:pt idx="17">
                  <c:v>272.33098355090095</c:v>
                </c:pt>
                <c:pt idx="18">
                  <c:v>107.70285584819823</c:v>
                </c:pt>
                <c:pt idx="19">
                  <c:v>38.871016442792794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320-4DFF-A3D4-0EAA05539C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2767616"/>
        <c:axId val="160219136"/>
      </c:barChart>
      <c:catAx>
        <c:axId val="627676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60219136"/>
        <c:crosses val="autoZero"/>
        <c:auto val="1"/>
        <c:lblAlgn val="ctr"/>
        <c:lblOffset val="100"/>
        <c:noMultiLvlLbl val="0"/>
      </c:catAx>
      <c:valAx>
        <c:axId val="1602191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627676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PE"/>
              <a:t>C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'Ene 26'!$B$43:$C$62</c:f>
              <c:multiLvlStrCache>
                <c:ptCount val="20"/>
                <c:lvl>
                  <c:pt idx="0">
                    <c:v>101</c:v>
                  </c:pt>
                  <c:pt idx="1">
                    <c:v>102</c:v>
                  </c:pt>
                  <c:pt idx="2">
                    <c:v>103</c:v>
                  </c:pt>
                  <c:pt idx="3">
                    <c:v>104</c:v>
                  </c:pt>
                  <c:pt idx="4">
                    <c:v>201</c:v>
                  </c:pt>
                  <c:pt idx="5">
                    <c:v>202</c:v>
                  </c:pt>
                  <c:pt idx="6">
                    <c:v>203</c:v>
                  </c:pt>
                  <c:pt idx="7">
                    <c:v>204</c:v>
                  </c:pt>
                  <c:pt idx="8">
                    <c:v>301</c:v>
                  </c:pt>
                  <c:pt idx="9">
                    <c:v>302</c:v>
                  </c:pt>
                  <c:pt idx="10">
                    <c:v>303</c:v>
                  </c:pt>
                  <c:pt idx="11">
                    <c:v>304</c:v>
                  </c:pt>
                  <c:pt idx="12">
                    <c:v>401</c:v>
                  </c:pt>
                  <c:pt idx="13">
                    <c:v>402</c:v>
                  </c:pt>
                  <c:pt idx="14">
                    <c:v>403</c:v>
                  </c:pt>
                  <c:pt idx="15">
                    <c:v>404</c:v>
                  </c:pt>
                  <c:pt idx="16">
                    <c:v>501</c:v>
                  </c:pt>
                  <c:pt idx="17">
                    <c:v>502</c:v>
                  </c:pt>
                  <c:pt idx="18">
                    <c:v>503</c:v>
                  </c:pt>
                  <c:pt idx="19">
                    <c:v>504</c:v>
                  </c:pt>
                </c:lvl>
                <c:lvl>
                  <c:pt idx="0">
                    <c:v>C</c:v>
                  </c:pt>
                  <c:pt idx="1">
                    <c:v>C</c:v>
                  </c:pt>
                  <c:pt idx="2">
                    <c:v>C</c:v>
                  </c:pt>
                  <c:pt idx="3">
                    <c:v>C</c:v>
                  </c:pt>
                  <c:pt idx="4">
                    <c:v>C</c:v>
                  </c:pt>
                  <c:pt idx="5">
                    <c:v>C</c:v>
                  </c:pt>
                  <c:pt idx="6">
                    <c:v>C</c:v>
                  </c:pt>
                  <c:pt idx="7">
                    <c:v>C</c:v>
                  </c:pt>
                  <c:pt idx="8">
                    <c:v>C</c:v>
                  </c:pt>
                  <c:pt idx="9">
                    <c:v>C</c:v>
                  </c:pt>
                  <c:pt idx="10">
                    <c:v>C</c:v>
                  </c:pt>
                  <c:pt idx="11">
                    <c:v>C</c:v>
                  </c:pt>
                  <c:pt idx="12">
                    <c:v>C</c:v>
                  </c:pt>
                  <c:pt idx="13">
                    <c:v>C</c:v>
                  </c:pt>
                  <c:pt idx="14">
                    <c:v>C</c:v>
                  </c:pt>
                  <c:pt idx="15">
                    <c:v>C</c:v>
                  </c:pt>
                  <c:pt idx="16">
                    <c:v>C</c:v>
                  </c:pt>
                  <c:pt idx="17">
                    <c:v>C</c:v>
                  </c:pt>
                  <c:pt idx="18">
                    <c:v>C</c:v>
                  </c:pt>
                  <c:pt idx="19">
                    <c:v>C</c:v>
                  </c:pt>
                </c:lvl>
              </c:multiLvlStrCache>
            </c:multiLvlStrRef>
          </c:cat>
          <c:val>
            <c:numRef>
              <c:f>'Ene 26'!$I$43:$I$62</c:f>
              <c:numCache>
                <c:formatCode>_(* #,##0.00_);_(* \(#,##0.00\);_(* "-"??_);_(@_)</c:formatCode>
                <c:ptCount val="20"/>
                <c:pt idx="0">
                  <c:v>30.565077056302378</c:v>
                </c:pt>
                <c:pt idx="1">
                  <c:v>77.671905869861703</c:v>
                </c:pt>
                <c:pt idx="2">
                  <c:v>9.0945912293006259</c:v>
                </c:pt>
                <c:pt idx="3">
                  <c:v>73.234024455484146</c:v>
                </c:pt>
                <c:pt idx="4">
                  <c:v>176.75091159750633</c:v>
                </c:pt>
                <c:pt idx="5">
                  <c:v>138.57813652444963</c:v>
                </c:pt>
                <c:pt idx="6">
                  <c:v>75.072131205922474</c:v>
                </c:pt>
                <c:pt idx="7">
                  <c:v>48.110641492304715</c:v>
                </c:pt>
                <c:pt idx="8">
                  <c:v>41.061327231638437</c:v>
                </c:pt>
                <c:pt idx="9">
                  <c:v>72.686089885057484</c:v>
                </c:pt>
                <c:pt idx="10">
                  <c:v>36.30478883304113</c:v>
                </c:pt>
                <c:pt idx="11">
                  <c:v>38.104034975647785</c:v>
                </c:pt>
                <c:pt idx="12">
                  <c:v>63.005912474186651</c:v>
                </c:pt>
                <c:pt idx="13">
                  <c:v>42.028956366647201</c:v>
                </c:pt>
                <c:pt idx="14">
                  <c:v>79.451721708552512</c:v>
                </c:pt>
                <c:pt idx="15">
                  <c:v>48.153388160919555</c:v>
                </c:pt>
                <c:pt idx="16">
                  <c:v>202.78363278394701</c:v>
                </c:pt>
                <c:pt idx="17">
                  <c:v>51.985044093122944</c:v>
                </c:pt>
                <c:pt idx="18">
                  <c:v>148.04846665302944</c:v>
                </c:pt>
                <c:pt idx="19">
                  <c:v>75.748305782193668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6CD-4CB1-BBB8-EDD5CD94F4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2750208"/>
        <c:axId val="160221440"/>
      </c:barChart>
      <c:catAx>
        <c:axId val="627502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60221440"/>
        <c:crosses val="autoZero"/>
        <c:auto val="1"/>
        <c:lblAlgn val="ctr"/>
        <c:lblOffset val="100"/>
        <c:noMultiLvlLbl val="0"/>
      </c:catAx>
      <c:valAx>
        <c:axId val="160221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627502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PE"/>
              <a:t>C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'May 26'!$B$43:$C$62</c:f>
              <c:multiLvlStrCache>
                <c:ptCount val="20"/>
                <c:lvl>
                  <c:pt idx="0">
                    <c:v>101</c:v>
                  </c:pt>
                  <c:pt idx="1">
                    <c:v>102</c:v>
                  </c:pt>
                  <c:pt idx="2">
                    <c:v>103</c:v>
                  </c:pt>
                  <c:pt idx="3">
                    <c:v>104</c:v>
                  </c:pt>
                  <c:pt idx="4">
                    <c:v>201</c:v>
                  </c:pt>
                  <c:pt idx="5">
                    <c:v>202</c:v>
                  </c:pt>
                  <c:pt idx="6">
                    <c:v>203</c:v>
                  </c:pt>
                  <c:pt idx="7">
                    <c:v>204</c:v>
                  </c:pt>
                  <c:pt idx="8">
                    <c:v>301</c:v>
                  </c:pt>
                  <c:pt idx="9">
                    <c:v>302</c:v>
                  </c:pt>
                  <c:pt idx="10">
                    <c:v>303</c:v>
                  </c:pt>
                  <c:pt idx="11">
                    <c:v>304</c:v>
                  </c:pt>
                  <c:pt idx="12">
                    <c:v>401</c:v>
                  </c:pt>
                  <c:pt idx="13">
                    <c:v>402</c:v>
                  </c:pt>
                  <c:pt idx="14">
                    <c:v>403</c:v>
                  </c:pt>
                  <c:pt idx="15">
                    <c:v>404</c:v>
                  </c:pt>
                  <c:pt idx="16">
                    <c:v>501</c:v>
                  </c:pt>
                  <c:pt idx="17">
                    <c:v>502</c:v>
                  </c:pt>
                  <c:pt idx="18">
                    <c:v>503</c:v>
                  </c:pt>
                  <c:pt idx="19">
                    <c:v>504</c:v>
                  </c:pt>
                </c:lvl>
                <c:lvl>
                  <c:pt idx="0">
                    <c:v>C</c:v>
                  </c:pt>
                  <c:pt idx="1">
                    <c:v>C</c:v>
                  </c:pt>
                  <c:pt idx="2">
                    <c:v>C</c:v>
                  </c:pt>
                  <c:pt idx="3">
                    <c:v>C</c:v>
                  </c:pt>
                  <c:pt idx="4">
                    <c:v>C</c:v>
                  </c:pt>
                  <c:pt idx="5">
                    <c:v>C</c:v>
                  </c:pt>
                  <c:pt idx="6">
                    <c:v>C</c:v>
                  </c:pt>
                  <c:pt idx="7">
                    <c:v>C</c:v>
                  </c:pt>
                  <c:pt idx="8">
                    <c:v>C</c:v>
                  </c:pt>
                  <c:pt idx="9">
                    <c:v>C</c:v>
                  </c:pt>
                  <c:pt idx="10">
                    <c:v>C</c:v>
                  </c:pt>
                  <c:pt idx="11">
                    <c:v>C</c:v>
                  </c:pt>
                  <c:pt idx="12">
                    <c:v>C</c:v>
                  </c:pt>
                  <c:pt idx="13">
                    <c:v>C</c:v>
                  </c:pt>
                  <c:pt idx="14">
                    <c:v>C</c:v>
                  </c:pt>
                  <c:pt idx="15">
                    <c:v>C</c:v>
                  </c:pt>
                  <c:pt idx="16">
                    <c:v>C</c:v>
                  </c:pt>
                  <c:pt idx="17">
                    <c:v>C</c:v>
                  </c:pt>
                  <c:pt idx="18">
                    <c:v>C</c:v>
                  </c:pt>
                  <c:pt idx="19">
                    <c:v>C</c:v>
                  </c:pt>
                </c:lvl>
              </c:multiLvlStrCache>
            </c:multiLvlStrRef>
          </c:cat>
          <c:val>
            <c:numRef>
              <c:f>'May 26'!$I$43:$I$62</c:f>
              <c:numCache>
                <c:formatCode>_(* #,##0.00_);_(* \(#,##0.00\);_(* "-"??_);_(@_)</c:formatCode>
                <c:ptCount val="20"/>
                <c:pt idx="0">
                  <c:v>42.924437010360364</c:v>
                </c:pt>
                <c:pt idx="1">
                  <c:v>112.94581844279281</c:v>
                </c:pt>
                <c:pt idx="2">
                  <c:v>13.118553767117113</c:v>
                </c:pt>
                <c:pt idx="3">
                  <c:v>75.679486713063071</c:v>
                </c:pt>
                <c:pt idx="4">
                  <c:v>208.13162479414419</c:v>
                </c:pt>
                <c:pt idx="5">
                  <c:v>165.0836699292793</c:v>
                </c:pt>
                <c:pt idx="6">
                  <c:v>74.090438118468469</c:v>
                </c:pt>
                <c:pt idx="7">
                  <c:v>80.280545496846855</c:v>
                </c:pt>
                <c:pt idx="8">
                  <c:v>56.031843496846847</c:v>
                </c:pt>
                <c:pt idx="9">
                  <c:v>90.802381388738752</c:v>
                </c:pt>
                <c:pt idx="10">
                  <c:v>41.452098199549553</c:v>
                </c:pt>
                <c:pt idx="11">
                  <c:v>76.366278902252262</c:v>
                </c:pt>
                <c:pt idx="12">
                  <c:v>64.901787064414421</c:v>
                </c:pt>
                <c:pt idx="13">
                  <c:v>27.14617201036036</c:v>
                </c:pt>
                <c:pt idx="14">
                  <c:v>94.590960523873875</c:v>
                </c:pt>
                <c:pt idx="15">
                  <c:v>66.086840253603597</c:v>
                </c:pt>
                <c:pt idx="16">
                  <c:v>132.40941930765766</c:v>
                </c:pt>
                <c:pt idx="17">
                  <c:v>91.704637794144162</c:v>
                </c:pt>
                <c:pt idx="18">
                  <c:v>202.00436114549552</c:v>
                </c:pt>
                <c:pt idx="19">
                  <c:v>83.341932902252253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3F-4490-88DB-A3B00F548B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2750208"/>
        <c:axId val="160221440"/>
      </c:barChart>
      <c:catAx>
        <c:axId val="627502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60221440"/>
        <c:crosses val="autoZero"/>
        <c:auto val="1"/>
        <c:lblAlgn val="ctr"/>
        <c:lblOffset val="100"/>
        <c:noMultiLvlLbl val="0"/>
      </c:catAx>
      <c:valAx>
        <c:axId val="160221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627502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PE"/>
              <a:t>D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'May 26'!$B$63:$C$82</c:f>
              <c:multiLvlStrCache>
                <c:ptCount val="20"/>
                <c:lvl>
                  <c:pt idx="0">
                    <c:v>101</c:v>
                  </c:pt>
                  <c:pt idx="1">
                    <c:v>102</c:v>
                  </c:pt>
                  <c:pt idx="2">
                    <c:v>103</c:v>
                  </c:pt>
                  <c:pt idx="3">
                    <c:v>104</c:v>
                  </c:pt>
                  <c:pt idx="4">
                    <c:v>201</c:v>
                  </c:pt>
                  <c:pt idx="5">
                    <c:v>202</c:v>
                  </c:pt>
                  <c:pt idx="6">
                    <c:v>203</c:v>
                  </c:pt>
                  <c:pt idx="7">
                    <c:v>204</c:v>
                  </c:pt>
                  <c:pt idx="8">
                    <c:v>301</c:v>
                  </c:pt>
                  <c:pt idx="9">
                    <c:v>302</c:v>
                  </c:pt>
                  <c:pt idx="10">
                    <c:v>303</c:v>
                  </c:pt>
                  <c:pt idx="11">
                    <c:v>304</c:v>
                  </c:pt>
                  <c:pt idx="12">
                    <c:v>401</c:v>
                  </c:pt>
                  <c:pt idx="13">
                    <c:v>402</c:v>
                  </c:pt>
                  <c:pt idx="14">
                    <c:v>403</c:v>
                  </c:pt>
                  <c:pt idx="15">
                    <c:v>404</c:v>
                  </c:pt>
                  <c:pt idx="16">
                    <c:v>501</c:v>
                  </c:pt>
                  <c:pt idx="17">
                    <c:v>502</c:v>
                  </c:pt>
                  <c:pt idx="18">
                    <c:v>503</c:v>
                  </c:pt>
                  <c:pt idx="19">
                    <c:v>504</c:v>
                  </c:pt>
                </c:lvl>
                <c:lvl>
                  <c:pt idx="0">
                    <c:v>D</c:v>
                  </c:pt>
                  <c:pt idx="1">
                    <c:v>D</c:v>
                  </c:pt>
                  <c:pt idx="2">
                    <c:v>D</c:v>
                  </c:pt>
                  <c:pt idx="3">
                    <c:v>D</c:v>
                  </c:pt>
                  <c:pt idx="4">
                    <c:v>D</c:v>
                  </c:pt>
                  <c:pt idx="5">
                    <c:v>D</c:v>
                  </c:pt>
                  <c:pt idx="6">
                    <c:v>D</c:v>
                  </c:pt>
                  <c:pt idx="7">
                    <c:v>D</c:v>
                  </c:pt>
                  <c:pt idx="8">
                    <c:v>D</c:v>
                  </c:pt>
                  <c:pt idx="9">
                    <c:v>D</c:v>
                  </c:pt>
                  <c:pt idx="10">
                    <c:v>D</c:v>
                  </c:pt>
                  <c:pt idx="11">
                    <c:v>D</c:v>
                  </c:pt>
                  <c:pt idx="12">
                    <c:v>D</c:v>
                  </c:pt>
                  <c:pt idx="13">
                    <c:v>D</c:v>
                  </c:pt>
                  <c:pt idx="14">
                    <c:v>D</c:v>
                  </c:pt>
                  <c:pt idx="15">
                    <c:v>D</c:v>
                  </c:pt>
                  <c:pt idx="16">
                    <c:v>D</c:v>
                  </c:pt>
                  <c:pt idx="17">
                    <c:v>D</c:v>
                  </c:pt>
                  <c:pt idx="18">
                    <c:v>D</c:v>
                  </c:pt>
                  <c:pt idx="19">
                    <c:v>D</c:v>
                  </c:pt>
                </c:lvl>
              </c:multiLvlStrCache>
            </c:multiLvlStrRef>
          </c:cat>
          <c:val>
            <c:numRef>
              <c:f>'May 26'!$I$63:$I$82</c:f>
              <c:numCache>
                <c:formatCode>_(* #,##0.00_);_(* \(#,##0.00\);_(* "-"??_);_(@_)</c:formatCode>
                <c:ptCount val="20"/>
                <c:pt idx="0">
                  <c:v>10.461161767117112</c:v>
                </c:pt>
                <c:pt idx="1">
                  <c:v>86.924025496846852</c:v>
                </c:pt>
                <c:pt idx="2">
                  <c:v>82.484564875225232</c:v>
                </c:pt>
                <c:pt idx="3">
                  <c:v>136.01395609144146</c:v>
                </c:pt>
                <c:pt idx="4">
                  <c:v>61.378049361711717</c:v>
                </c:pt>
                <c:pt idx="5">
                  <c:v>179.68137057792796</c:v>
                </c:pt>
                <c:pt idx="6">
                  <c:v>22.513691361711707</c:v>
                </c:pt>
                <c:pt idx="7">
                  <c:v>85.465153199549562</c:v>
                </c:pt>
                <c:pt idx="8">
                  <c:v>91.103133523873893</c:v>
                </c:pt>
                <c:pt idx="9">
                  <c:v>96.597471037387407</c:v>
                </c:pt>
                <c:pt idx="10">
                  <c:v>47.749937686036034</c:v>
                </c:pt>
                <c:pt idx="11">
                  <c:v>54.878212172522524</c:v>
                </c:pt>
                <c:pt idx="12">
                  <c:v>85.846704415765771</c:v>
                </c:pt>
                <c:pt idx="13">
                  <c:v>122.78535098333336</c:v>
                </c:pt>
                <c:pt idx="14">
                  <c:v>132.22986579414416</c:v>
                </c:pt>
                <c:pt idx="15">
                  <c:v>100.67333579414415</c:v>
                </c:pt>
                <c:pt idx="16">
                  <c:v>261.8540360373874</c:v>
                </c:pt>
                <c:pt idx="17">
                  <c:v>119.42321144279281</c:v>
                </c:pt>
                <c:pt idx="18">
                  <c:v>82.453143010360378</c:v>
                </c:pt>
                <c:pt idx="19">
                  <c:v>120.78332930765767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6A-47C3-ACDE-C0DAF4E203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2769152"/>
        <c:axId val="160223744"/>
      </c:barChart>
      <c:catAx>
        <c:axId val="627691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60223744"/>
        <c:crosses val="autoZero"/>
        <c:auto val="1"/>
        <c:lblAlgn val="ctr"/>
        <c:lblOffset val="100"/>
        <c:noMultiLvlLbl val="0"/>
      </c:catAx>
      <c:valAx>
        <c:axId val="1602237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627691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PE"/>
              <a:t>E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'May 26'!$B$83:$C$102</c:f>
              <c:multiLvlStrCache>
                <c:ptCount val="20"/>
                <c:lvl>
                  <c:pt idx="0">
                    <c:v>101</c:v>
                  </c:pt>
                  <c:pt idx="1">
                    <c:v>102</c:v>
                  </c:pt>
                  <c:pt idx="2">
                    <c:v>103</c:v>
                  </c:pt>
                  <c:pt idx="3">
                    <c:v>104</c:v>
                  </c:pt>
                  <c:pt idx="4">
                    <c:v>201</c:v>
                  </c:pt>
                  <c:pt idx="5">
                    <c:v>202</c:v>
                  </c:pt>
                  <c:pt idx="6">
                    <c:v>203</c:v>
                  </c:pt>
                  <c:pt idx="7">
                    <c:v>204</c:v>
                  </c:pt>
                  <c:pt idx="8">
                    <c:v>301</c:v>
                  </c:pt>
                  <c:pt idx="9">
                    <c:v>302</c:v>
                  </c:pt>
                  <c:pt idx="10">
                    <c:v>303</c:v>
                  </c:pt>
                  <c:pt idx="11">
                    <c:v>304</c:v>
                  </c:pt>
                  <c:pt idx="12">
                    <c:v>401</c:v>
                  </c:pt>
                  <c:pt idx="13">
                    <c:v>402</c:v>
                  </c:pt>
                  <c:pt idx="14">
                    <c:v>403</c:v>
                  </c:pt>
                  <c:pt idx="15">
                    <c:v>404</c:v>
                  </c:pt>
                  <c:pt idx="16">
                    <c:v>501</c:v>
                  </c:pt>
                  <c:pt idx="17">
                    <c:v>502</c:v>
                  </c:pt>
                  <c:pt idx="18">
                    <c:v>503</c:v>
                  </c:pt>
                  <c:pt idx="19">
                    <c:v>504</c:v>
                  </c:pt>
                </c:lvl>
                <c:lvl>
                  <c:pt idx="0">
                    <c:v>E</c:v>
                  </c:pt>
                  <c:pt idx="1">
                    <c:v>E</c:v>
                  </c:pt>
                  <c:pt idx="2">
                    <c:v>E</c:v>
                  </c:pt>
                  <c:pt idx="3">
                    <c:v>E</c:v>
                  </c:pt>
                  <c:pt idx="4">
                    <c:v>E</c:v>
                  </c:pt>
                  <c:pt idx="5">
                    <c:v>E</c:v>
                  </c:pt>
                  <c:pt idx="6">
                    <c:v>E</c:v>
                  </c:pt>
                  <c:pt idx="7">
                    <c:v>E</c:v>
                  </c:pt>
                  <c:pt idx="8">
                    <c:v>E</c:v>
                  </c:pt>
                  <c:pt idx="9">
                    <c:v>E</c:v>
                  </c:pt>
                  <c:pt idx="10">
                    <c:v>E</c:v>
                  </c:pt>
                  <c:pt idx="11">
                    <c:v>E</c:v>
                  </c:pt>
                  <c:pt idx="12">
                    <c:v>E</c:v>
                  </c:pt>
                  <c:pt idx="13">
                    <c:v>E</c:v>
                  </c:pt>
                  <c:pt idx="14">
                    <c:v>E</c:v>
                  </c:pt>
                  <c:pt idx="15">
                    <c:v>E</c:v>
                  </c:pt>
                  <c:pt idx="16">
                    <c:v>E</c:v>
                  </c:pt>
                  <c:pt idx="17">
                    <c:v>E</c:v>
                  </c:pt>
                  <c:pt idx="18">
                    <c:v>E</c:v>
                  </c:pt>
                  <c:pt idx="19">
                    <c:v>E</c:v>
                  </c:pt>
                </c:lvl>
              </c:multiLvlStrCache>
            </c:multiLvlStrRef>
          </c:cat>
          <c:val>
            <c:numRef>
              <c:f>'May 26'!$I$83:$I$102</c:f>
              <c:numCache>
                <c:formatCode>_(* #,##0.00_);_(* \(#,##0.00\);_(* "-"??_);_(@_)</c:formatCode>
                <c:ptCount val="20"/>
                <c:pt idx="0">
                  <c:v>132.40044163198201</c:v>
                </c:pt>
                <c:pt idx="1">
                  <c:v>97.189997631981996</c:v>
                </c:pt>
                <c:pt idx="2">
                  <c:v>33.004105388738736</c:v>
                </c:pt>
                <c:pt idx="3">
                  <c:v>86.1699007400901</c:v>
                </c:pt>
                <c:pt idx="4">
                  <c:v>152.8515868211712</c:v>
                </c:pt>
                <c:pt idx="5">
                  <c:v>10.245697550900896</c:v>
                </c:pt>
                <c:pt idx="6">
                  <c:v>160.17288133468469</c:v>
                </c:pt>
                <c:pt idx="7">
                  <c:v>10.919023226576572</c:v>
                </c:pt>
                <c:pt idx="8">
                  <c:v>109.53430168603604</c:v>
                </c:pt>
                <c:pt idx="9">
                  <c:v>162.97840498333335</c:v>
                </c:pt>
                <c:pt idx="10">
                  <c:v>312.18288587522522</c:v>
                </c:pt>
                <c:pt idx="11">
                  <c:v>58.159552631981981</c:v>
                </c:pt>
                <c:pt idx="12">
                  <c:v>123.01877055090092</c:v>
                </c:pt>
                <c:pt idx="13">
                  <c:v>71.944773631981988</c:v>
                </c:pt>
                <c:pt idx="14">
                  <c:v>67.141717145495505</c:v>
                </c:pt>
                <c:pt idx="15">
                  <c:v>90.815847902252273</c:v>
                </c:pt>
                <c:pt idx="16">
                  <c:v>101.33768379414416</c:v>
                </c:pt>
                <c:pt idx="17">
                  <c:v>88.225788469819832</c:v>
                </c:pt>
                <c:pt idx="18">
                  <c:v>98.069809848198219</c:v>
                </c:pt>
                <c:pt idx="19">
                  <c:v>100.55213717252255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A9B-49F1-8864-0399EBEF7B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2769664"/>
        <c:axId val="160226048"/>
      </c:barChart>
      <c:catAx>
        <c:axId val="627696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60226048"/>
        <c:crosses val="autoZero"/>
        <c:auto val="1"/>
        <c:lblAlgn val="ctr"/>
        <c:lblOffset val="100"/>
        <c:noMultiLvlLbl val="0"/>
      </c:catAx>
      <c:valAx>
        <c:axId val="1602260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627696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PE"/>
              <a:t>F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'May 26'!$B$103:$C$122</c:f>
              <c:multiLvlStrCache>
                <c:ptCount val="20"/>
                <c:lvl>
                  <c:pt idx="0">
                    <c:v>101</c:v>
                  </c:pt>
                  <c:pt idx="1">
                    <c:v>102</c:v>
                  </c:pt>
                  <c:pt idx="2">
                    <c:v>103</c:v>
                  </c:pt>
                  <c:pt idx="3">
                    <c:v>104</c:v>
                  </c:pt>
                  <c:pt idx="4">
                    <c:v>201</c:v>
                  </c:pt>
                  <c:pt idx="5">
                    <c:v>202</c:v>
                  </c:pt>
                  <c:pt idx="6">
                    <c:v>203</c:v>
                  </c:pt>
                  <c:pt idx="7">
                    <c:v>204</c:v>
                  </c:pt>
                  <c:pt idx="8">
                    <c:v>301</c:v>
                  </c:pt>
                  <c:pt idx="9">
                    <c:v>302</c:v>
                  </c:pt>
                  <c:pt idx="10">
                    <c:v>303</c:v>
                  </c:pt>
                  <c:pt idx="11">
                    <c:v>304</c:v>
                  </c:pt>
                  <c:pt idx="12">
                    <c:v>401</c:v>
                  </c:pt>
                  <c:pt idx="13">
                    <c:v>402</c:v>
                  </c:pt>
                  <c:pt idx="14">
                    <c:v>403</c:v>
                  </c:pt>
                  <c:pt idx="15">
                    <c:v>404</c:v>
                  </c:pt>
                  <c:pt idx="16">
                    <c:v>501</c:v>
                  </c:pt>
                  <c:pt idx="17">
                    <c:v>502</c:v>
                  </c:pt>
                  <c:pt idx="18">
                    <c:v>503</c:v>
                  </c:pt>
                  <c:pt idx="19">
                    <c:v>504</c:v>
                  </c:pt>
                </c:lvl>
                <c:lvl>
                  <c:pt idx="0">
                    <c:v>F</c:v>
                  </c:pt>
                  <c:pt idx="1">
                    <c:v>F</c:v>
                  </c:pt>
                  <c:pt idx="2">
                    <c:v>F</c:v>
                  </c:pt>
                  <c:pt idx="3">
                    <c:v>F</c:v>
                  </c:pt>
                  <c:pt idx="4">
                    <c:v>F</c:v>
                  </c:pt>
                  <c:pt idx="5">
                    <c:v>F</c:v>
                  </c:pt>
                  <c:pt idx="6">
                    <c:v>F</c:v>
                  </c:pt>
                  <c:pt idx="7">
                    <c:v>F</c:v>
                  </c:pt>
                  <c:pt idx="8">
                    <c:v>F</c:v>
                  </c:pt>
                  <c:pt idx="9">
                    <c:v>F</c:v>
                  </c:pt>
                  <c:pt idx="10">
                    <c:v>F</c:v>
                  </c:pt>
                  <c:pt idx="11">
                    <c:v>F</c:v>
                  </c:pt>
                  <c:pt idx="12">
                    <c:v>F</c:v>
                  </c:pt>
                  <c:pt idx="13">
                    <c:v>F</c:v>
                  </c:pt>
                  <c:pt idx="14">
                    <c:v>F</c:v>
                  </c:pt>
                  <c:pt idx="15">
                    <c:v>F</c:v>
                  </c:pt>
                  <c:pt idx="16">
                    <c:v>F</c:v>
                  </c:pt>
                  <c:pt idx="17">
                    <c:v>F</c:v>
                  </c:pt>
                  <c:pt idx="18">
                    <c:v>F</c:v>
                  </c:pt>
                  <c:pt idx="19">
                    <c:v>F</c:v>
                  </c:pt>
                </c:lvl>
              </c:multiLvlStrCache>
            </c:multiLvlStrRef>
          </c:cat>
          <c:val>
            <c:numRef>
              <c:f>'May 26'!$I$103:$I$122</c:f>
              <c:numCache>
                <c:formatCode>_(* #,##0.00_);_(* \(#,##0.00\);_(* "-"??_);_(@_)</c:formatCode>
                <c:ptCount val="20"/>
                <c:pt idx="0">
                  <c:v>129.79691568603604</c:v>
                </c:pt>
                <c:pt idx="1">
                  <c:v>136.78603619954956</c:v>
                </c:pt>
                <c:pt idx="2">
                  <c:v>58.123641929279287</c:v>
                </c:pt>
                <c:pt idx="3">
                  <c:v>12.193853172522518</c:v>
                </c:pt>
                <c:pt idx="4">
                  <c:v>116.34386868603605</c:v>
                </c:pt>
                <c:pt idx="5">
                  <c:v>98.792512740090089</c:v>
                </c:pt>
                <c:pt idx="6">
                  <c:v>30.858440902252251</c:v>
                </c:pt>
                <c:pt idx="7">
                  <c:v>107.37965952387388</c:v>
                </c:pt>
                <c:pt idx="8">
                  <c:v>69.287381631981987</c:v>
                </c:pt>
                <c:pt idx="9">
                  <c:v>44.262110686036038</c:v>
                </c:pt>
                <c:pt idx="10">
                  <c:v>160.06514922657658</c:v>
                </c:pt>
                <c:pt idx="11">
                  <c:v>99.290773740090103</c:v>
                </c:pt>
                <c:pt idx="12">
                  <c:v>65.988085821171182</c:v>
                </c:pt>
                <c:pt idx="13">
                  <c:v>79.638641686036038</c:v>
                </c:pt>
                <c:pt idx="14">
                  <c:v>15.268707091441438</c:v>
                </c:pt>
                <c:pt idx="15">
                  <c:v>83.570863631981993</c:v>
                </c:pt>
                <c:pt idx="16">
                  <c:v>130.13806736171171</c:v>
                </c:pt>
                <c:pt idx="17">
                  <c:v>202.57893238873876</c:v>
                </c:pt>
                <c:pt idx="18">
                  <c:v>145.82655560495496</c:v>
                </c:pt>
                <c:pt idx="19">
                  <c:v>204.33855682117121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1A-48E4-861F-2A4D613EEA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4002432"/>
        <c:axId val="171369600"/>
      </c:barChart>
      <c:catAx>
        <c:axId val="154002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71369600"/>
        <c:crosses val="autoZero"/>
        <c:auto val="1"/>
        <c:lblAlgn val="ctr"/>
        <c:lblOffset val="100"/>
        <c:noMultiLvlLbl val="0"/>
      </c:catAx>
      <c:valAx>
        <c:axId val="1713696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540024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PE"/>
              <a:t>G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'May 26'!$B$123:$C$142</c:f>
              <c:multiLvlStrCache>
                <c:ptCount val="20"/>
                <c:lvl>
                  <c:pt idx="0">
                    <c:v>101</c:v>
                  </c:pt>
                  <c:pt idx="1">
                    <c:v>102</c:v>
                  </c:pt>
                  <c:pt idx="2">
                    <c:v>103</c:v>
                  </c:pt>
                  <c:pt idx="3">
                    <c:v>104</c:v>
                  </c:pt>
                  <c:pt idx="4">
                    <c:v>201</c:v>
                  </c:pt>
                  <c:pt idx="5">
                    <c:v>202</c:v>
                  </c:pt>
                  <c:pt idx="6">
                    <c:v>203</c:v>
                  </c:pt>
                  <c:pt idx="7">
                    <c:v>204</c:v>
                  </c:pt>
                  <c:pt idx="8">
                    <c:v>301</c:v>
                  </c:pt>
                  <c:pt idx="9">
                    <c:v>302</c:v>
                  </c:pt>
                  <c:pt idx="10">
                    <c:v>303</c:v>
                  </c:pt>
                  <c:pt idx="11">
                    <c:v>304</c:v>
                  </c:pt>
                  <c:pt idx="12">
                    <c:v>401</c:v>
                  </c:pt>
                  <c:pt idx="13">
                    <c:v>402</c:v>
                  </c:pt>
                  <c:pt idx="14">
                    <c:v>403</c:v>
                  </c:pt>
                  <c:pt idx="15">
                    <c:v>404</c:v>
                  </c:pt>
                  <c:pt idx="16">
                    <c:v>501</c:v>
                  </c:pt>
                  <c:pt idx="17">
                    <c:v>502</c:v>
                  </c:pt>
                  <c:pt idx="18">
                    <c:v>503</c:v>
                  </c:pt>
                  <c:pt idx="19">
                    <c:v>504</c:v>
                  </c:pt>
                </c:lvl>
                <c:lvl>
                  <c:pt idx="0">
                    <c:v>G</c:v>
                  </c:pt>
                  <c:pt idx="1">
                    <c:v>G</c:v>
                  </c:pt>
                  <c:pt idx="2">
                    <c:v>G</c:v>
                  </c:pt>
                  <c:pt idx="3">
                    <c:v>G</c:v>
                  </c:pt>
                  <c:pt idx="4">
                    <c:v>G</c:v>
                  </c:pt>
                  <c:pt idx="5">
                    <c:v>G</c:v>
                  </c:pt>
                  <c:pt idx="6">
                    <c:v>G</c:v>
                  </c:pt>
                  <c:pt idx="7">
                    <c:v>G</c:v>
                  </c:pt>
                  <c:pt idx="8">
                    <c:v>G</c:v>
                  </c:pt>
                  <c:pt idx="9">
                    <c:v>G</c:v>
                  </c:pt>
                  <c:pt idx="10">
                    <c:v>G</c:v>
                  </c:pt>
                  <c:pt idx="11">
                    <c:v>G</c:v>
                  </c:pt>
                  <c:pt idx="12">
                    <c:v>G</c:v>
                  </c:pt>
                  <c:pt idx="13">
                    <c:v>G</c:v>
                  </c:pt>
                  <c:pt idx="14">
                    <c:v>G</c:v>
                  </c:pt>
                  <c:pt idx="15">
                    <c:v>G</c:v>
                  </c:pt>
                  <c:pt idx="16">
                    <c:v>G</c:v>
                  </c:pt>
                  <c:pt idx="17">
                    <c:v>G</c:v>
                  </c:pt>
                  <c:pt idx="18">
                    <c:v>G</c:v>
                  </c:pt>
                  <c:pt idx="19">
                    <c:v>G</c:v>
                  </c:pt>
                </c:lvl>
              </c:multiLvlStrCache>
            </c:multiLvlStrRef>
          </c:cat>
          <c:val>
            <c:numRef>
              <c:f>'May 26'!$I$123:$I$142</c:f>
              <c:numCache>
                <c:formatCode>_(* #,##0.00_);_(* \(#,##0.00\);_(* "-"??_);_(@_)</c:formatCode>
                <c:ptCount val="20"/>
                <c:pt idx="0">
                  <c:v>103.90081019954957</c:v>
                </c:pt>
                <c:pt idx="1">
                  <c:v>18.594935929279274</c:v>
                </c:pt>
                <c:pt idx="2">
                  <c:v>57.562537199549553</c:v>
                </c:pt>
                <c:pt idx="3">
                  <c:v>97.091243199549567</c:v>
                </c:pt>
                <c:pt idx="4">
                  <c:v>57.58498138873874</c:v>
                </c:pt>
                <c:pt idx="5">
                  <c:v>98.841889956306318</c:v>
                </c:pt>
                <c:pt idx="6">
                  <c:v>125.88713792927929</c:v>
                </c:pt>
                <c:pt idx="7">
                  <c:v>64.089307415765774</c:v>
                </c:pt>
                <c:pt idx="8">
                  <c:v>118.47606665900902</c:v>
                </c:pt>
                <c:pt idx="9">
                  <c:v>29.377124415765767</c:v>
                </c:pt>
                <c:pt idx="10">
                  <c:v>52.436284388738741</c:v>
                </c:pt>
                <c:pt idx="11">
                  <c:v>99.012465794144163</c:v>
                </c:pt>
                <c:pt idx="12">
                  <c:v>45.321476415765773</c:v>
                </c:pt>
                <c:pt idx="13">
                  <c:v>79.140380686036053</c:v>
                </c:pt>
                <c:pt idx="14">
                  <c:v>124.60781914549551</c:v>
                </c:pt>
                <c:pt idx="15">
                  <c:v>41.757339172522521</c:v>
                </c:pt>
                <c:pt idx="16">
                  <c:v>80.32992271306307</c:v>
                </c:pt>
                <c:pt idx="17">
                  <c:v>35.392167118468464</c:v>
                </c:pt>
                <c:pt idx="18">
                  <c:v>53.105121226576571</c:v>
                </c:pt>
                <c:pt idx="19">
                  <c:v>35.832073226576576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51A-4772-A730-0F909CE976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2767104"/>
        <c:axId val="171371904"/>
      </c:barChart>
      <c:catAx>
        <c:axId val="62767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71371904"/>
        <c:crosses val="autoZero"/>
        <c:auto val="1"/>
        <c:lblAlgn val="ctr"/>
        <c:lblOffset val="100"/>
        <c:noMultiLvlLbl val="0"/>
      </c:catAx>
      <c:valAx>
        <c:axId val="1713719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627671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PE"/>
              <a:t>H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'May 26'!$B$143:$C$162</c:f>
              <c:multiLvlStrCache>
                <c:ptCount val="20"/>
                <c:lvl>
                  <c:pt idx="0">
                    <c:v>101</c:v>
                  </c:pt>
                  <c:pt idx="1">
                    <c:v>102</c:v>
                  </c:pt>
                  <c:pt idx="2">
                    <c:v>103</c:v>
                  </c:pt>
                  <c:pt idx="3">
                    <c:v>104</c:v>
                  </c:pt>
                  <c:pt idx="4">
                    <c:v>201</c:v>
                  </c:pt>
                  <c:pt idx="5">
                    <c:v>202</c:v>
                  </c:pt>
                  <c:pt idx="6">
                    <c:v>203</c:v>
                  </c:pt>
                  <c:pt idx="7">
                    <c:v>204</c:v>
                  </c:pt>
                  <c:pt idx="8">
                    <c:v>301</c:v>
                  </c:pt>
                  <c:pt idx="9">
                    <c:v>302</c:v>
                  </c:pt>
                  <c:pt idx="10">
                    <c:v>303</c:v>
                  </c:pt>
                  <c:pt idx="11">
                    <c:v>304</c:v>
                  </c:pt>
                  <c:pt idx="12">
                    <c:v>401</c:v>
                  </c:pt>
                  <c:pt idx="13">
                    <c:v>402</c:v>
                  </c:pt>
                  <c:pt idx="14">
                    <c:v>403</c:v>
                  </c:pt>
                  <c:pt idx="15">
                    <c:v>404</c:v>
                  </c:pt>
                  <c:pt idx="16">
                    <c:v>501</c:v>
                  </c:pt>
                  <c:pt idx="17">
                    <c:v>502</c:v>
                  </c:pt>
                  <c:pt idx="18">
                    <c:v>503</c:v>
                  </c:pt>
                  <c:pt idx="19">
                    <c:v>504</c:v>
                  </c:pt>
                </c:lvl>
                <c:lvl>
                  <c:pt idx="0">
                    <c:v>H</c:v>
                  </c:pt>
                  <c:pt idx="1">
                    <c:v>H</c:v>
                  </c:pt>
                  <c:pt idx="2">
                    <c:v>H</c:v>
                  </c:pt>
                  <c:pt idx="3">
                    <c:v>H</c:v>
                  </c:pt>
                  <c:pt idx="4">
                    <c:v>H</c:v>
                  </c:pt>
                  <c:pt idx="5">
                    <c:v>H</c:v>
                  </c:pt>
                  <c:pt idx="6">
                    <c:v>H</c:v>
                  </c:pt>
                  <c:pt idx="7">
                    <c:v>H</c:v>
                  </c:pt>
                  <c:pt idx="8">
                    <c:v>H</c:v>
                  </c:pt>
                  <c:pt idx="9">
                    <c:v>H</c:v>
                  </c:pt>
                  <c:pt idx="10">
                    <c:v>H</c:v>
                  </c:pt>
                  <c:pt idx="11">
                    <c:v>H</c:v>
                  </c:pt>
                  <c:pt idx="12">
                    <c:v>H</c:v>
                  </c:pt>
                  <c:pt idx="13">
                    <c:v>H</c:v>
                  </c:pt>
                  <c:pt idx="14">
                    <c:v>H</c:v>
                  </c:pt>
                  <c:pt idx="15">
                    <c:v>H</c:v>
                  </c:pt>
                  <c:pt idx="16">
                    <c:v>H</c:v>
                  </c:pt>
                  <c:pt idx="17">
                    <c:v>H</c:v>
                  </c:pt>
                  <c:pt idx="18">
                    <c:v>H</c:v>
                  </c:pt>
                  <c:pt idx="19">
                    <c:v>H</c:v>
                  </c:pt>
                </c:lvl>
              </c:multiLvlStrCache>
            </c:multiLvlStrRef>
          </c:cat>
          <c:val>
            <c:numRef>
              <c:f>'May 26'!$I$143:$I$162</c:f>
              <c:numCache>
                <c:formatCode>_(* #,##0.00_);_(* \(#,##0.00\);_(* "-"??_);_(@_)</c:formatCode>
                <c:ptCount val="20"/>
                <c:pt idx="0">
                  <c:v>125.24074528063065</c:v>
                </c:pt>
                <c:pt idx="1">
                  <c:v>25.826453686036032</c:v>
                </c:pt>
                <c:pt idx="2">
                  <c:v>38.251556821171171</c:v>
                </c:pt>
                <c:pt idx="3">
                  <c:v>72.438545794144147</c:v>
                </c:pt>
                <c:pt idx="4">
                  <c:v>204.56748755090092</c:v>
                </c:pt>
                <c:pt idx="5">
                  <c:v>57.535604172522525</c:v>
                </c:pt>
                <c:pt idx="6">
                  <c:v>116.0431165509009</c:v>
                </c:pt>
                <c:pt idx="7">
                  <c:v>10.245697550900896</c:v>
                </c:pt>
                <c:pt idx="8">
                  <c:v>55.879223010360363</c:v>
                </c:pt>
                <c:pt idx="9">
                  <c:v>91.314108902252258</c:v>
                </c:pt>
                <c:pt idx="10">
                  <c:v>38.561286631981979</c:v>
                </c:pt>
                <c:pt idx="11">
                  <c:v>68.910319253603603</c:v>
                </c:pt>
                <c:pt idx="12">
                  <c:v>121.36238938873876</c:v>
                </c:pt>
                <c:pt idx="13">
                  <c:v>84.509030740090097</c:v>
                </c:pt>
                <c:pt idx="14">
                  <c:v>99.681302631981993</c:v>
                </c:pt>
                <c:pt idx="15">
                  <c:v>96.512183118468485</c:v>
                </c:pt>
                <c:pt idx="16">
                  <c:v>76.500944037387399</c:v>
                </c:pt>
                <c:pt idx="17">
                  <c:v>93.482217577927941</c:v>
                </c:pt>
                <c:pt idx="18">
                  <c:v>82.291544848198214</c:v>
                </c:pt>
                <c:pt idx="19">
                  <c:v>80.208724091441454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82-4C7B-AFE0-499AD1C28F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72716032"/>
        <c:axId val="171374208"/>
      </c:barChart>
      <c:catAx>
        <c:axId val="1727160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71374208"/>
        <c:crosses val="autoZero"/>
        <c:auto val="1"/>
        <c:lblAlgn val="ctr"/>
        <c:lblOffset val="100"/>
        <c:noMultiLvlLbl val="0"/>
      </c:catAx>
      <c:valAx>
        <c:axId val="1713742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727160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PE"/>
              <a:t>I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'May 26'!$B$163:$C$182</c:f>
              <c:multiLvlStrCache>
                <c:ptCount val="20"/>
                <c:lvl>
                  <c:pt idx="0">
                    <c:v>101</c:v>
                  </c:pt>
                  <c:pt idx="1">
                    <c:v>102</c:v>
                  </c:pt>
                  <c:pt idx="2">
                    <c:v>103</c:v>
                  </c:pt>
                  <c:pt idx="3">
                    <c:v>104</c:v>
                  </c:pt>
                  <c:pt idx="4">
                    <c:v>201</c:v>
                  </c:pt>
                  <c:pt idx="5">
                    <c:v>202</c:v>
                  </c:pt>
                  <c:pt idx="6">
                    <c:v>203</c:v>
                  </c:pt>
                  <c:pt idx="7">
                    <c:v>204</c:v>
                  </c:pt>
                  <c:pt idx="8">
                    <c:v>301</c:v>
                  </c:pt>
                  <c:pt idx="9">
                    <c:v>302</c:v>
                  </c:pt>
                  <c:pt idx="10">
                    <c:v>303</c:v>
                  </c:pt>
                  <c:pt idx="11">
                    <c:v>304</c:v>
                  </c:pt>
                  <c:pt idx="12">
                    <c:v>401</c:v>
                  </c:pt>
                  <c:pt idx="13">
                    <c:v>402</c:v>
                  </c:pt>
                  <c:pt idx="14">
                    <c:v>403</c:v>
                  </c:pt>
                  <c:pt idx="15">
                    <c:v>404</c:v>
                  </c:pt>
                  <c:pt idx="16">
                    <c:v>501</c:v>
                  </c:pt>
                  <c:pt idx="17">
                    <c:v>502</c:v>
                  </c:pt>
                  <c:pt idx="18">
                    <c:v>503</c:v>
                  </c:pt>
                  <c:pt idx="19">
                    <c:v>504</c:v>
                  </c:pt>
                </c:lvl>
                <c:lvl>
                  <c:pt idx="0">
                    <c:v>I</c:v>
                  </c:pt>
                  <c:pt idx="1">
                    <c:v>I</c:v>
                  </c:pt>
                  <c:pt idx="2">
                    <c:v>I</c:v>
                  </c:pt>
                  <c:pt idx="3">
                    <c:v>I</c:v>
                  </c:pt>
                  <c:pt idx="4">
                    <c:v>I</c:v>
                  </c:pt>
                  <c:pt idx="5">
                    <c:v>I</c:v>
                  </c:pt>
                  <c:pt idx="6">
                    <c:v>I</c:v>
                  </c:pt>
                  <c:pt idx="7">
                    <c:v>I</c:v>
                  </c:pt>
                  <c:pt idx="8">
                    <c:v>I</c:v>
                  </c:pt>
                  <c:pt idx="9">
                    <c:v>I</c:v>
                  </c:pt>
                  <c:pt idx="10">
                    <c:v>I</c:v>
                  </c:pt>
                  <c:pt idx="11">
                    <c:v>I</c:v>
                  </c:pt>
                  <c:pt idx="12">
                    <c:v>I</c:v>
                  </c:pt>
                  <c:pt idx="13">
                    <c:v>I</c:v>
                  </c:pt>
                  <c:pt idx="14">
                    <c:v>I</c:v>
                  </c:pt>
                  <c:pt idx="15">
                    <c:v>I</c:v>
                  </c:pt>
                  <c:pt idx="16">
                    <c:v>I</c:v>
                  </c:pt>
                  <c:pt idx="17">
                    <c:v>I</c:v>
                  </c:pt>
                  <c:pt idx="18">
                    <c:v>I</c:v>
                  </c:pt>
                  <c:pt idx="19">
                    <c:v>I</c:v>
                  </c:pt>
                </c:lvl>
              </c:multiLvlStrCache>
            </c:multiLvlStrRef>
          </c:cat>
          <c:val>
            <c:numRef>
              <c:f>'May 26'!$I$163:$I$182</c:f>
              <c:numCache>
                <c:formatCode>_(* #,##0.00_);_(* \(#,##0.00\);_(* "-"??_);_(@_)</c:formatCode>
                <c:ptCount val="20"/>
                <c:pt idx="0">
                  <c:v>116.10596028063065</c:v>
                </c:pt>
                <c:pt idx="1">
                  <c:v>168.12261314549551</c:v>
                </c:pt>
                <c:pt idx="2">
                  <c:v>40.00669241576577</c:v>
                </c:pt>
                <c:pt idx="3">
                  <c:v>147.55924701036037</c:v>
                </c:pt>
                <c:pt idx="4">
                  <c:v>91.462240550900916</c:v>
                </c:pt>
                <c:pt idx="5">
                  <c:v>79.418688631981993</c:v>
                </c:pt>
                <c:pt idx="6">
                  <c:v>137.34714092927931</c:v>
                </c:pt>
                <c:pt idx="7">
                  <c:v>87.830770740090088</c:v>
                </c:pt>
                <c:pt idx="8">
                  <c:v>83.292555686036039</c:v>
                </c:pt>
                <c:pt idx="9">
                  <c:v>68.560189902252247</c:v>
                </c:pt>
                <c:pt idx="10">
                  <c:v>80.397255280630645</c:v>
                </c:pt>
                <c:pt idx="11">
                  <c:v>38.444576848198196</c:v>
                </c:pt>
                <c:pt idx="12">
                  <c:v>10.245697550900896</c:v>
                </c:pt>
                <c:pt idx="13">
                  <c:v>51.484650767117117</c:v>
                </c:pt>
                <c:pt idx="14">
                  <c:v>76.891472929279288</c:v>
                </c:pt>
                <c:pt idx="15">
                  <c:v>71.038028388738752</c:v>
                </c:pt>
                <c:pt idx="16">
                  <c:v>214.86488155090095</c:v>
                </c:pt>
                <c:pt idx="17">
                  <c:v>110.1672278211712</c:v>
                </c:pt>
                <c:pt idx="18">
                  <c:v>69.520801199549553</c:v>
                </c:pt>
                <c:pt idx="19">
                  <c:v>97.944122388738748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70-4CE0-A393-58FA78EA95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72716544"/>
        <c:axId val="176160768"/>
      </c:barChart>
      <c:catAx>
        <c:axId val="172716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76160768"/>
        <c:crosses val="autoZero"/>
        <c:auto val="1"/>
        <c:lblAlgn val="ctr"/>
        <c:lblOffset val="100"/>
        <c:noMultiLvlLbl val="0"/>
      </c:catAx>
      <c:valAx>
        <c:axId val="1761607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727165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PE"/>
              <a:t>A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'Jun 26'!$B$3:$C$22</c:f>
              <c:multiLvlStrCache>
                <c:ptCount val="20"/>
                <c:lvl>
                  <c:pt idx="0">
                    <c:v>101</c:v>
                  </c:pt>
                  <c:pt idx="1">
                    <c:v>102</c:v>
                  </c:pt>
                  <c:pt idx="2">
                    <c:v>103</c:v>
                  </c:pt>
                  <c:pt idx="3">
                    <c:v>104</c:v>
                  </c:pt>
                  <c:pt idx="4">
                    <c:v>201</c:v>
                  </c:pt>
                  <c:pt idx="5">
                    <c:v>202</c:v>
                  </c:pt>
                  <c:pt idx="6">
                    <c:v>203</c:v>
                  </c:pt>
                  <c:pt idx="7">
                    <c:v>204</c:v>
                  </c:pt>
                  <c:pt idx="8">
                    <c:v>301</c:v>
                  </c:pt>
                  <c:pt idx="9">
                    <c:v>302</c:v>
                  </c:pt>
                  <c:pt idx="10">
                    <c:v>303</c:v>
                  </c:pt>
                  <c:pt idx="11">
                    <c:v>304</c:v>
                  </c:pt>
                  <c:pt idx="12">
                    <c:v>401</c:v>
                  </c:pt>
                  <c:pt idx="13">
                    <c:v>402</c:v>
                  </c:pt>
                  <c:pt idx="14">
                    <c:v>403</c:v>
                  </c:pt>
                  <c:pt idx="15">
                    <c:v>404</c:v>
                  </c:pt>
                  <c:pt idx="16">
                    <c:v>501</c:v>
                  </c:pt>
                  <c:pt idx="17">
                    <c:v>502</c:v>
                  </c:pt>
                  <c:pt idx="18">
                    <c:v>503</c:v>
                  </c:pt>
                  <c:pt idx="19">
                    <c:v>504</c:v>
                  </c:pt>
                </c:lvl>
                <c:lvl>
                  <c:pt idx="0">
                    <c:v>A</c:v>
                  </c:pt>
                  <c:pt idx="1">
                    <c:v>A</c:v>
                  </c:pt>
                  <c:pt idx="2">
                    <c:v>A</c:v>
                  </c:pt>
                  <c:pt idx="3">
                    <c:v>A</c:v>
                  </c:pt>
                  <c:pt idx="4">
                    <c:v>A</c:v>
                  </c:pt>
                  <c:pt idx="5">
                    <c:v>A</c:v>
                  </c:pt>
                  <c:pt idx="6">
                    <c:v>A</c:v>
                  </c:pt>
                  <c:pt idx="7">
                    <c:v>A</c:v>
                  </c:pt>
                  <c:pt idx="8">
                    <c:v>A</c:v>
                  </c:pt>
                  <c:pt idx="9">
                    <c:v>A</c:v>
                  </c:pt>
                  <c:pt idx="10">
                    <c:v>A</c:v>
                  </c:pt>
                  <c:pt idx="11">
                    <c:v>A</c:v>
                  </c:pt>
                  <c:pt idx="12">
                    <c:v>A</c:v>
                  </c:pt>
                  <c:pt idx="13">
                    <c:v>A</c:v>
                  </c:pt>
                  <c:pt idx="14">
                    <c:v>A</c:v>
                  </c:pt>
                  <c:pt idx="15">
                    <c:v>A</c:v>
                  </c:pt>
                  <c:pt idx="16">
                    <c:v>A</c:v>
                  </c:pt>
                  <c:pt idx="17">
                    <c:v>A</c:v>
                  </c:pt>
                  <c:pt idx="18">
                    <c:v>A</c:v>
                  </c:pt>
                  <c:pt idx="19">
                    <c:v>A</c:v>
                  </c:pt>
                </c:lvl>
              </c:multiLvlStrCache>
            </c:multiLvlStrRef>
          </c:cat>
          <c:val>
            <c:numRef>
              <c:f>'Jun 26'!$I$3:$I$22</c:f>
              <c:numCache>
                <c:formatCode>_(* #,##0.00_);_(* \(#,##0.00\);_(* "-"??_);_(@_)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8A-416F-B598-43459BFEA6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2749184"/>
        <c:axId val="159471232"/>
      </c:barChart>
      <c:catAx>
        <c:axId val="627491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59471232"/>
        <c:crosses val="autoZero"/>
        <c:auto val="1"/>
        <c:lblAlgn val="ctr"/>
        <c:lblOffset val="100"/>
        <c:noMultiLvlLbl val="0"/>
      </c:catAx>
      <c:valAx>
        <c:axId val="1594712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627491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PE"/>
              <a:t>B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'Jun 26'!$B$23:$C$42</c:f>
              <c:multiLvlStrCache>
                <c:ptCount val="20"/>
                <c:lvl>
                  <c:pt idx="0">
                    <c:v>101</c:v>
                  </c:pt>
                  <c:pt idx="1">
                    <c:v>102</c:v>
                  </c:pt>
                  <c:pt idx="2">
                    <c:v>103</c:v>
                  </c:pt>
                  <c:pt idx="3">
                    <c:v>104</c:v>
                  </c:pt>
                  <c:pt idx="4">
                    <c:v>201</c:v>
                  </c:pt>
                  <c:pt idx="5">
                    <c:v>202</c:v>
                  </c:pt>
                  <c:pt idx="6">
                    <c:v>203</c:v>
                  </c:pt>
                  <c:pt idx="7">
                    <c:v>204</c:v>
                  </c:pt>
                  <c:pt idx="8">
                    <c:v>301</c:v>
                  </c:pt>
                  <c:pt idx="9">
                    <c:v>302</c:v>
                  </c:pt>
                  <c:pt idx="10">
                    <c:v>303</c:v>
                  </c:pt>
                  <c:pt idx="11">
                    <c:v>304</c:v>
                  </c:pt>
                  <c:pt idx="12">
                    <c:v>401</c:v>
                  </c:pt>
                  <c:pt idx="13">
                    <c:v>402</c:v>
                  </c:pt>
                  <c:pt idx="14">
                    <c:v>403</c:v>
                  </c:pt>
                  <c:pt idx="15">
                    <c:v>404</c:v>
                  </c:pt>
                  <c:pt idx="16">
                    <c:v>501</c:v>
                  </c:pt>
                  <c:pt idx="17">
                    <c:v>502</c:v>
                  </c:pt>
                  <c:pt idx="18">
                    <c:v>503</c:v>
                  </c:pt>
                  <c:pt idx="19">
                    <c:v>504</c:v>
                  </c:pt>
                </c:lvl>
                <c:lvl>
                  <c:pt idx="0">
                    <c:v>B</c:v>
                  </c:pt>
                  <c:pt idx="1">
                    <c:v>B</c:v>
                  </c:pt>
                  <c:pt idx="2">
                    <c:v>B</c:v>
                  </c:pt>
                  <c:pt idx="3">
                    <c:v>B</c:v>
                  </c:pt>
                  <c:pt idx="4">
                    <c:v>B</c:v>
                  </c:pt>
                  <c:pt idx="5">
                    <c:v>B</c:v>
                  </c:pt>
                  <c:pt idx="6">
                    <c:v>B</c:v>
                  </c:pt>
                  <c:pt idx="7">
                    <c:v>B</c:v>
                  </c:pt>
                  <c:pt idx="8">
                    <c:v>B</c:v>
                  </c:pt>
                  <c:pt idx="9">
                    <c:v>B</c:v>
                  </c:pt>
                  <c:pt idx="10">
                    <c:v>B</c:v>
                  </c:pt>
                  <c:pt idx="11">
                    <c:v>B</c:v>
                  </c:pt>
                  <c:pt idx="12">
                    <c:v>B</c:v>
                  </c:pt>
                  <c:pt idx="13">
                    <c:v>B</c:v>
                  </c:pt>
                  <c:pt idx="14">
                    <c:v>B</c:v>
                  </c:pt>
                  <c:pt idx="15">
                    <c:v>B</c:v>
                  </c:pt>
                  <c:pt idx="16">
                    <c:v>B</c:v>
                  </c:pt>
                  <c:pt idx="17">
                    <c:v>B</c:v>
                  </c:pt>
                  <c:pt idx="18">
                    <c:v>B</c:v>
                  </c:pt>
                  <c:pt idx="19">
                    <c:v>B</c:v>
                  </c:pt>
                </c:lvl>
              </c:multiLvlStrCache>
            </c:multiLvlStrRef>
          </c:cat>
          <c:val>
            <c:numRef>
              <c:f>'Jun 26'!$I$23:$I$42</c:f>
              <c:numCache>
                <c:formatCode>_(* #,##0.00_);_(* \(#,##0.00\);_(* "-"??_);_(@_)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3B-4ED4-80D4-5114409982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2767616"/>
        <c:axId val="160219136"/>
      </c:barChart>
      <c:catAx>
        <c:axId val="627676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60219136"/>
        <c:crosses val="autoZero"/>
        <c:auto val="1"/>
        <c:lblAlgn val="ctr"/>
        <c:lblOffset val="100"/>
        <c:noMultiLvlLbl val="0"/>
      </c:catAx>
      <c:valAx>
        <c:axId val="1602191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627676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PE"/>
              <a:t>C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'Jun 26'!$B$43:$C$62</c:f>
              <c:multiLvlStrCache>
                <c:ptCount val="20"/>
                <c:lvl>
                  <c:pt idx="0">
                    <c:v>101</c:v>
                  </c:pt>
                  <c:pt idx="1">
                    <c:v>102</c:v>
                  </c:pt>
                  <c:pt idx="2">
                    <c:v>103</c:v>
                  </c:pt>
                  <c:pt idx="3">
                    <c:v>104</c:v>
                  </c:pt>
                  <c:pt idx="4">
                    <c:v>201</c:v>
                  </c:pt>
                  <c:pt idx="5">
                    <c:v>202</c:v>
                  </c:pt>
                  <c:pt idx="6">
                    <c:v>203</c:v>
                  </c:pt>
                  <c:pt idx="7">
                    <c:v>204</c:v>
                  </c:pt>
                  <c:pt idx="8">
                    <c:v>301</c:v>
                  </c:pt>
                  <c:pt idx="9">
                    <c:v>302</c:v>
                  </c:pt>
                  <c:pt idx="10">
                    <c:v>303</c:v>
                  </c:pt>
                  <c:pt idx="11">
                    <c:v>304</c:v>
                  </c:pt>
                  <c:pt idx="12">
                    <c:v>401</c:v>
                  </c:pt>
                  <c:pt idx="13">
                    <c:v>402</c:v>
                  </c:pt>
                  <c:pt idx="14">
                    <c:v>403</c:v>
                  </c:pt>
                  <c:pt idx="15">
                    <c:v>404</c:v>
                  </c:pt>
                  <c:pt idx="16">
                    <c:v>501</c:v>
                  </c:pt>
                  <c:pt idx="17">
                    <c:v>502</c:v>
                  </c:pt>
                  <c:pt idx="18">
                    <c:v>503</c:v>
                  </c:pt>
                  <c:pt idx="19">
                    <c:v>504</c:v>
                  </c:pt>
                </c:lvl>
                <c:lvl>
                  <c:pt idx="0">
                    <c:v>C</c:v>
                  </c:pt>
                  <c:pt idx="1">
                    <c:v>C</c:v>
                  </c:pt>
                  <c:pt idx="2">
                    <c:v>C</c:v>
                  </c:pt>
                  <c:pt idx="3">
                    <c:v>C</c:v>
                  </c:pt>
                  <c:pt idx="4">
                    <c:v>C</c:v>
                  </c:pt>
                  <c:pt idx="5">
                    <c:v>C</c:v>
                  </c:pt>
                  <c:pt idx="6">
                    <c:v>C</c:v>
                  </c:pt>
                  <c:pt idx="7">
                    <c:v>C</c:v>
                  </c:pt>
                  <c:pt idx="8">
                    <c:v>C</c:v>
                  </c:pt>
                  <c:pt idx="9">
                    <c:v>C</c:v>
                  </c:pt>
                  <c:pt idx="10">
                    <c:v>C</c:v>
                  </c:pt>
                  <c:pt idx="11">
                    <c:v>C</c:v>
                  </c:pt>
                  <c:pt idx="12">
                    <c:v>C</c:v>
                  </c:pt>
                  <c:pt idx="13">
                    <c:v>C</c:v>
                  </c:pt>
                  <c:pt idx="14">
                    <c:v>C</c:v>
                  </c:pt>
                  <c:pt idx="15">
                    <c:v>C</c:v>
                  </c:pt>
                  <c:pt idx="16">
                    <c:v>C</c:v>
                  </c:pt>
                  <c:pt idx="17">
                    <c:v>C</c:v>
                  </c:pt>
                  <c:pt idx="18">
                    <c:v>C</c:v>
                  </c:pt>
                  <c:pt idx="19">
                    <c:v>C</c:v>
                  </c:pt>
                </c:lvl>
              </c:multiLvlStrCache>
            </c:multiLvlStrRef>
          </c:cat>
          <c:val>
            <c:numRef>
              <c:f>'Jun 26'!$I$43:$I$62</c:f>
              <c:numCache>
                <c:formatCode>_(* #,##0.00_);_(* \(#,##0.00\);_(* "-"??_);_(@_)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D1-42F6-A117-69DAADBF09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2750208"/>
        <c:axId val="160221440"/>
      </c:barChart>
      <c:catAx>
        <c:axId val="627502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60221440"/>
        <c:crosses val="autoZero"/>
        <c:auto val="1"/>
        <c:lblAlgn val="ctr"/>
        <c:lblOffset val="100"/>
        <c:noMultiLvlLbl val="0"/>
      </c:catAx>
      <c:valAx>
        <c:axId val="160221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627502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PE"/>
              <a:t>D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'Ene 26'!$B$63:$C$82</c:f>
              <c:multiLvlStrCache>
                <c:ptCount val="20"/>
                <c:lvl>
                  <c:pt idx="0">
                    <c:v>101</c:v>
                  </c:pt>
                  <c:pt idx="1">
                    <c:v>102</c:v>
                  </c:pt>
                  <c:pt idx="2">
                    <c:v>103</c:v>
                  </c:pt>
                  <c:pt idx="3">
                    <c:v>104</c:v>
                  </c:pt>
                  <c:pt idx="4">
                    <c:v>201</c:v>
                  </c:pt>
                  <c:pt idx="5">
                    <c:v>202</c:v>
                  </c:pt>
                  <c:pt idx="6">
                    <c:v>203</c:v>
                  </c:pt>
                  <c:pt idx="7">
                    <c:v>204</c:v>
                  </c:pt>
                  <c:pt idx="8">
                    <c:v>301</c:v>
                  </c:pt>
                  <c:pt idx="9">
                    <c:v>302</c:v>
                  </c:pt>
                  <c:pt idx="10">
                    <c:v>303</c:v>
                  </c:pt>
                  <c:pt idx="11">
                    <c:v>304</c:v>
                  </c:pt>
                  <c:pt idx="12">
                    <c:v>401</c:v>
                  </c:pt>
                  <c:pt idx="13">
                    <c:v>402</c:v>
                  </c:pt>
                  <c:pt idx="14">
                    <c:v>403</c:v>
                  </c:pt>
                  <c:pt idx="15">
                    <c:v>404</c:v>
                  </c:pt>
                  <c:pt idx="16">
                    <c:v>501</c:v>
                  </c:pt>
                  <c:pt idx="17">
                    <c:v>502</c:v>
                  </c:pt>
                  <c:pt idx="18">
                    <c:v>503</c:v>
                  </c:pt>
                  <c:pt idx="19">
                    <c:v>504</c:v>
                  </c:pt>
                </c:lvl>
                <c:lvl>
                  <c:pt idx="0">
                    <c:v>D</c:v>
                  </c:pt>
                  <c:pt idx="1">
                    <c:v>D</c:v>
                  </c:pt>
                  <c:pt idx="2">
                    <c:v>D</c:v>
                  </c:pt>
                  <c:pt idx="3">
                    <c:v>D</c:v>
                  </c:pt>
                  <c:pt idx="4">
                    <c:v>D</c:v>
                  </c:pt>
                  <c:pt idx="5">
                    <c:v>D</c:v>
                  </c:pt>
                  <c:pt idx="6">
                    <c:v>D</c:v>
                  </c:pt>
                  <c:pt idx="7">
                    <c:v>D</c:v>
                  </c:pt>
                  <c:pt idx="8">
                    <c:v>D</c:v>
                  </c:pt>
                  <c:pt idx="9">
                    <c:v>D</c:v>
                  </c:pt>
                  <c:pt idx="10">
                    <c:v>D</c:v>
                  </c:pt>
                  <c:pt idx="11">
                    <c:v>D</c:v>
                  </c:pt>
                  <c:pt idx="12">
                    <c:v>D</c:v>
                  </c:pt>
                  <c:pt idx="13">
                    <c:v>D</c:v>
                  </c:pt>
                  <c:pt idx="14">
                    <c:v>D</c:v>
                  </c:pt>
                  <c:pt idx="15">
                    <c:v>D</c:v>
                  </c:pt>
                  <c:pt idx="16">
                    <c:v>D</c:v>
                  </c:pt>
                  <c:pt idx="17">
                    <c:v>D</c:v>
                  </c:pt>
                  <c:pt idx="18">
                    <c:v>D</c:v>
                  </c:pt>
                  <c:pt idx="19">
                    <c:v>D</c:v>
                  </c:pt>
                </c:lvl>
              </c:multiLvlStrCache>
            </c:multiLvlStrRef>
          </c:cat>
          <c:val>
            <c:numRef>
              <c:f>'Ene 26'!$I$63:$I$82</c:f>
              <c:numCache>
                <c:formatCode>_(* #,##0.00_);_(* \(#,##0.00\);_(* "-"??_);_(@_)</c:formatCode>
                <c:ptCount val="20"/>
                <c:pt idx="0">
                  <c:v>69.017648505747147</c:v>
                </c:pt>
                <c:pt idx="1">
                  <c:v>30.094863701539079</c:v>
                </c:pt>
                <c:pt idx="2">
                  <c:v>68.811687284239255</c:v>
                </c:pt>
                <c:pt idx="3">
                  <c:v>116.43536218195989</c:v>
                </c:pt>
                <c:pt idx="4">
                  <c:v>49.96040642509255</c:v>
                </c:pt>
                <c:pt idx="5">
                  <c:v>163.30125522696278</c:v>
                </c:pt>
                <c:pt idx="6">
                  <c:v>6.7629547593999844</c:v>
                </c:pt>
                <c:pt idx="7">
                  <c:v>62.994254291837144</c:v>
                </c:pt>
                <c:pt idx="8">
                  <c:v>63.281822789791562</c:v>
                </c:pt>
                <c:pt idx="9">
                  <c:v>91.245916185466598</c:v>
                </c:pt>
                <c:pt idx="10">
                  <c:v>47.698719049288933</c:v>
                </c:pt>
                <c:pt idx="11">
                  <c:v>39.650687167348543</c:v>
                </c:pt>
                <c:pt idx="12">
                  <c:v>94.502435121761167</c:v>
                </c:pt>
                <c:pt idx="13">
                  <c:v>102.22403789791547</c:v>
                </c:pt>
                <c:pt idx="14">
                  <c:v>107.69561148061563</c:v>
                </c:pt>
                <c:pt idx="15">
                  <c:v>49.645635501655967</c:v>
                </c:pt>
                <c:pt idx="16">
                  <c:v>186.27564657705045</c:v>
                </c:pt>
                <c:pt idx="17">
                  <c:v>82.230255168517459</c:v>
                </c:pt>
                <c:pt idx="18">
                  <c:v>27.65830359049291</c:v>
                </c:pt>
                <c:pt idx="19">
                  <c:v>87.383171766997862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77D-4474-BA88-FA93CAEAE2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2769152"/>
        <c:axId val="160223744"/>
      </c:barChart>
      <c:catAx>
        <c:axId val="627691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60223744"/>
        <c:crosses val="autoZero"/>
        <c:auto val="1"/>
        <c:lblAlgn val="ctr"/>
        <c:lblOffset val="100"/>
        <c:noMultiLvlLbl val="0"/>
      </c:catAx>
      <c:valAx>
        <c:axId val="1602237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627691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PE"/>
              <a:t>D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'Jun 26'!$B$63:$C$82</c:f>
              <c:multiLvlStrCache>
                <c:ptCount val="20"/>
                <c:lvl>
                  <c:pt idx="0">
                    <c:v>101</c:v>
                  </c:pt>
                  <c:pt idx="1">
                    <c:v>102</c:v>
                  </c:pt>
                  <c:pt idx="2">
                    <c:v>103</c:v>
                  </c:pt>
                  <c:pt idx="3">
                    <c:v>104</c:v>
                  </c:pt>
                  <c:pt idx="4">
                    <c:v>201</c:v>
                  </c:pt>
                  <c:pt idx="5">
                    <c:v>202</c:v>
                  </c:pt>
                  <c:pt idx="6">
                    <c:v>203</c:v>
                  </c:pt>
                  <c:pt idx="7">
                    <c:v>204</c:v>
                  </c:pt>
                  <c:pt idx="8">
                    <c:v>301</c:v>
                  </c:pt>
                  <c:pt idx="9">
                    <c:v>302</c:v>
                  </c:pt>
                  <c:pt idx="10">
                    <c:v>303</c:v>
                  </c:pt>
                  <c:pt idx="11">
                    <c:v>304</c:v>
                  </c:pt>
                  <c:pt idx="12">
                    <c:v>401</c:v>
                  </c:pt>
                  <c:pt idx="13">
                    <c:v>402</c:v>
                  </c:pt>
                  <c:pt idx="14">
                    <c:v>403</c:v>
                  </c:pt>
                  <c:pt idx="15">
                    <c:v>404</c:v>
                  </c:pt>
                  <c:pt idx="16">
                    <c:v>501</c:v>
                  </c:pt>
                  <c:pt idx="17">
                    <c:v>502</c:v>
                  </c:pt>
                  <c:pt idx="18">
                    <c:v>503</c:v>
                  </c:pt>
                  <c:pt idx="19">
                    <c:v>504</c:v>
                  </c:pt>
                </c:lvl>
                <c:lvl>
                  <c:pt idx="0">
                    <c:v>D</c:v>
                  </c:pt>
                  <c:pt idx="1">
                    <c:v>D</c:v>
                  </c:pt>
                  <c:pt idx="2">
                    <c:v>D</c:v>
                  </c:pt>
                  <c:pt idx="3">
                    <c:v>D</c:v>
                  </c:pt>
                  <c:pt idx="4">
                    <c:v>D</c:v>
                  </c:pt>
                  <c:pt idx="5">
                    <c:v>D</c:v>
                  </c:pt>
                  <c:pt idx="6">
                    <c:v>D</c:v>
                  </c:pt>
                  <c:pt idx="7">
                    <c:v>D</c:v>
                  </c:pt>
                  <c:pt idx="8">
                    <c:v>D</c:v>
                  </c:pt>
                  <c:pt idx="9">
                    <c:v>D</c:v>
                  </c:pt>
                  <c:pt idx="10">
                    <c:v>D</c:v>
                  </c:pt>
                  <c:pt idx="11">
                    <c:v>D</c:v>
                  </c:pt>
                  <c:pt idx="12">
                    <c:v>D</c:v>
                  </c:pt>
                  <c:pt idx="13">
                    <c:v>D</c:v>
                  </c:pt>
                  <c:pt idx="14">
                    <c:v>D</c:v>
                  </c:pt>
                  <c:pt idx="15">
                    <c:v>D</c:v>
                  </c:pt>
                  <c:pt idx="16">
                    <c:v>D</c:v>
                  </c:pt>
                  <c:pt idx="17">
                    <c:v>D</c:v>
                  </c:pt>
                  <c:pt idx="18">
                    <c:v>D</c:v>
                  </c:pt>
                  <c:pt idx="19">
                    <c:v>D</c:v>
                  </c:pt>
                </c:lvl>
              </c:multiLvlStrCache>
            </c:multiLvlStrRef>
          </c:cat>
          <c:val>
            <c:numRef>
              <c:f>'Jun 26'!$I$63:$I$82</c:f>
              <c:numCache>
                <c:formatCode>_(* #,##0.00_);_(* \(#,##0.00\);_(* "-"??_);_(@_)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94C-4E40-B0D3-0C70B33E96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2769152"/>
        <c:axId val="160223744"/>
      </c:barChart>
      <c:catAx>
        <c:axId val="627691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60223744"/>
        <c:crosses val="autoZero"/>
        <c:auto val="1"/>
        <c:lblAlgn val="ctr"/>
        <c:lblOffset val="100"/>
        <c:noMultiLvlLbl val="0"/>
      </c:catAx>
      <c:valAx>
        <c:axId val="1602237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627691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PE"/>
              <a:t>E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'Jun 26'!$B$83:$C$102</c:f>
              <c:multiLvlStrCache>
                <c:ptCount val="20"/>
                <c:lvl>
                  <c:pt idx="0">
                    <c:v>101</c:v>
                  </c:pt>
                  <c:pt idx="1">
                    <c:v>102</c:v>
                  </c:pt>
                  <c:pt idx="2">
                    <c:v>103</c:v>
                  </c:pt>
                  <c:pt idx="3">
                    <c:v>104</c:v>
                  </c:pt>
                  <c:pt idx="4">
                    <c:v>201</c:v>
                  </c:pt>
                  <c:pt idx="5">
                    <c:v>202</c:v>
                  </c:pt>
                  <c:pt idx="6">
                    <c:v>203</c:v>
                  </c:pt>
                  <c:pt idx="7">
                    <c:v>204</c:v>
                  </c:pt>
                  <c:pt idx="8">
                    <c:v>301</c:v>
                  </c:pt>
                  <c:pt idx="9">
                    <c:v>302</c:v>
                  </c:pt>
                  <c:pt idx="10">
                    <c:v>303</c:v>
                  </c:pt>
                  <c:pt idx="11">
                    <c:v>304</c:v>
                  </c:pt>
                  <c:pt idx="12">
                    <c:v>401</c:v>
                  </c:pt>
                  <c:pt idx="13">
                    <c:v>402</c:v>
                  </c:pt>
                  <c:pt idx="14">
                    <c:v>403</c:v>
                  </c:pt>
                  <c:pt idx="15">
                    <c:v>404</c:v>
                  </c:pt>
                  <c:pt idx="16">
                    <c:v>501</c:v>
                  </c:pt>
                  <c:pt idx="17">
                    <c:v>502</c:v>
                  </c:pt>
                  <c:pt idx="18">
                    <c:v>503</c:v>
                  </c:pt>
                  <c:pt idx="19">
                    <c:v>504</c:v>
                  </c:pt>
                </c:lvl>
                <c:lvl>
                  <c:pt idx="0">
                    <c:v>E</c:v>
                  </c:pt>
                  <c:pt idx="1">
                    <c:v>E</c:v>
                  </c:pt>
                  <c:pt idx="2">
                    <c:v>E</c:v>
                  </c:pt>
                  <c:pt idx="3">
                    <c:v>E</c:v>
                  </c:pt>
                  <c:pt idx="4">
                    <c:v>E</c:v>
                  </c:pt>
                  <c:pt idx="5">
                    <c:v>E</c:v>
                  </c:pt>
                  <c:pt idx="6">
                    <c:v>E</c:v>
                  </c:pt>
                  <c:pt idx="7">
                    <c:v>E</c:v>
                  </c:pt>
                  <c:pt idx="8">
                    <c:v>E</c:v>
                  </c:pt>
                  <c:pt idx="9">
                    <c:v>E</c:v>
                  </c:pt>
                  <c:pt idx="10">
                    <c:v>E</c:v>
                  </c:pt>
                  <c:pt idx="11">
                    <c:v>E</c:v>
                  </c:pt>
                  <c:pt idx="12">
                    <c:v>E</c:v>
                  </c:pt>
                  <c:pt idx="13">
                    <c:v>E</c:v>
                  </c:pt>
                  <c:pt idx="14">
                    <c:v>E</c:v>
                  </c:pt>
                  <c:pt idx="15">
                    <c:v>E</c:v>
                  </c:pt>
                  <c:pt idx="16">
                    <c:v>E</c:v>
                  </c:pt>
                  <c:pt idx="17">
                    <c:v>E</c:v>
                  </c:pt>
                  <c:pt idx="18">
                    <c:v>E</c:v>
                  </c:pt>
                  <c:pt idx="19">
                    <c:v>E</c:v>
                  </c:pt>
                </c:lvl>
              </c:multiLvlStrCache>
            </c:multiLvlStrRef>
          </c:cat>
          <c:val>
            <c:numRef>
              <c:f>'Jun 26'!$I$83:$I$102</c:f>
              <c:numCache>
                <c:formatCode>_(* #,##0.00_);_(* \(#,##0.00\);_(* "-"??_);_(@_)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31-4C68-B69D-E2590DCCD3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2769664"/>
        <c:axId val="160226048"/>
      </c:barChart>
      <c:catAx>
        <c:axId val="627696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60226048"/>
        <c:crosses val="autoZero"/>
        <c:auto val="1"/>
        <c:lblAlgn val="ctr"/>
        <c:lblOffset val="100"/>
        <c:noMultiLvlLbl val="0"/>
      </c:catAx>
      <c:valAx>
        <c:axId val="1602260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627696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PE"/>
              <a:t>F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'Jun 26'!$B$103:$C$122</c:f>
              <c:multiLvlStrCache>
                <c:ptCount val="20"/>
                <c:lvl>
                  <c:pt idx="0">
                    <c:v>101</c:v>
                  </c:pt>
                  <c:pt idx="1">
                    <c:v>102</c:v>
                  </c:pt>
                  <c:pt idx="2">
                    <c:v>103</c:v>
                  </c:pt>
                  <c:pt idx="3">
                    <c:v>104</c:v>
                  </c:pt>
                  <c:pt idx="4">
                    <c:v>201</c:v>
                  </c:pt>
                  <c:pt idx="5">
                    <c:v>202</c:v>
                  </c:pt>
                  <c:pt idx="6">
                    <c:v>203</c:v>
                  </c:pt>
                  <c:pt idx="7">
                    <c:v>204</c:v>
                  </c:pt>
                  <c:pt idx="8">
                    <c:v>301</c:v>
                  </c:pt>
                  <c:pt idx="9">
                    <c:v>302</c:v>
                  </c:pt>
                  <c:pt idx="10">
                    <c:v>303</c:v>
                  </c:pt>
                  <c:pt idx="11">
                    <c:v>304</c:v>
                  </c:pt>
                  <c:pt idx="12">
                    <c:v>401</c:v>
                  </c:pt>
                  <c:pt idx="13">
                    <c:v>402</c:v>
                  </c:pt>
                  <c:pt idx="14">
                    <c:v>403</c:v>
                  </c:pt>
                  <c:pt idx="15">
                    <c:v>404</c:v>
                  </c:pt>
                  <c:pt idx="16">
                    <c:v>501</c:v>
                  </c:pt>
                  <c:pt idx="17">
                    <c:v>502</c:v>
                  </c:pt>
                  <c:pt idx="18">
                    <c:v>503</c:v>
                  </c:pt>
                  <c:pt idx="19">
                    <c:v>504</c:v>
                  </c:pt>
                </c:lvl>
                <c:lvl>
                  <c:pt idx="0">
                    <c:v>F</c:v>
                  </c:pt>
                  <c:pt idx="1">
                    <c:v>F</c:v>
                  </c:pt>
                  <c:pt idx="2">
                    <c:v>F</c:v>
                  </c:pt>
                  <c:pt idx="3">
                    <c:v>F</c:v>
                  </c:pt>
                  <c:pt idx="4">
                    <c:v>F</c:v>
                  </c:pt>
                  <c:pt idx="5">
                    <c:v>F</c:v>
                  </c:pt>
                  <c:pt idx="6">
                    <c:v>F</c:v>
                  </c:pt>
                  <c:pt idx="7">
                    <c:v>F</c:v>
                  </c:pt>
                  <c:pt idx="8">
                    <c:v>F</c:v>
                  </c:pt>
                  <c:pt idx="9">
                    <c:v>F</c:v>
                  </c:pt>
                  <c:pt idx="10">
                    <c:v>F</c:v>
                  </c:pt>
                  <c:pt idx="11">
                    <c:v>F</c:v>
                  </c:pt>
                  <c:pt idx="12">
                    <c:v>F</c:v>
                  </c:pt>
                  <c:pt idx="13">
                    <c:v>F</c:v>
                  </c:pt>
                  <c:pt idx="14">
                    <c:v>F</c:v>
                  </c:pt>
                  <c:pt idx="15">
                    <c:v>F</c:v>
                  </c:pt>
                  <c:pt idx="16">
                    <c:v>F</c:v>
                  </c:pt>
                  <c:pt idx="17">
                    <c:v>F</c:v>
                  </c:pt>
                  <c:pt idx="18">
                    <c:v>F</c:v>
                  </c:pt>
                  <c:pt idx="19">
                    <c:v>F</c:v>
                  </c:pt>
                </c:lvl>
              </c:multiLvlStrCache>
            </c:multiLvlStrRef>
          </c:cat>
          <c:val>
            <c:numRef>
              <c:f>'Jun 26'!$I$103:$I$122</c:f>
              <c:numCache>
                <c:formatCode>_(* #,##0.00_);_(* \(#,##0.00\);_(* "-"??_);_(@_)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6F-47F2-9CAC-4285477ED2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4002432"/>
        <c:axId val="171369600"/>
      </c:barChart>
      <c:catAx>
        <c:axId val="154002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71369600"/>
        <c:crosses val="autoZero"/>
        <c:auto val="1"/>
        <c:lblAlgn val="ctr"/>
        <c:lblOffset val="100"/>
        <c:noMultiLvlLbl val="0"/>
      </c:catAx>
      <c:valAx>
        <c:axId val="1713696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540024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PE"/>
              <a:t>G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'Jun 26'!$B$123:$C$142</c:f>
              <c:multiLvlStrCache>
                <c:ptCount val="20"/>
                <c:lvl>
                  <c:pt idx="0">
                    <c:v>101</c:v>
                  </c:pt>
                  <c:pt idx="1">
                    <c:v>102</c:v>
                  </c:pt>
                  <c:pt idx="2">
                    <c:v>103</c:v>
                  </c:pt>
                  <c:pt idx="3">
                    <c:v>104</c:v>
                  </c:pt>
                  <c:pt idx="4">
                    <c:v>201</c:v>
                  </c:pt>
                  <c:pt idx="5">
                    <c:v>202</c:v>
                  </c:pt>
                  <c:pt idx="6">
                    <c:v>203</c:v>
                  </c:pt>
                  <c:pt idx="7">
                    <c:v>204</c:v>
                  </c:pt>
                  <c:pt idx="8">
                    <c:v>301</c:v>
                  </c:pt>
                  <c:pt idx="9">
                    <c:v>302</c:v>
                  </c:pt>
                  <c:pt idx="10">
                    <c:v>303</c:v>
                  </c:pt>
                  <c:pt idx="11">
                    <c:v>304</c:v>
                  </c:pt>
                  <c:pt idx="12">
                    <c:v>401</c:v>
                  </c:pt>
                  <c:pt idx="13">
                    <c:v>402</c:v>
                  </c:pt>
                  <c:pt idx="14">
                    <c:v>403</c:v>
                  </c:pt>
                  <c:pt idx="15">
                    <c:v>404</c:v>
                  </c:pt>
                  <c:pt idx="16">
                    <c:v>501</c:v>
                  </c:pt>
                  <c:pt idx="17">
                    <c:v>502</c:v>
                  </c:pt>
                  <c:pt idx="18">
                    <c:v>503</c:v>
                  </c:pt>
                  <c:pt idx="19">
                    <c:v>504</c:v>
                  </c:pt>
                </c:lvl>
                <c:lvl>
                  <c:pt idx="0">
                    <c:v>G</c:v>
                  </c:pt>
                  <c:pt idx="1">
                    <c:v>G</c:v>
                  </c:pt>
                  <c:pt idx="2">
                    <c:v>G</c:v>
                  </c:pt>
                  <c:pt idx="3">
                    <c:v>G</c:v>
                  </c:pt>
                  <c:pt idx="4">
                    <c:v>G</c:v>
                  </c:pt>
                  <c:pt idx="5">
                    <c:v>G</c:v>
                  </c:pt>
                  <c:pt idx="6">
                    <c:v>G</c:v>
                  </c:pt>
                  <c:pt idx="7">
                    <c:v>G</c:v>
                  </c:pt>
                  <c:pt idx="8">
                    <c:v>G</c:v>
                  </c:pt>
                  <c:pt idx="9">
                    <c:v>G</c:v>
                  </c:pt>
                  <c:pt idx="10">
                    <c:v>G</c:v>
                  </c:pt>
                  <c:pt idx="11">
                    <c:v>G</c:v>
                  </c:pt>
                  <c:pt idx="12">
                    <c:v>G</c:v>
                  </c:pt>
                  <c:pt idx="13">
                    <c:v>G</c:v>
                  </c:pt>
                  <c:pt idx="14">
                    <c:v>G</c:v>
                  </c:pt>
                  <c:pt idx="15">
                    <c:v>G</c:v>
                  </c:pt>
                  <c:pt idx="16">
                    <c:v>G</c:v>
                  </c:pt>
                  <c:pt idx="17">
                    <c:v>G</c:v>
                  </c:pt>
                  <c:pt idx="18">
                    <c:v>G</c:v>
                  </c:pt>
                  <c:pt idx="19">
                    <c:v>G</c:v>
                  </c:pt>
                </c:lvl>
              </c:multiLvlStrCache>
            </c:multiLvlStrRef>
          </c:cat>
          <c:val>
            <c:numRef>
              <c:f>'Jun 26'!$I$123:$I$142</c:f>
              <c:numCache>
                <c:formatCode>_(* #,##0.00_);_(* \(#,##0.00\);_(* "-"??_);_(@_)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4F-4CFD-BA69-5AA72757BF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2767104"/>
        <c:axId val="171371904"/>
      </c:barChart>
      <c:catAx>
        <c:axId val="62767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71371904"/>
        <c:crosses val="autoZero"/>
        <c:auto val="1"/>
        <c:lblAlgn val="ctr"/>
        <c:lblOffset val="100"/>
        <c:noMultiLvlLbl val="0"/>
      </c:catAx>
      <c:valAx>
        <c:axId val="1713719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627671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PE"/>
              <a:t>H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'Jun 26'!$B$143:$C$162</c:f>
              <c:multiLvlStrCache>
                <c:ptCount val="20"/>
                <c:lvl>
                  <c:pt idx="0">
                    <c:v>101</c:v>
                  </c:pt>
                  <c:pt idx="1">
                    <c:v>102</c:v>
                  </c:pt>
                  <c:pt idx="2">
                    <c:v>103</c:v>
                  </c:pt>
                  <c:pt idx="3">
                    <c:v>104</c:v>
                  </c:pt>
                  <c:pt idx="4">
                    <c:v>201</c:v>
                  </c:pt>
                  <c:pt idx="5">
                    <c:v>202</c:v>
                  </c:pt>
                  <c:pt idx="6">
                    <c:v>203</c:v>
                  </c:pt>
                  <c:pt idx="7">
                    <c:v>204</c:v>
                  </c:pt>
                  <c:pt idx="8">
                    <c:v>301</c:v>
                  </c:pt>
                  <c:pt idx="9">
                    <c:v>302</c:v>
                  </c:pt>
                  <c:pt idx="10">
                    <c:v>303</c:v>
                  </c:pt>
                  <c:pt idx="11">
                    <c:v>304</c:v>
                  </c:pt>
                  <c:pt idx="12">
                    <c:v>401</c:v>
                  </c:pt>
                  <c:pt idx="13">
                    <c:v>402</c:v>
                  </c:pt>
                  <c:pt idx="14">
                    <c:v>403</c:v>
                  </c:pt>
                  <c:pt idx="15">
                    <c:v>404</c:v>
                  </c:pt>
                  <c:pt idx="16">
                    <c:v>501</c:v>
                  </c:pt>
                  <c:pt idx="17">
                    <c:v>502</c:v>
                  </c:pt>
                  <c:pt idx="18">
                    <c:v>503</c:v>
                  </c:pt>
                  <c:pt idx="19">
                    <c:v>504</c:v>
                  </c:pt>
                </c:lvl>
                <c:lvl>
                  <c:pt idx="0">
                    <c:v>H</c:v>
                  </c:pt>
                  <c:pt idx="1">
                    <c:v>H</c:v>
                  </c:pt>
                  <c:pt idx="2">
                    <c:v>H</c:v>
                  </c:pt>
                  <c:pt idx="3">
                    <c:v>H</c:v>
                  </c:pt>
                  <c:pt idx="4">
                    <c:v>H</c:v>
                  </c:pt>
                  <c:pt idx="5">
                    <c:v>H</c:v>
                  </c:pt>
                  <c:pt idx="6">
                    <c:v>H</c:v>
                  </c:pt>
                  <c:pt idx="7">
                    <c:v>H</c:v>
                  </c:pt>
                  <c:pt idx="8">
                    <c:v>H</c:v>
                  </c:pt>
                  <c:pt idx="9">
                    <c:v>H</c:v>
                  </c:pt>
                  <c:pt idx="10">
                    <c:v>H</c:v>
                  </c:pt>
                  <c:pt idx="11">
                    <c:v>H</c:v>
                  </c:pt>
                  <c:pt idx="12">
                    <c:v>H</c:v>
                  </c:pt>
                  <c:pt idx="13">
                    <c:v>H</c:v>
                  </c:pt>
                  <c:pt idx="14">
                    <c:v>H</c:v>
                  </c:pt>
                  <c:pt idx="15">
                    <c:v>H</c:v>
                  </c:pt>
                  <c:pt idx="16">
                    <c:v>H</c:v>
                  </c:pt>
                  <c:pt idx="17">
                    <c:v>H</c:v>
                  </c:pt>
                  <c:pt idx="18">
                    <c:v>H</c:v>
                  </c:pt>
                  <c:pt idx="19">
                    <c:v>H</c:v>
                  </c:pt>
                </c:lvl>
              </c:multiLvlStrCache>
            </c:multiLvlStrRef>
          </c:cat>
          <c:val>
            <c:numRef>
              <c:f>'Jun 26'!$I$143:$I$162</c:f>
              <c:numCache>
                <c:formatCode>_(* #,##0.00_);_(* \(#,##0.00\);_(* "-"??_);_(@_)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54F-47C1-BE15-0D8AB10E5F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72716032"/>
        <c:axId val="171374208"/>
      </c:barChart>
      <c:catAx>
        <c:axId val="1727160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71374208"/>
        <c:crosses val="autoZero"/>
        <c:auto val="1"/>
        <c:lblAlgn val="ctr"/>
        <c:lblOffset val="100"/>
        <c:noMultiLvlLbl val="0"/>
      </c:catAx>
      <c:valAx>
        <c:axId val="1713742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727160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PE"/>
              <a:t>I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'Jun 26'!$B$163:$C$182</c:f>
              <c:multiLvlStrCache>
                <c:ptCount val="20"/>
                <c:lvl>
                  <c:pt idx="0">
                    <c:v>101</c:v>
                  </c:pt>
                  <c:pt idx="1">
                    <c:v>102</c:v>
                  </c:pt>
                  <c:pt idx="2">
                    <c:v>103</c:v>
                  </c:pt>
                  <c:pt idx="3">
                    <c:v>104</c:v>
                  </c:pt>
                  <c:pt idx="4">
                    <c:v>201</c:v>
                  </c:pt>
                  <c:pt idx="5">
                    <c:v>202</c:v>
                  </c:pt>
                  <c:pt idx="6">
                    <c:v>203</c:v>
                  </c:pt>
                  <c:pt idx="7">
                    <c:v>204</c:v>
                  </c:pt>
                  <c:pt idx="8">
                    <c:v>301</c:v>
                  </c:pt>
                  <c:pt idx="9">
                    <c:v>302</c:v>
                  </c:pt>
                  <c:pt idx="10">
                    <c:v>303</c:v>
                  </c:pt>
                  <c:pt idx="11">
                    <c:v>304</c:v>
                  </c:pt>
                  <c:pt idx="12">
                    <c:v>401</c:v>
                  </c:pt>
                  <c:pt idx="13">
                    <c:v>402</c:v>
                  </c:pt>
                  <c:pt idx="14">
                    <c:v>403</c:v>
                  </c:pt>
                  <c:pt idx="15">
                    <c:v>404</c:v>
                  </c:pt>
                  <c:pt idx="16">
                    <c:v>501</c:v>
                  </c:pt>
                  <c:pt idx="17">
                    <c:v>502</c:v>
                  </c:pt>
                  <c:pt idx="18">
                    <c:v>503</c:v>
                  </c:pt>
                  <c:pt idx="19">
                    <c:v>504</c:v>
                  </c:pt>
                </c:lvl>
                <c:lvl>
                  <c:pt idx="0">
                    <c:v>I</c:v>
                  </c:pt>
                  <c:pt idx="1">
                    <c:v>I</c:v>
                  </c:pt>
                  <c:pt idx="2">
                    <c:v>I</c:v>
                  </c:pt>
                  <c:pt idx="3">
                    <c:v>I</c:v>
                  </c:pt>
                  <c:pt idx="4">
                    <c:v>I</c:v>
                  </c:pt>
                  <c:pt idx="5">
                    <c:v>I</c:v>
                  </c:pt>
                  <c:pt idx="6">
                    <c:v>I</c:v>
                  </c:pt>
                  <c:pt idx="7">
                    <c:v>I</c:v>
                  </c:pt>
                  <c:pt idx="8">
                    <c:v>I</c:v>
                  </c:pt>
                  <c:pt idx="9">
                    <c:v>I</c:v>
                  </c:pt>
                  <c:pt idx="10">
                    <c:v>I</c:v>
                  </c:pt>
                  <c:pt idx="11">
                    <c:v>I</c:v>
                  </c:pt>
                  <c:pt idx="12">
                    <c:v>I</c:v>
                  </c:pt>
                  <c:pt idx="13">
                    <c:v>I</c:v>
                  </c:pt>
                  <c:pt idx="14">
                    <c:v>I</c:v>
                  </c:pt>
                  <c:pt idx="15">
                    <c:v>I</c:v>
                  </c:pt>
                  <c:pt idx="16">
                    <c:v>I</c:v>
                  </c:pt>
                  <c:pt idx="17">
                    <c:v>I</c:v>
                  </c:pt>
                  <c:pt idx="18">
                    <c:v>I</c:v>
                  </c:pt>
                  <c:pt idx="19">
                    <c:v>I</c:v>
                  </c:pt>
                </c:lvl>
              </c:multiLvlStrCache>
            </c:multiLvlStrRef>
          </c:cat>
          <c:val>
            <c:numRef>
              <c:f>'Jun 26'!$I$163:$I$182</c:f>
              <c:numCache>
                <c:formatCode>_(* #,##0.00_);_(* \(#,##0.00\);_(* "-"??_);_(@_)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D9F-4127-A4A9-6229727BDE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72716544"/>
        <c:axId val="176160768"/>
      </c:barChart>
      <c:catAx>
        <c:axId val="172716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76160768"/>
        <c:crosses val="autoZero"/>
        <c:auto val="1"/>
        <c:lblAlgn val="ctr"/>
        <c:lblOffset val="100"/>
        <c:noMultiLvlLbl val="0"/>
      </c:catAx>
      <c:valAx>
        <c:axId val="1761607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727165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PE"/>
              <a:t>A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'Jul 26'!$B$3:$C$22</c:f>
              <c:multiLvlStrCache>
                <c:ptCount val="20"/>
                <c:lvl>
                  <c:pt idx="0">
                    <c:v>101</c:v>
                  </c:pt>
                  <c:pt idx="1">
                    <c:v>102</c:v>
                  </c:pt>
                  <c:pt idx="2">
                    <c:v>103</c:v>
                  </c:pt>
                  <c:pt idx="3">
                    <c:v>104</c:v>
                  </c:pt>
                  <c:pt idx="4">
                    <c:v>201</c:v>
                  </c:pt>
                  <c:pt idx="5">
                    <c:v>202</c:v>
                  </c:pt>
                  <c:pt idx="6">
                    <c:v>203</c:v>
                  </c:pt>
                  <c:pt idx="7">
                    <c:v>204</c:v>
                  </c:pt>
                  <c:pt idx="8">
                    <c:v>301</c:v>
                  </c:pt>
                  <c:pt idx="9">
                    <c:v>302</c:v>
                  </c:pt>
                  <c:pt idx="10">
                    <c:v>303</c:v>
                  </c:pt>
                  <c:pt idx="11">
                    <c:v>304</c:v>
                  </c:pt>
                  <c:pt idx="12">
                    <c:v>401</c:v>
                  </c:pt>
                  <c:pt idx="13">
                    <c:v>402</c:v>
                  </c:pt>
                  <c:pt idx="14">
                    <c:v>403</c:v>
                  </c:pt>
                  <c:pt idx="15">
                    <c:v>404</c:v>
                  </c:pt>
                  <c:pt idx="16">
                    <c:v>501</c:v>
                  </c:pt>
                  <c:pt idx="17">
                    <c:v>502</c:v>
                  </c:pt>
                  <c:pt idx="18">
                    <c:v>503</c:v>
                  </c:pt>
                  <c:pt idx="19">
                    <c:v>504</c:v>
                  </c:pt>
                </c:lvl>
                <c:lvl>
                  <c:pt idx="0">
                    <c:v>A</c:v>
                  </c:pt>
                  <c:pt idx="1">
                    <c:v>A</c:v>
                  </c:pt>
                  <c:pt idx="2">
                    <c:v>A</c:v>
                  </c:pt>
                  <c:pt idx="3">
                    <c:v>A</c:v>
                  </c:pt>
                  <c:pt idx="4">
                    <c:v>A</c:v>
                  </c:pt>
                  <c:pt idx="5">
                    <c:v>A</c:v>
                  </c:pt>
                  <c:pt idx="6">
                    <c:v>A</c:v>
                  </c:pt>
                  <c:pt idx="7">
                    <c:v>A</c:v>
                  </c:pt>
                  <c:pt idx="8">
                    <c:v>A</c:v>
                  </c:pt>
                  <c:pt idx="9">
                    <c:v>A</c:v>
                  </c:pt>
                  <c:pt idx="10">
                    <c:v>A</c:v>
                  </c:pt>
                  <c:pt idx="11">
                    <c:v>A</c:v>
                  </c:pt>
                  <c:pt idx="12">
                    <c:v>A</c:v>
                  </c:pt>
                  <c:pt idx="13">
                    <c:v>A</c:v>
                  </c:pt>
                  <c:pt idx="14">
                    <c:v>A</c:v>
                  </c:pt>
                  <c:pt idx="15">
                    <c:v>A</c:v>
                  </c:pt>
                  <c:pt idx="16">
                    <c:v>A</c:v>
                  </c:pt>
                  <c:pt idx="17">
                    <c:v>A</c:v>
                  </c:pt>
                  <c:pt idx="18">
                    <c:v>A</c:v>
                  </c:pt>
                  <c:pt idx="19">
                    <c:v>A</c:v>
                  </c:pt>
                </c:lvl>
              </c:multiLvlStrCache>
            </c:multiLvlStrRef>
          </c:cat>
          <c:val>
            <c:numRef>
              <c:f>'Jul 26'!$I$3:$I$22</c:f>
              <c:numCache>
                <c:formatCode>_(* #,##0.00_);_(* \(#,##0.00\);_(* "-"??_);_(@_)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2DA-4FA9-A409-9AD9658EC3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2749184"/>
        <c:axId val="159471232"/>
      </c:barChart>
      <c:catAx>
        <c:axId val="627491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59471232"/>
        <c:crosses val="autoZero"/>
        <c:auto val="1"/>
        <c:lblAlgn val="ctr"/>
        <c:lblOffset val="100"/>
        <c:noMultiLvlLbl val="0"/>
      </c:catAx>
      <c:valAx>
        <c:axId val="1594712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627491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PE"/>
              <a:t>B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'Jul 26'!$B$23:$C$42</c:f>
              <c:multiLvlStrCache>
                <c:ptCount val="20"/>
                <c:lvl>
                  <c:pt idx="0">
                    <c:v>101</c:v>
                  </c:pt>
                  <c:pt idx="1">
                    <c:v>102</c:v>
                  </c:pt>
                  <c:pt idx="2">
                    <c:v>103</c:v>
                  </c:pt>
                  <c:pt idx="3">
                    <c:v>104</c:v>
                  </c:pt>
                  <c:pt idx="4">
                    <c:v>201</c:v>
                  </c:pt>
                  <c:pt idx="5">
                    <c:v>202</c:v>
                  </c:pt>
                  <c:pt idx="6">
                    <c:v>203</c:v>
                  </c:pt>
                  <c:pt idx="7">
                    <c:v>204</c:v>
                  </c:pt>
                  <c:pt idx="8">
                    <c:v>301</c:v>
                  </c:pt>
                  <c:pt idx="9">
                    <c:v>302</c:v>
                  </c:pt>
                  <c:pt idx="10">
                    <c:v>303</c:v>
                  </c:pt>
                  <c:pt idx="11">
                    <c:v>304</c:v>
                  </c:pt>
                  <c:pt idx="12">
                    <c:v>401</c:v>
                  </c:pt>
                  <c:pt idx="13">
                    <c:v>402</c:v>
                  </c:pt>
                  <c:pt idx="14">
                    <c:v>403</c:v>
                  </c:pt>
                  <c:pt idx="15">
                    <c:v>404</c:v>
                  </c:pt>
                  <c:pt idx="16">
                    <c:v>501</c:v>
                  </c:pt>
                  <c:pt idx="17">
                    <c:v>502</c:v>
                  </c:pt>
                  <c:pt idx="18">
                    <c:v>503</c:v>
                  </c:pt>
                  <c:pt idx="19">
                    <c:v>504</c:v>
                  </c:pt>
                </c:lvl>
                <c:lvl>
                  <c:pt idx="0">
                    <c:v>B</c:v>
                  </c:pt>
                  <c:pt idx="1">
                    <c:v>B</c:v>
                  </c:pt>
                  <c:pt idx="2">
                    <c:v>B</c:v>
                  </c:pt>
                  <c:pt idx="3">
                    <c:v>B</c:v>
                  </c:pt>
                  <c:pt idx="4">
                    <c:v>B</c:v>
                  </c:pt>
                  <c:pt idx="5">
                    <c:v>B</c:v>
                  </c:pt>
                  <c:pt idx="6">
                    <c:v>B</c:v>
                  </c:pt>
                  <c:pt idx="7">
                    <c:v>B</c:v>
                  </c:pt>
                  <c:pt idx="8">
                    <c:v>B</c:v>
                  </c:pt>
                  <c:pt idx="9">
                    <c:v>B</c:v>
                  </c:pt>
                  <c:pt idx="10">
                    <c:v>B</c:v>
                  </c:pt>
                  <c:pt idx="11">
                    <c:v>B</c:v>
                  </c:pt>
                  <c:pt idx="12">
                    <c:v>B</c:v>
                  </c:pt>
                  <c:pt idx="13">
                    <c:v>B</c:v>
                  </c:pt>
                  <c:pt idx="14">
                    <c:v>B</c:v>
                  </c:pt>
                  <c:pt idx="15">
                    <c:v>B</c:v>
                  </c:pt>
                  <c:pt idx="16">
                    <c:v>B</c:v>
                  </c:pt>
                  <c:pt idx="17">
                    <c:v>B</c:v>
                  </c:pt>
                  <c:pt idx="18">
                    <c:v>B</c:v>
                  </c:pt>
                  <c:pt idx="19">
                    <c:v>B</c:v>
                  </c:pt>
                </c:lvl>
              </c:multiLvlStrCache>
            </c:multiLvlStrRef>
          </c:cat>
          <c:val>
            <c:numRef>
              <c:f>'Jul 26'!$I$23:$I$42</c:f>
              <c:numCache>
                <c:formatCode>_(* #,##0.00_);_(* \(#,##0.00\);_(* "-"??_);_(@_)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C5-4B90-AAD0-BF0B6ACEA1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2767616"/>
        <c:axId val="160219136"/>
      </c:barChart>
      <c:catAx>
        <c:axId val="627676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60219136"/>
        <c:crosses val="autoZero"/>
        <c:auto val="1"/>
        <c:lblAlgn val="ctr"/>
        <c:lblOffset val="100"/>
        <c:noMultiLvlLbl val="0"/>
      </c:catAx>
      <c:valAx>
        <c:axId val="1602191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627676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PE"/>
              <a:t>C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'Jul 26'!$B$43:$C$62</c:f>
              <c:multiLvlStrCache>
                <c:ptCount val="20"/>
                <c:lvl>
                  <c:pt idx="0">
                    <c:v>101</c:v>
                  </c:pt>
                  <c:pt idx="1">
                    <c:v>102</c:v>
                  </c:pt>
                  <c:pt idx="2">
                    <c:v>103</c:v>
                  </c:pt>
                  <c:pt idx="3">
                    <c:v>104</c:v>
                  </c:pt>
                  <c:pt idx="4">
                    <c:v>201</c:v>
                  </c:pt>
                  <c:pt idx="5">
                    <c:v>202</c:v>
                  </c:pt>
                  <c:pt idx="6">
                    <c:v>203</c:v>
                  </c:pt>
                  <c:pt idx="7">
                    <c:v>204</c:v>
                  </c:pt>
                  <c:pt idx="8">
                    <c:v>301</c:v>
                  </c:pt>
                  <c:pt idx="9">
                    <c:v>302</c:v>
                  </c:pt>
                  <c:pt idx="10">
                    <c:v>303</c:v>
                  </c:pt>
                  <c:pt idx="11">
                    <c:v>304</c:v>
                  </c:pt>
                  <c:pt idx="12">
                    <c:v>401</c:v>
                  </c:pt>
                  <c:pt idx="13">
                    <c:v>402</c:v>
                  </c:pt>
                  <c:pt idx="14">
                    <c:v>403</c:v>
                  </c:pt>
                  <c:pt idx="15">
                    <c:v>404</c:v>
                  </c:pt>
                  <c:pt idx="16">
                    <c:v>501</c:v>
                  </c:pt>
                  <c:pt idx="17">
                    <c:v>502</c:v>
                  </c:pt>
                  <c:pt idx="18">
                    <c:v>503</c:v>
                  </c:pt>
                  <c:pt idx="19">
                    <c:v>504</c:v>
                  </c:pt>
                </c:lvl>
                <c:lvl>
                  <c:pt idx="0">
                    <c:v>C</c:v>
                  </c:pt>
                  <c:pt idx="1">
                    <c:v>C</c:v>
                  </c:pt>
                  <c:pt idx="2">
                    <c:v>C</c:v>
                  </c:pt>
                  <c:pt idx="3">
                    <c:v>C</c:v>
                  </c:pt>
                  <c:pt idx="4">
                    <c:v>C</c:v>
                  </c:pt>
                  <c:pt idx="5">
                    <c:v>C</c:v>
                  </c:pt>
                  <c:pt idx="6">
                    <c:v>C</c:v>
                  </c:pt>
                  <c:pt idx="7">
                    <c:v>C</c:v>
                  </c:pt>
                  <c:pt idx="8">
                    <c:v>C</c:v>
                  </c:pt>
                  <c:pt idx="9">
                    <c:v>C</c:v>
                  </c:pt>
                  <c:pt idx="10">
                    <c:v>C</c:v>
                  </c:pt>
                  <c:pt idx="11">
                    <c:v>C</c:v>
                  </c:pt>
                  <c:pt idx="12">
                    <c:v>C</c:v>
                  </c:pt>
                  <c:pt idx="13">
                    <c:v>C</c:v>
                  </c:pt>
                  <c:pt idx="14">
                    <c:v>C</c:v>
                  </c:pt>
                  <c:pt idx="15">
                    <c:v>C</c:v>
                  </c:pt>
                  <c:pt idx="16">
                    <c:v>C</c:v>
                  </c:pt>
                  <c:pt idx="17">
                    <c:v>C</c:v>
                  </c:pt>
                  <c:pt idx="18">
                    <c:v>C</c:v>
                  </c:pt>
                  <c:pt idx="19">
                    <c:v>C</c:v>
                  </c:pt>
                </c:lvl>
              </c:multiLvlStrCache>
            </c:multiLvlStrRef>
          </c:cat>
          <c:val>
            <c:numRef>
              <c:f>'Jul 26'!$I$43:$I$62</c:f>
              <c:numCache>
                <c:formatCode>_(* #,##0.00_);_(* \(#,##0.00\);_(* "-"??_);_(@_)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26-4F52-8BE6-6EC12A8E3D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2750208"/>
        <c:axId val="160221440"/>
      </c:barChart>
      <c:catAx>
        <c:axId val="627502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60221440"/>
        <c:crosses val="autoZero"/>
        <c:auto val="1"/>
        <c:lblAlgn val="ctr"/>
        <c:lblOffset val="100"/>
        <c:noMultiLvlLbl val="0"/>
      </c:catAx>
      <c:valAx>
        <c:axId val="160221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627502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PE"/>
              <a:t>D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'Jul 26'!$B$63:$C$82</c:f>
              <c:multiLvlStrCache>
                <c:ptCount val="20"/>
                <c:lvl>
                  <c:pt idx="0">
                    <c:v>101</c:v>
                  </c:pt>
                  <c:pt idx="1">
                    <c:v>102</c:v>
                  </c:pt>
                  <c:pt idx="2">
                    <c:v>103</c:v>
                  </c:pt>
                  <c:pt idx="3">
                    <c:v>104</c:v>
                  </c:pt>
                  <c:pt idx="4">
                    <c:v>201</c:v>
                  </c:pt>
                  <c:pt idx="5">
                    <c:v>202</c:v>
                  </c:pt>
                  <c:pt idx="6">
                    <c:v>203</c:v>
                  </c:pt>
                  <c:pt idx="7">
                    <c:v>204</c:v>
                  </c:pt>
                  <c:pt idx="8">
                    <c:v>301</c:v>
                  </c:pt>
                  <c:pt idx="9">
                    <c:v>302</c:v>
                  </c:pt>
                  <c:pt idx="10">
                    <c:v>303</c:v>
                  </c:pt>
                  <c:pt idx="11">
                    <c:v>304</c:v>
                  </c:pt>
                  <c:pt idx="12">
                    <c:v>401</c:v>
                  </c:pt>
                  <c:pt idx="13">
                    <c:v>402</c:v>
                  </c:pt>
                  <c:pt idx="14">
                    <c:v>403</c:v>
                  </c:pt>
                  <c:pt idx="15">
                    <c:v>404</c:v>
                  </c:pt>
                  <c:pt idx="16">
                    <c:v>501</c:v>
                  </c:pt>
                  <c:pt idx="17">
                    <c:v>502</c:v>
                  </c:pt>
                  <c:pt idx="18">
                    <c:v>503</c:v>
                  </c:pt>
                  <c:pt idx="19">
                    <c:v>504</c:v>
                  </c:pt>
                </c:lvl>
                <c:lvl>
                  <c:pt idx="0">
                    <c:v>D</c:v>
                  </c:pt>
                  <c:pt idx="1">
                    <c:v>D</c:v>
                  </c:pt>
                  <c:pt idx="2">
                    <c:v>D</c:v>
                  </c:pt>
                  <c:pt idx="3">
                    <c:v>D</c:v>
                  </c:pt>
                  <c:pt idx="4">
                    <c:v>D</c:v>
                  </c:pt>
                  <c:pt idx="5">
                    <c:v>D</c:v>
                  </c:pt>
                  <c:pt idx="6">
                    <c:v>D</c:v>
                  </c:pt>
                  <c:pt idx="7">
                    <c:v>D</c:v>
                  </c:pt>
                  <c:pt idx="8">
                    <c:v>D</c:v>
                  </c:pt>
                  <c:pt idx="9">
                    <c:v>D</c:v>
                  </c:pt>
                  <c:pt idx="10">
                    <c:v>D</c:v>
                  </c:pt>
                  <c:pt idx="11">
                    <c:v>D</c:v>
                  </c:pt>
                  <c:pt idx="12">
                    <c:v>D</c:v>
                  </c:pt>
                  <c:pt idx="13">
                    <c:v>D</c:v>
                  </c:pt>
                  <c:pt idx="14">
                    <c:v>D</c:v>
                  </c:pt>
                  <c:pt idx="15">
                    <c:v>D</c:v>
                  </c:pt>
                  <c:pt idx="16">
                    <c:v>D</c:v>
                  </c:pt>
                  <c:pt idx="17">
                    <c:v>D</c:v>
                  </c:pt>
                  <c:pt idx="18">
                    <c:v>D</c:v>
                  </c:pt>
                  <c:pt idx="19">
                    <c:v>D</c:v>
                  </c:pt>
                </c:lvl>
              </c:multiLvlStrCache>
            </c:multiLvlStrRef>
          </c:cat>
          <c:val>
            <c:numRef>
              <c:f>'Jul 26'!$I$63:$I$82</c:f>
              <c:numCache>
                <c:formatCode>_(* #,##0.00_);_(* \(#,##0.00\);_(* "-"??_);_(@_)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EB-4EAF-8017-C735A8D3F2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2769152"/>
        <c:axId val="160223744"/>
      </c:barChart>
      <c:catAx>
        <c:axId val="627691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60223744"/>
        <c:crosses val="autoZero"/>
        <c:auto val="1"/>
        <c:lblAlgn val="ctr"/>
        <c:lblOffset val="100"/>
        <c:noMultiLvlLbl val="0"/>
      </c:catAx>
      <c:valAx>
        <c:axId val="1602237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627691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PE"/>
              <a:t>E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4.0758426623492848E-2"/>
          <c:y val="0.12441088503793263"/>
          <c:w val="0.95063121708403164"/>
          <c:h val="0.7417642758362764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'Ene 26'!$B$83:$C$102</c:f>
              <c:multiLvlStrCache>
                <c:ptCount val="20"/>
                <c:lvl>
                  <c:pt idx="0">
                    <c:v>101</c:v>
                  </c:pt>
                  <c:pt idx="1">
                    <c:v>102</c:v>
                  </c:pt>
                  <c:pt idx="2">
                    <c:v>103</c:v>
                  </c:pt>
                  <c:pt idx="3">
                    <c:v>104</c:v>
                  </c:pt>
                  <c:pt idx="4">
                    <c:v>201</c:v>
                  </c:pt>
                  <c:pt idx="5">
                    <c:v>202</c:v>
                  </c:pt>
                  <c:pt idx="6">
                    <c:v>203</c:v>
                  </c:pt>
                  <c:pt idx="7">
                    <c:v>204</c:v>
                  </c:pt>
                  <c:pt idx="8">
                    <c:v>301</c:v>
                  </c:pt>
                  <c:pt idx="9">
                    <c:v>302</c:v>
                  </c:pt>
                  <c:pt idx="10">
                    <c:v>303</c:v>
                  </c:pt>
                  <c:pt idx="11">
                    <c:v>304</c:v>
                  </c:pt>
                  <c:pt idx="12">
                    <c:v>401</c:v>
                  </c:pt>
                  <c:pt idx="13">
                    <c:v>402</c:v>
                  </c:pt>
                  <c:pt idx="14">
                    <c:v>403</c:v>
                  </c:pt>
                  <c:pt idx="15">
                    <c:v>404</c:v>
                  </c:pt>
                  <c:pt idx="16">
                    <c:v>501</c:v>
                  </c:pt>
                  <c:pt idx="17">
                    <c:v>502</c:v>
                  </c:pt>
                  <c:pt idx="18">
                    <c:v>503</c:v>
                  </c:pt>
                  <c:pt idx="19">
                    <c:v>504</c:v>
                  </c:pt>
                </c:lvl>
                <c:lvl>
                  <c:pt idx="0">
                    <c:v>E</c:v>
                  </c:pt>
                  <c:pt idx="1">
                    <c:v>E</c:v>
                  </c:pt>
                  <c:pt idx="2">
                    <c:v>E</c:v>
                  </c:pt>
                  <c:pt idx="3">
                    <c:v>E</c:v>
                  </c:pt>
                  <c:pt idx="4">
                    <c:v>E</c:v>
                  </c:pt>
                  <c:pt idx="5">
                    <c:v>E</c:v>
                  </c:pt>
                  <c:pt idx="6">
                    <c:v>E</c:v>
                  </c:pt>
                  <c:pt idx="7">
                    <c:v>E</c:v>
                  </c:pt>
                  <c:pt idx="8">
                    <c:v>E</c:v>
                  </c:pt>
                  <c:pt idx="9">
                    <c:v>E</c:v>
                  </c:pt>
                  <c:pt idx="10">
                    <c:v>E</c:v>
                  </c:pt>
                  <c:pt idx="11">
                    <c:v>E</c:v>
                  </c:pt>
                  <c:pt idx="12">
                    <c:v>E</c:v>
                  </c:pt>
                  <c:pt idx="13">
                    <c:v>E</c:v>
                  </c:pt>
                  <c:pt idx="14">
                    <c:v>E</c:v>
                  </c:pt>
                  <c:pt idx="15">
                    <c:v>E</c:v>
                  </c:pt>
                  <c:pt idx="16">
                    <c:v>E</c:v>
                  </c:pt>
                  <c:pt idx="17">
                    <c:v>E</c:v>
                  </c:pt>
                  <c:pt idx="18">
                    <c:v>E</c:v>
                  </c:pt>
                  <c:pt idx="19">
                    <c:v>E</c:v>
                  </c:pt>
                </c:lvl>
              </c:multiLvlStrCache>
            </c:multiLvlStrRef>
          </c:cat>
          <c:val>
            <c:numRef>
              <c:f>'Ene 26'!$I$83:$I$102</c:f>
              <c:numCache>
                <c:formatCode>_(* #,##0.00_);_(* \(#,##0.00\);_(* "-"??_);_(@_)</c:formatCode>
                <c:ptCount val="20"/>
                <c:pt idx="0">
                  <c:v>99.068556541983256</c:v>
                </c:pt>
                <c:pt idx="1">
                  <c:v>82.716012766413428</c:v>
                </c:pt>
                <c:pt idx="2">
                  <c:v>4.5712164776933806</c:v>
                </c:pt>
                <c:pt idx="3">
                  <c:v>61.416513613871047</c:v>
                </c:pt>
                <c:pt idx="4">
                  <c:v>114.17367480615626</c:v>
                </c:pt>
                <c:pt idx="5">
                  <c:v>1.4973423982077003</c:v>
                </c:pt>
                <c:pt idx="6">
                  <c:v>138.27890984414572</c:v>
                </c:pt>
                <c:pt idx="7">
                  <c:v>2.39113637833628</c:v>
                </c:pt>
                <c:pt idx="8">
                  <c:v>138.31388439119425</c:v>
                </c:pt>
                <c:pt idx="9">
                  <c:v>136.23095581141632</c:v>
                </c:pt>
                <c:pt idx="10">
                  <c:v>159.79602840054548</c:v>
                </c:pt>
                <c:pt idx="11">
                  <c:v>46.536786875121777</c:v>
                </c:pt>
                <c:pt idx="12">
                  <c:v>63.040887021235157</c:v>
                </c:pt>
                <c:pt idx="13">
                  <c:v>103.99608161503996</c:v>
                </c:pt>
                <c:pt idx="14">
                  <c:v>34.85917422170273</c:v>
                </c:pt>
                <c:pt idx="15">
                  <c:v>42.837257009546093</c:v>
                </c:pt>
                <c:pt idx="16">
                  <c:v>88.548990001948198</c:v>
                </c:pt>
                <c:pt idx="17">
                  <c:v>48.28551422754726</c:v>
                </c:pt>
                <c:pt idx="18">
                  <c:v>82.432330329242177</c:v>
                </c:pt>
                <c:pt idx="19">
                  <c:v>97.93771285408144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FE1-4A7B-AAF0-753052027F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2769664"/>
        <c:axId val="160226048"/>
      </c:barChart>
      <c:catAx>
        <c:axId val="627696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60226048"/>
        <c:crosses val="autoZero"/>
        <c:auto val="1"/>
        <c:lblAlgn val="ctr"/>
        <c:lblOffset val="100"/>
        <c:noMultiLvlLbl val="0"/>
      </c:catAx>
      <c:valAx>
        <c:axId val="1602260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627696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PE"/>
              <a:t>E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'Jul 26'!$B$83:$C$102</c:f>
              <c:multiLvlStrCache>
                <c:ptCount val="20"/>
                <c:lvl>
                  <c:pt idx="0">
                    <c:v>101</c:v>
                  </c:pt>
                  <c:pt idx="1">
                    <c:v>102</c:v>
                  </c:pt>
                  <c:pt idx="2">
                    <c:v>103</c:v>
                  </c:pt>
                  <c:pt idx="3">
                    <c:v>104</c:v>
                  </c:pt>
                  <c:pt idx="4">
                    <c:v>201</c:v>
                  </c:pt>
                  <c:pt idx="5">
                    <c:v>202</c:v>
                  </c:pt>
                  <c:pt idx="6">
                    <c:v>203</c:v>
                  </c:pt>
                  <c:pt idx="7">
                    <c:v>204</c:v>
                  </c:pt>
                  <c:pt idx="8">
                    <c:v>301</c:v>
                  </c:pt>
                  <c:pt idx="9">
                    <c:v>302</c:v>
                  </c:pt>
                  <c:pt idx="10">
                    <c:v>303</c:v>
                  </c:pt>
                  <c:pt idx="11">
                    <c:v>304</c:v>
                  </c:pt>
                  <c:pt idx="12">
                    <c:v>401</c:v>
                  </c:pt>
                  <c:pt idx="13">
                    <c:v>402</c:v>
                  </c:pt>
                  <c:pt idx="14">
                    <c:v>403</c:v>
                  </c:pt>
                  <c:pt idx="15">
                    <c:v>404</c:v>
                  </c:pt>
                  <c:pt idx="16">
                    <c:v>501</c:v>
                  </c:pt>
                  <c:pt idx="17">
                    <c:v>502</c:v>
                  </c:pt>
                  <c:pt idx="18">
                    <c:v>503</c:v>
                  </c:pt>
                  <c:pt idx="19">
                    <c:v>504</c:v>
                  </c:pt>
                </c:lvl>
                <c:lvl>
                  <c:pt idx="0">
                    <c:v>E</c:v>
                  </c:pt>
                  <c:pt idx="1">
                    <c:v>E</c:v>
                  </c:pt>
                  <c:pt idx="2">
                    <c:v>E</c:v>
                  </c:pt>
                  <c:pt idx="3">
                    <c:v>E</c:v>
                  </c:pt>
                  <c:pt idx="4">
                    <c:v>E</c:v>
                  </c:pt>
                  <c:pt idx="5">
                    <c:v>E</c:v>
                  </c:pt>
                  <c:pt idx="6">
                    <c:v>E</c:v>
                  </c:pt>
                  <c:pt idx="7">
                    <c:v>E</c:v>
                  </c:pt>
                  <c:pt idx="8">
                    <c:v>E</c:v>
                  </c:pt>
                  <c:pt idx="9">
                    <c:v>E</c:v>
                  </c:pt>
                  <c:pt idx="10">
                    <c:v>E</c:v>
                  </c:pt>
                  <c:pt idx="11">
                    <c:v>E</c:v>
                  </c:pt>
                  <c:pt idx="12">
                    <c:v>E</c:v>
                  </c:pt>
                  <c:pt idx="13">
                    <c:v>E</c:v>
                  </c:pt>
                  <c:pt idx="14">
                    <c:v>E</c:v>
                  </c:pt>
                  <c:pt idx="15">
                    <c:v>E</c:v>
                  </c:pt>
                  <c:pt idx="16">
                    <c:v>E</c:v>
                  </c:pt>
                  <c:pt idx="17">
                    <c:v>E</c:v>
                  </c:pt>
                  <c:pt idx="18">
                    <c:v>E</c:v>
                  </c:pt>
                  <c:pt idx="19">
                    <c:v>E</c:v>
                  </c:pt>
                </c:lvl>
              </c:multiLvlStrCache>
            </c:multiLvlStrRef>
          </c:cat>
          <c:val>
            <c:numRef>
              <c:f>'Jul 26'!$I$83:$I$102</c:f>
              <c:numCache>
                <c:formatCode>_(* #,##0.00_);_(* \(#,##0.00\);_(* "-"??_);_(@_)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C6-4A93-979D-4B6E114CD6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2769664"/>
        <c:axId val="160226048"/>
      </c:barChart>
      <c:catAx>
        <c:axId val="627696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60226048"/>
        <c:crosses val="autoZero"/>
        <c:auto val="1"/>
        <c:lblAlgn val="ctr"/>
        <c:lblOffset val="100"/>
        <c:noMultiLvlLbl val="0"/>
      </c:catAx>
      <c:valAx>
        <c:axId val="1602260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627696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PE"/>
              <a:t>F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'Jul 26'!$B$103:$C$122</c:f>
              <c:multiLvlStrCache>
                <c:ptCount val="20"/>
                <c:lvl>
                  <c:pt idx="0">
                    <c:v>101</c:v>
                  </c:pt>
                  <c:pt idx="1">
                    <c:v>102</c:v>
                  </c:pt>
                  <c:pt idx="2">
                    <c:v>103</c:v>
                  </c:pt>
                  <c:pt idx="3">
                    <c:v>104</c:v>
                  </c:pt>
                  <c:pt idx="4">
                    <c:v>201</c:v>
                  </c:pt>
                  <c:pt idx="5">
                    <c:v>202</c:v>
                  </c:pt>
                  <c:pt idx="6">
                    <c:v>203</c:v>
                  </c:pt>
                  <c:pt idx="7">
                    <c:v>204</c:v>
                  </c:pt>
                  <c:pt idx="8">
                    <c:v>301</c:v>
                  </c:pt>
                  <c:pt idx="9">
                    <c:v>302</c:v>
                  </c:pt>
                  <c:pt idx="10">
                    <c:v>303</c:v>
                  </c:pt>
                  <c:pt idx="11">
                    <c:v>304</c:v>
                  </c:pt>
                  <c:pt idx="12">
                    <c:v>401</c:v>
                  </c:pt>
                  <c:pt idx="13">
                    <c:v>402</c:v>
                  </c:pt>
                  <c:pt idx="14">
                    <c:v>403</c:v>
                  </c:pt>
                  <c:pt idx="15">
                    <c:v>404</c:v>
                  </c:pt>
                  <c:pt idx="16">
                    <c:v>501</c:v>
                  </c:pt>
                  <c:pt idx="17">
                    <c:v>502</c:v>
                  </c:pt>
                  <c:pt idx="18">
                    <c:v>503</c:v>
                  </c:pt>
                  <c:pt idx="19">
                    <c:v>504</c:v>
                  </c:pt>
                </c:lvl>
                <c:lvl>
                  <c:pt idx="0">
                    <c:v>F</c:v>
                  </c:pt>
                  <c:pt idx="1">
                    <c:v>F</c:v>
                  </c:pt>
                  <c:pt idx="2">
                    <c:v>F</c:v>
                  </c:pt>
                  <c:pt idx="3">
                    <c:v>F</c:v>
                  </c:pt>
                  <c:pt idx="4">
                    <c:v>F</c:v>
                  </c:pt>
                  <c:pt idx="5">
                    <c:v>F</c:v>
                  </c:pt>
                  <c:pt idx="6">
                    <c:v>F</c:v>
                  </c:pt>
                  <c:pt idx="7">
                    <c:v>F</c:v>
                  </c:pt>
                  <c:pt idx="8">
                    <c:v>F</c:v>
                  </c:pt>
                  <c:pt idx="9">
                    <c:v>F</c:v>
                  </c:pt>
                  <c:pt idx="10">
                    <c:v>F</c:v>
                  </c:pt>
                  <c:pt idx="11">
                    <c:v>F</c:v>
                  </c:pt>
                  <c:pt idx="12">
                    <c:v>F</c:v>
                  </c:pt>
                  <c:pt idx="13">
                    <c:v>F</c:v>
                  </c:pt>
                  <c:pt idx="14">
                    <c:v>F</c:v>
                  </c:pt>
                  <c:pt idx="15">
                    <c:v>F</c:v>
                  </c:pt>
                  <c:pt idx="16">
                    <c:v>F</c:v>
                  </c:pt>
                  <c:pt idx="17">
                    <c:v>F</c:v>
                  </c:pt>
                  <c:pt idx="18">
                    <c:v>F</c:v>
                  </c:pt>
                  <c:pt idx="19">
                    <c:v>F</c:v>
                  </c:pt>
                </c:lvl>
              </c:multiLvlStrCache>
            </c:multiLvlStrRef>
          </c:cat>
          <c:val>
            <c:numRef>
              <c:f>'Jul 26'!$I$103:$I$122</c:f>
              <c:numCache>
                <c:formatCode>_(* #,##0.00_);_(* \(#,##0.00\);_(* "-"??_);_(@_)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C5-4A44-B279-034E332642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4002432"/>
        <c:axId val="171369600"/>
      </c:barChart>
      <c:catAx>
        <c:axId val="154002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71369600"/>
        <c:crosses val="autoZero"/>
        <c:auto val="1"/>
        <c:lblAlgn val="ctr"/>
        <c:lblOffset val="100"/>
        <c:noMultiLvlLbl val="0"/>
      </c:catAx>
      <c:valAx>
        <c:axId val="1713696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540024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PE"/>
              <a:t>G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'Jul 26'!$B$123:$C$142</c:f>
              <c:multiLvlStrCache>
                <c:ptCount val="20"/>
                <c:lvl>
                  <c:pt idx="0">
                    <c:v>101</c:v>
                  </c:pt>
                  <c:pt idx="1">
                    <c:v>102</c:v>
                  </c:pt>
                  <c:pt idx="2">
                    <c:v>103</c:v>
                  </c:pt>
                  <c:pt idx="3">
                    <c:v>104</c:v>
                  </c:pt>
                  <c:pt idx="4">
                    <c:v>201</c:v>
                  </c:pt>
                  <c:pt idx="5">
                    <c:v>202</c:v>
                  </c:pt>
                  <c:pt idx="6">
                    <c:v>203</c:v>
                  </c:pt>
                  <c:pt idx="7">
                    <c:v>204</c:v>
                  </c:pt>
                  <c:pt idx="8">
                    <c:v>301</c:v>
                  </c:pt>
                  <c:pt idx="9">
                    <c:v>302</c:v>
                  </c:pt>
                  <c:pt idx="10">
                    <c:v>303</c:v>
                  </c:pt>
                  <c:pt idx="11">
                    <c:v>304</c:v>
                  </c:pt>
                  <c:pt idx="12">
                    <c:v>401</c:v>
                  </c:pt>
                  <c:pt idx="13">
                    <c:v>402</c:v>
                  </c:pt>
                  <c:pt idx="14">
                    <c:v>403</c:v>
                  </c:pt>
                  <c:pt idx="15">
                    <c:v>404</c:v>
                  </c:pt>
                  <c:pt idx="16">
                    <c:v>501</c:v>
                  </c:pt>
                  <c:pt idx="17">
                    <c:v>502</c:v>
                  </c:pt>
                  <c:pt idx="18">
                    <c:v>503</c:v>
                  </c:pt>
                  <c:pt idx="19">
                    <c:v>504</c:v>
                  </c:pt>
                </c:lvl>
                <c:lvl>
                  <c:pt idx="0">
                    <c:v>G</c:v>
                  </c:pt>
                  <c:pt idx="1">
                    <c:v>G</c:v>
                  </c:pt>
                  <c:pt idx="2">
                    <c:v>G</c:v>
                  </c:pt>
                  <c:pt idx="3">
                    <c:v>G</c:v>
                  </c:pt>
                  <c:pt idx="4">
                    <c:v>G</c:v>
                  </c:pt>
                  <c:pt idx="5">
                    <c:v>G</c:v>
                  </c:pt>
                  <c:pt idx="6">
                    <c:v>G</c:v>
                  </c:pt>
                  <c:pt idx="7">
                    <c:v>G</c:v>
                  </c:pt>
                  <c:pt idx="8">
                    <c:v>G</c:v>
                  </c:pt>
                  <c:pt idx="9">
                    <c:v>G</c:v>
                  </c:pt>
                  <c:pt idx="10">
                    <c:v>G</c:v>
                  </c:pt>
                  <c:pt idx="11">
                    <c:v>G</c:v>
                  </c:pt>
                  <c:pt idx="12">
                    <c:v>G</c:v>
                  </c:pt>
                  <c:pt idx="13">
                    <c:v>G</c:v>
                  </c:pt>
                  <c:pt idx="14">
                    <c:v>G</c:v>
                  </c:pt>
                  <c:pt idx="15">
                    <c:v>G</c:v>
                  </c:pt>
                  <c:pt idx="16">
                    <c:v>G</c:v>
                  </c:pt>
                  <c:pt idx="17">
                    <c:v>G</c:v>
                  </c:pt>
                  <c:pt idx="18">
                    <c:v>G</c:v>
                  </c:pt>
                  <c:pt idx="19">
                    <c:v>G</c:v>
                  </c:pt>
                </c:lvl>
              </c:multiLvlStrCache>
            </c:multiLvlStrRef>
          </c:cat>
          <c:val>
            <c:numRef>
              <c:f>'Jul 26'!$I$123:$I$142</c:f>
              <c:numCache>
                <c:formatCode>_(* #,##0.00_);_(* \(#,##0.00\);_(* "-"??_);_(@_)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2A-47A5-BEAE-A4C3613B11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2767104"/>
        <c:axId val="171371904"/>
      </c:barChart>
      <c:catAx>
        <c:axId val="62767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71371904"/>
        <c:crosses val="autoZero"/>
        <c:auto val="1"/>
        <c:lblAlgn val="ctr"/>
        <c:lblOffset val="100"/>
        <c:noMultiLvlLbl val="0"/>
      </c:catAx>
      <c:valAx>
        <c:axId val="1713719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627671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PE"/>
              <a:t>H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'Jul 26'!$B$143:$C$162</c:f>
              <c:multiLvlStrCache>
                <c:ptCount val="20"/>
                <c:lvl>
                  <c:pt idx="0">
                    <c:v>101</c:v>
                  </c:pt>
                  <c:pt idx="1">
                    <c:v>102</c:v>
                  </c:pt>
                  <c:pt idx="2">
                    <c:v>103</c:v>
                  </c:pt>
                  <c:pt idx="3">
                    <c:v>104</c:v>
                  </c:pt>
                  <c:pt idx="4">
                    <c:v>201</c:v>
                  </c:pt>
                  <c:pt idx="5">
                    <c:v>202</c:v>
                  </c:pt>
                  <c:pt idx="6">
                    <c:v>203</c:v>
                  </c:pt>
                  <c:pt idx="7">
                    <c:v>204</c:v>
                  </c:pt>
                  <c:pt idx="8">
                    <c:v>301</c:v>
                  </c:pt>
                  <c:pt idx="9">
                    <c:v>302</c:v>
                  </c:pt>
                  <c:pt idx="10">
                    <c:v>303</c:v>
                  </c:pt>
                  <c:pt idx="11">
                    <c:v>304</c:v>
                  </c:pt>
                  <c:pt idx="12">
                    <c:v>401</c:v>
                  </c:pt>
                  <c:pt idx="13">
                    <c:v>402</c:v>
                  </c:pt>
                  <c:pt idx="14">
                    <c:v>403</c:v>
                  </c:pt>
                  <c:pt idx="15">
                    <c:v>404</c:v>
                  </c:pt>
                  <c:pt idx="16">
                    <c:v>501</c:v>
                  </c:pt>
                  <c:pt idx="17">
                    <c:v>502</c:v>
                  </c:pt>
                  <c:pt idx="18">
                    <c:v>503</c:v>
                  </c:pt>
                  <c:pt idx="19">
                    <c:v>504</c:v>
                  </c:pt>
                </c:lvl>
                <c:lvl>
                  <c:pt idx="0">
                    <c:v>H</c:v>
                  </c:pt>
                  <c:pt idx="1">
                    <c:v>H</c:v>
                  </c:pt>
                  <c:pt idx="2">
                    <c:v>H</c:v>
                  </c:pt>
                  <c:pt idx="3">
                    <c:v>H</c:v>
                  </c:pt>
                  <c:pt idx="4">
                    <c:v>H</c:v>
                  </c:pt>
                  <c:pt idx="5">
                    <c:v>H</c:v>
                  </c:pt>
                  <c:pt idx="6">
                    <c:v>H</c:v>
                  </c:pt>
                  <c:pt idx="7">
                    <c:v>H</c:v>
                  </c:pt>
                  <c:pt idx="8">
                    <c:v>H</c:v>
                  </c:pt>
                  <c:pt idx="9">
                    <c:v>H</c:v>
                  </c:pt>
                  <c:pt idx="10">
                    <c:v>H</c:v>
                  </c:pt>
                  <c:pt idx="11">
                    <c:v>H</c:v>
                  </c:pt>
                  <c:pt idx="12">
                    <c:v>H</c:v>
                  </c:pt>
                  <c:pt idx="13">
                    <c:v>H</c:v>
                  </c:pt>
                  <c:pt idx="14">
                    <c:v>H</c:v>
                  </c:pt>
                  <c:pt idx="15">
                    <c:v>H</c:v>
                  </c:pt>
                  <c:pt idx="16">
                    <c:v>H</c:v>
                  </c:pt>
                  <c:pt idx="17">
                    <c:v>H</c:v>
                  </c:pt>
                  <c:pt idx="18">
                    <c:v>H</c:v>
                  </c:pt>
                  <c:pt idx="19">
                    <c:v>H</c:v>
                  </c:pt>
                </c:lvl>
              </c:multiLvlStrCache>
            </c:multiLvlStrRef>
          </c:cat>
          <c:val>
            <c:numRef>
              <c:f>'Jul 26'!$I$143:$I$162</c:f>
              <c:numCache>
                <c:formatCode>_(* #,##0.00_);_(* \(#,##0.00\);_(* "-"??_);_(@_)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47-4CAC-B610-05A5B248FD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72716032"/>
        <c:axId val="171374208"/>
      </c:barChart>
      <c:catAx>
        <c:axId val="1727160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71374208"/>
        <c:crosses val="autoZero"/>
        <c:auto val="1"/>
        <c:lblAlgn val="ctr"/>
        <c:lblOffset val="100"/>
        <c:noMultiLvlLbl val="0"/>
      </c:catAx>
      <c:valAx>
        <c:axId val="1713742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727160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PE"/>
              <a:t>I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'Jul 26'!$B$163:$C$182</c:f>
              <c:multiLvlStrCache>
                <c:ptCount val="20"/>
                <c:lvl>
                  <c:pt idx="0">
                    <c:v>101</c:v>
                  </c:pt>
                  <c:pt idx="1">
                    <c:v>102</c:v>
                  </c:pt>
                  <c:pt idx="2">
                    <c:v>103</c:v>
                  </c:pt>
                  <c:pt idx="3">
                    <c:v>104</c:v>
                  </c:pt>
                  <c:pt idx="4">
                    <c:v>201</c:v>
                  </c:pt>
                  <c:pt idx="5">
                    <c:v>202</c:v>
                  </c:pt>
                  <c:pt idx="6">
                    <c:v>203</c:v>
                  </c:pt>
                  <c:pt idx="7">
                    <c:v>204</c:v>
                  </c:pt>
                  <c:pt idx="8">
                    <c:v>301</c:v>
                  </c:pt>
                  <c:pt idx="9">
                    <c:v>302</c:v>
                  </c:pt>
                  <c:pt idx="10">
                    <c:v>303</c:v>
                  </c:pt>
                  <c:pt idx="11">
                    <c:v>304</c:v>
                  </c:pt>
                  <c:pt idx="12">
                    <c:v>401</c:v>
                  </c:pt>
                  <c:pt idx="13">
                    <c:v>402</c:v>
                  </c:pt>
                  <c:pt idx="14">
                    <c:v>403</c:v>
                  </c:pt>
                  <c:pt idx="15">
                    <c:v>404</c:v>
                  </c:pt>
                  <c:pt idx="16">
                    <c:v>501</c:v>
                  </c:pt>
                  <c:pt idx="17">
                    <c:v>502</c:v>
                  </c:pt>
                  <c:pt idx="18">
                    <c:v>503</c:v>
                  </c:pt>
                  <c:pt idx="19">
                    <c:v>504</c:v>
                  </c:pt>
                </c:lvl>
                <c:lvl>
                  <c:pt idx="0">
                    <c:v>I</c:v>
                  </c:pt>
                  <c:pt idx="1">
                    <c:v>I</c:v>
                  </c:pt>
                  <c:pt idx="2">
                    <c:v>I</c:v>
                  </c:pt>
                  <c:pt idx="3">
                    <c:v>I</c:v>
                  </c:pt>
                  <c:pt idx="4">
                    <c:v>I</c:v>
                  </c:pt>
                  <c:pt idx="5">
                    <c:v>I</c:v>
                  </c:pt>
                  <c:pt idx="6">
                    <c:v>I</c:v>
                  </c:pt>
                  <c:pt idx="7">
                    <c:v>I</c:v>
                  </c:pt>
                  <c:pt idx="8">
                    <c:v>I</c:v>
                  </c:pt>
                  <c:pt idx="9">
                    <c:v>I</c:v>
                  </c:pt>
                  <c:pt idx="10">
                    <c:v>I</c:v>
                  </c:pt>
                  <c:pt idx="11">
                    <c:v>I</c:v>
                  </c:pt>
                  <c:pt idx="12">
                    <c:v>I</c:v>
                  </c:pt>
                  <c:pt idx="13">
                    <c:v>I</c:v>
                  </c:pt>
                  <c:pt idx="14">
                    <c:v>I</c:v>
                  </c:pt>
                  <c:pt idx="15">
                    <c:v>I</c:v>
                  </c:pt>
                  <c:pt idx="16">
                    <c:v>I</c:v>
                  </c:pt>
                  <c:pt idx="17">
                    <c:v>I</c:v>
                  </c:pt>
                  <c:pt idx="18">
                    <c:v>I</c:v>
                  </c:pt>
                  <c:pt idx="19">
                    <c:v>I</c:v>
                  </c:pt>
                </c:lvl>
              </c:multiLvlStrCache>
            </c:multiLvlStrRef>
          </c:cat>
          <c:val>
            <c:numRef>
              <c:f>'Jul 26'!$I$163:$I$182</c:f>
              <c:numCache>
                <c:formatCode>_(* #,##0.00_);_(* \(#,##0.00\);_(* "-"??_);_(@_)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E4-48AA-A393-9CEFD0F7C7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72716544"/>
        <c:axId val="176160768"/>
      </c:barChart>
      <c:catAx>
        <c:axId val="172716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76160768"/>
        <c:crosses val="autoZero"/>
        <c:auto val="1"/>
        <c:lblAlgn val="ctr"/>
        <c:lblOffset val="100"/>
        <c:noMultiLvlLbl val="0"/>
      </c:catAx>
      <c:valAx>
        <c:axId val="1761607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727165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PE"/>
              <a:t>A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'Ago 26'!$B$3:$C$22</c:f>
              <c:multiLvlStrCache>
                <c:ptCount val="20"/>
                <c:lvl>
                  <c:pt idx="0">
                    <c:v>101</c:v>
                  </c:pt>
                  <c:pt idx="1">
                    <c:v>102</c:v>
                  </c:pt>
                  <c:pt idx="2">
                    <c:v>103</c:v>
                  </c:pt>
                  <c:pt idx="3">
                    <c:v>104</c:v>
                  </c:pt>
                  <c:pt idx="4">
                    <c:v>201</c:v>
                  </c:pt>
                  <c:pt idx="5">
                    <c:v>202</c:v>
                  </c:pt>
                  <c:pt idx="6">
                    <c:v>203</c:v>
                  </c:pt>
                  <c:pt idx="7">
                    <c:v>204</c:v>
                  </c:pt>
                  <c:pt idx="8">
                    <c:v>301</c:v>
                  </c:pt>
                  <c:pt idx="9">
                    <c:v>302</c:v>
                  </c:pt>
                  <c:pt idx="10">
                    <c:v>303</c:v>
                  </c:pt>
                  <c:pt idx="11">
                    <c:v>304</c:v>
                  </c:pt>
                  <c:pt idx="12">
                    <c:v>401</c:v>
                  </c:pt>
                  <c:pt idx="13">
                    <c:v>402</c:v>
                  </c:pt>
                  <c:pt idx="14">
                    <c:v>403</c:v>
                  </c:pt>
                  <c:pt idx="15">
                    <c:v>404</c:v>
                  </c:pt>
                  <c:pt idx="16">
                    <c:v>501</c:v>
                  </c:pt>
                  <c:pt idx="17">
                    <c:v>502</c:v>
                  </c:pt>
                  <c:pt idx="18">
                    <c:v>503</c:v>
                  </c:pt>
                  <c:pt idx="19">
                    <c:v>504</c:v>
                  </c:pt>
                </c:lvl>
                <c:lvl>
                  <c:pt idx="0">
                    <c:v>A</c:v>
                  </c:pt>
                  <c:pt idx="1">
                    <c:v>A</c:v>
                  </c:pt>
                  <c:pt idx="2">
                    <c:v>A</c:v>
                  </c:pt>
                  <c:pt idx="3">
                    <c:v>A</c:v>
                  </c:pt>
                  <c:pt idx="4">
                    <c:v>A</c:v>
                  </c:pt>
                  <c:pt idx="5">
                    <c:v>A</c:v>
                  </c:pt>
                  <c:pt idx="6">
                    <c:v>A</c:v>
                  </c:pt>
                  <c:pt idx="7">
                    <c:v>A</c:v>
                  </c:pt>
                  <c:pt idx="8">
                    <c:v>A</c:v>
                  </c:pt>
                  <c:pt idx="9">
                    <c:v>A</c:v>
                  </c:pt>
                  <c:pt idx="10">
                    <c:v>A</c:v>
                  </c:pt>
                  <c:pt idx="11">
                    <c:v>A</c:v>
                  </c:pt>
                  <c:pt idx="12">
                    <c:v>A</c:v>
                  </c:pt>
                  <c:pt idx="13">
                    <c:v>A</c:v>
                  </c:pt>
                  <c:pt idx="14">
                    <c:v>A</c:v>
                  </c:pt>
                  <c:pt idx="15">
                    <c:v>A</c:v>
                  </c:pt>
                  <c:pt idx="16">
                    <c:v>A</c:v>
                  </c:pt>
                  <c:pt idx="17">
                    <c:v>A</c:v>
                  </c:pt>
                  <c:pt idx="18">
                    <c:v>A</c:v>
                  </c:pt>
                  <c:pt idx="19">
                    <c:v>A</c:v>
                  </c:pt>
                </c:lvl>
              </c:multiLvlStrCache>
            </c:multiLvlStrRef>
          </c:cat>
          <c:val>
            <c:numRef>
              <c:f>'Ago 26'!$I$3:$I$22</c:f>
              <c:numCache>
                <c:formatCode>_(* #,##0.00_);_(* \(#,##0.00\);_(* "-"??_);_(@_)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42-4C75-928B-145F503E22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2749184"/>
        <c:axId val="159471232"/>
      </c:barChart>
      <c:catAx>
        <c:axId val="627491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59471232"/>
        <c:crosses val="autoZero"/>
        <c:auto val="1"/>
        <c:lblAlgn val="ctr"/>
        <c:lblOffset val="100"/>
        <c:noMultiLvlLbl val="0"/>
      </c:catAx>
      <c:valAx>
        <c:axId val="1594712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627491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PE"/>
              <a:t>B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'Ago 26'!$B$23:$C$42</c:f>
              <c:multiLvlStrCache>
                <c:ptCount val="20"/>
                <c:lvl>
                  <c:pt idx="0">
                    <c:v>101</c:v>
                  </c:pt>
                  <c:pt idx="1">
                    <c:v>102</c:v>
                  </c:pt>
                  <c:pt idx="2">
                    <c:v>103</c:v>
                  </c:pt>
                  <c:pt idx="3">
                    <c:v>104</c:v>
                  </c:pt>
                  <c:pt idx="4">
                    <c:v>201</c:v>
                  </c:pt>
                  <c:pt idx="5">
                    <c:v>202</c:v>
                  </c:pt>
                  <c:pt idx="6">
                    <c:v>203</c:v>
                  </c:pt>
                  <c:pt idx="7">
                    <c:v>204</c:v>
                  </c:pt>
                  <c:pt idx="8">
                    <c:v>301</c:v>
                  </c:pt>
                  <c:pt idx="9">
                    <c:v>302</c:v>
                  </c:pt>
                  <c:pt idx="10">
                    <c:v>303</c:v>
                  </c:pt>
                  <c:pt idx="11">
                    <c:v>304</c:v>
                  </c:pt>
                  <c:pt idx="12">
                    <c:v>401</c:v>
                  </c:pt>
                  <c:pt idx="13">
                    <c:v>402</c:v>
                  </c:pt>
                  <c:pt idx="14">
                    <c:v>403</c:v>
                  </c:pt>
                  <c:pt idx="15">
                    <c:v>404</c:v>
                  </c:pt>
                  <c:pt idx="16">
                    <c:v>501</c:v>
                  </c:pt>
                  <c:pt idx="17">
                    <c:v>502</c:v>
                  </c:pt>
                  <c:pt idx="18">
                    <c:v>503</c:v>
                  </c:pt>
                  <c:pt idx="19">
                    <c:v>504</c:v>
                  </c:pt>
                </c:lvl>
                <c:lvl>
                  <c:pt idx="0">
                    <c:v>B</c:v>
                  </c:pt>
                  <c:pt idx="1">
                    <c:v>B</c:v>
                  </c:pt>
                  <c:pt idx="2">
                    <c:v>B</c:v>
                  </c:pt>
                  <c:pt idx="3">
                    <c:v>B</c:v>
                  </c:pt>
                  <c:pt idx="4">
                    <c:v>B</c:v>
                  </c:pt>
                  <c:pt idx="5">
                    <c:v>B</c:v>
                  </c:pt>
                  <c:pt idx="6">
                    <c:v>B</c:v>
                  </c:pt>
                  <c:pt idx="7">
                    <c:v>B</c:v>
                  </c:pt>
                  <c:pt idx="8">
                    <c:v>B</c:v>
                  </c:pt>
                  <c:pt idx="9">
                    <c:v>B</c:v>
                  </c:pt>
                  <c:pt idx="10">
                    <c:v>B</c:v>
                  </c:pt>
                  <c:pt idx="11">
                    <c:v>B</c:v>
                  </c:pt>
                  <c:pt idx="12">
                    <c:v>B</c:v>
                  </c:pt>
                  <c:pt idx="13">
                    <c:v>B</c:v>
                  </c:pt>
                  <c:pt idx="14">
                    <c:v>B</c:v>
                  </c:pt>
                  <c:pt idx="15">
                    <c:v>B</c:v>
                  </c:pt>
                  <c:pt idx="16">
                    <c:v>B</c:v>
                  </c:pt>
                  <c:pt idx="17">
                    <c:v>B</c:v>
                  </c:pt>
                  <c:pt idx="18">
                    <c:v>B</c:v>
                  </c:pt>
                  <c:pt idx="19">
                    <c:v>B</c:v>
                  </c:pt>
                </c:lvl>
              </c:multiLvlStrCache>
            </c:multiLvlStrRef>
          </c:cat>
          <c:val>
            <c:numRef>
              <c:f>'Ago 26'!$I$23:$I$42</c:f>
              <c:numCache>
                <c:formatCode>_(* #,##0.00_);_(* \(#,##0.00\);_(* "-"??_);_(@_)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186-41C4-96FF-63E7EB371F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2767616"/>
        <c:axId val="160219136"/>
      </c:barChart>
      <c:catAx>
        <c:axId val="627676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60219136"/>
        <c:crosses val="autoZero"/>
        <c:auto val="1"/>
        <c:lblAlgn val="ctr"/>
        <c:lblOffset val="100"/>
        <c:noMultiLvlLbl val="0"/>
      </c:catAx>
      <c:valAx>
        <c:axId val="1602191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627676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PE"/>
              <a:t>C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'Ago 26'!$B$43:$C$62</c:f>
              <c:multiLvlStrCache>
                <c:ptCount val="20"/>
                <c:lvl>
                  <c:pt idx="0">
                    <c:v>101</c:v>
                  </c:pt>
                  <c:pt idx="1">
                    <c:v>102</c:v>
                  </c:pt>
                  <c:pt idx="2">
                    <c:v>103</c:v>
                  </c:pt>
                  <c:pt idx="3">
                    <c:v>104</c:v>
                  </c:pt>
                  <c:pt idx="4">
                    <c:v>201</c:v>
                  </c:pt>
                  <c:pt idx="5">
                    <c:v>202</c:v>
                  </c:pt>
                  <c:pt idx="6">
                    <c:v>203</c:v>
                  </c:pt>
                  <c:pt idx="7">
                    <c:v>204</c:v>
                  </c:pt>
                  <c:pt idx="8">
                    <c:v>301</c:v>
                  </c:pt>
                  <c:pt idx="9">
                    <c:v>302</c:v>
                  </c:pt>
                  <c:pt idx="10">
                    <c:v>303</c:v>
                  </c:pt>
                  <c:pt idx="11">
                    <c:v>304</c:v>
                  </c:pt>
                  <c:pt idx="12">
                    <c:v>401</c:v>
                  </c:pt>
                  <c:pt idx="13">
                    <c:v>402</c:v>
                  </c:pt>
                  <c:pt idx="14">
                    <c:v>403</c:v>
                  </c:pt>
                  <c:pt idx="15">
                    <c:v>404</c:v>
                  </c:pt>
                  <c:pt idx="16">
                    <c:v>501</c:v>
                  </c:pt>
                  <c:pt idx="17">
                    <c:v>502</c:v>
                  </c:pt>
                  <c:pt idx="18">
                    <c:v>503</c:v>
                  </c:pt>
                  <c:pt idx="19">
                    <c:v>504</c:v>
                  </c:pt>
                </c:lvl>
                <c:lvl>
                  <c:pt idx="0">
                    <c:v>C</c:v>
                  </c:pt>
                  <c:pt idx="1">
                    <c:v>C</c:v>
                  </c:pt>
                  <c:pt idx="2">
                    <c:v>C</c:v>
                  </c:pt>
                  <c:pt idx="3">
                    <c:v>C</c:v>
                  </c:pt>
                  <c:pt idx="4">
                    <c:v>C</c:v>
                  </c:pt>
                  <c:pt idx="5">
                    <c:v>C</c:v>
                  </c:pt>
                  <c:pt idx="6">
                    <c:v>C</c:v>
                  </c:pt>
                  <c:pt idx="7">
                    <c:v>C</c:v>
                  </c:pt>
                  <c:pt idx="8">
                    <c:v>C</c:v>
                  </c:pt>
                  <c:pt idx="9">
                    <c:v>C</c:v>
                  </c:pt>
                  <c:pt idx="10">
                    <c:v>C</c:v>
                  </c:pt>
                  <c:pt idx="11">
                    <c:v>C</c:v>
                  </c:pt>
                  <c:pt idx="12">
                    <c:v>C</c:v>
                  </c:pt>
                  <c:pt idx="13">
                    <c:v>C</c:v>
                  </c:pt>
                  <c:pt idx="14">
                    <c:v>C</c:v>
                  </c:pt>
                  <c:pt idx="15">
                    <c:v>C</c:v>
                  </c:pt>
                  <c:pt idx="16">
                    <c:v>C</c:v>
                  </c:pt>
                  <c:pt idx="17">
                    <c:v>C</c:v>
                  </c:pt>
                  <c:pt idx="18">
                    <c:v>C</c:v>
                  </c:pt>
                  <c:pt idx="19">
                    <c:v>C</c:v>
                  </c:pt>
                </c:lvl>
              </c:multiLvlStrCache>
            </c:multiLvlStrRef>
          </c:cat>
          <c:val>
            <c:numRef>
              <c:f>'Ago 26'!$I$43:$I$62</c:f>
              <c:numCache>
                <c:formatCode>_(* #,##0.00_);_(* \(#,##0.00\);_(* "-"??_);_(@_)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92-4C94-966D-D7745384A0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2750208"/>
        <c:axId val="160221440"/>
      </c:barChart>
      <c:catAx>
        <c:axId val="627502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60221440"/>
        <c:crosses val="autoZero"/>
        <c:auto val="1"/>
        <c:lblAlgn val="ctr"/>
        <c:lblOffset val="100"/>
        <c:noMultiLvlLbl val="0"/>
      </c:catAx>
      <c:valAx>
        <c:axId val="160221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627502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PE"/>
              <a:t>D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'Ago 26'!$B$63:$C$82</c:f>
              <c:multiLvlStrCache>
                <c:ptCount val="20"/>
                <c:lvl>
                  <c:pt idx="0">
                    <c:v>101</c:v>
                  </c:pt>
                  <c:pt idx="1">
                    <c:v>102</c:v>
                  </c:pt>
                  <c:pt idx="2">
                    <c:v>103</c:v>
                  </c:pt>
                  <c:pt idx="3">
                    <c:v>104</c:v>
                  </c:pt>
                  <c:pt idx="4">
                    <c:v>201</c:v>
                  </c:pt>
                  <c:pt idx="5">
                    <c:v>202</c:v>
                  </c:pt>
                  <c:pt idx="6">
                    <c:v>203</c:v>
                  </c:pt>
                  <c:pt idx="7">
                    <c:v>204</c:v>
                  </c:pt>
                  <c:pt idx="8">
                    <c:v>301</c:v>
                  </c:pt>
                  <c:pt idx="9">
                    <c:v>302</c:v>
                  </c:pt>
                  <c:pt idx="10">
                    <c:v>303</c:v>
                  </c:pt>
                  <c:pt idx="11">
                    <c:v>304</c:v>
                  </c:pt>
                  <c:pt idx="12">
                    <c:v>401</c:v>
                  </c:pt>
                  <c:pt idx="13">
                    <c:v>402</c:v>
                  </c:pt>
                  <c:pt idx="14">
                    <c:v>403</c:v>
                  </c:pt>
                  <c:pt idx="15">
                    <c:v>404</c:v>
                  </c:pt>
                  <c:pt idx="16">
                    <c:v>501</c:v>
                  </c:pt>
                  <c:pt idx="17">
                    <c:v>502</c:v>
                  </c:pt>
                  <c:pt idx="18">
                    <c:v>503</c:v>
                  </c:pt>
                  <c:pt idx="19">
                    <c:v>504</c:v>
                  </c:pt>
                </c:lvl>
                <c:lvl>
                  <c:pt idx="0">
                    <c:v>D</c:v>
                  </c:pt>
                  <c:pt idx="1">
                    <c:v>D</c:v>
                  </c:pt>
                  <c:pt idx="2">
                    <c:v>D</c:v>
                  </c:pt>
                  <c:pt idx="3">
                    <c:v>D</c:v>
                  </c:pt>
                  <c:pt idx="4">
                    <c:v>D</c:v>
                  </c:pt>
                  <c:pt idx="5">
                    <c:v>D</c:v>
                  </c:pt>
                  <c:pt idx="6">
                    <c:v>D</c:v>
                  </c:pt>
                  <c:pt idx="7">
                    <c:v>D</c:v>
                  </c:pt>
                  <c:pt idx="8">
                    <c:v>D</c:v>
                  </c:pt>
                  <c:pt idx="9">
                    <c:v>D</c:v>
                  </c:pt>
                  <c:pt idx="10">
                    <c:v>D</c:v>
                  </c:pt>
                  <c:pt idx="11">
                    <c:v>D</c:v>
                  </c:pt>
                  <c:pt idx="12">
                    <c:v>D</c:v>
                  </c:pt>
                  <c:pt idx="13">
                    <c:v>D</c:v>
                  </c:pt>
                  <c:pt idx="14">
                    <c:v>D</c:v>
                  </c:pt>
                  <c:pt idx="15">
                    <c:v>D</c:v>
                  </c:pt>
                  <c:pt idx="16">
                    <c:v>D</c:v>
                  </c:pt>
                  <c:pt idx="17">
                    <c:v>D</c:v>
                  </c:pt>
                  <c:pt idx="18">
                    <c:v>D</c:v>
                  </c:pt>
                  <c:pt idx="19">
                    <c:v>D</c:v>
                  </c:pt>
                </c:lvl>
              </c:multiLvlStrCache>
            </c:multiLvlStrRef>
          </c:cat>
          <c:val>
            <c:numRef>
              <c:f>'Ago 26'!$I$63:$I$82</c:f>
              <c:numCache>
                <c:formatCode>_(* #,##0.00_);_(* \(#,##0.00\);_(* "-"??_);_(@_)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BEB-4EC0-8C03-1B8E6E7B97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2769152"/>
        <c:axId val="160223744"/>
      </c:barChart>
      <c:catAx>
        <c:axId val="627691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60223744"/>
        <c:crosses val="autoZero"/>
        <c:auto val="1"/>
        <c:lblAlgn val="ctr"/>
        <c:lblOffset val="100"/>
        <c:noMultiLvlLbl val="0"/>
      </c:catAx>
      <c:valAx>
        <c:axId val="1602237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627691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PE"/>
              <a:t>E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'Ago 26'!$B$83:$C$102</c:f>
              <c:multiLvlStrCache>
                <c:ptCount val="20"/>
                <c:lvl>
                  <c:pt idx="0">
                    <c:v>101</c:v>
                  </c:pt>
                  <c:pt idx="1">
                    <c:v>102</c:v>
                  </c:pt>
                  <c:pt idx="2">
                    <c:v>103</c:v>
                  </c:pt>
                  <c:pt idx="3">
                    <c:v>104</c:v>
                  </c:pt>
                  <c:pt idx="4">
                    <c:v>201</c:v>
                  </c:pt>
                  <c:pt idx="5">
                    <c:v>202</c:v>
                  </c:pt>
                  <c:pt idx="6">
                    <c:v>203</c:v>
                  </c:pt>
                  <c:pt idx="7">
                    <c:v>204</c:v>
                  </c:pt>
                  <c:pt idx="8">
                    <c:v>301</c:v>
                  </c:pt>
                  <c:pt idx="9">
                    <c:v>302</c:v>
                  </c:pt>
                  <c:pt idx="10">
                    <c:v>303</c:v>
                  </c:pt>
                  <c:pt idx="11">
                    <c:v>304</c:v>
                  </c:pt>
                  <c:pt idx="12">
                    <c:v>401</c:v>
                  </c:pt>
                  <c:pt idx="13">
                    <c:v>402</c:v>
                  </c:pt>
                  <c:pt idx="14">
                    <c:v>403</c:v>
                  </c:pt>
                  <c:pt idx="15">
                    <c:v>404</c:v>
                  </c:pt>
                  <c:pt idx="16">
                    <c:v>501</c:v>
                  </c:pt>
                  <c:pt idx="17">
                    <c:v>502</c:v>
                  </c:pt>
                  <c:pt idx="18">
                    <c:v>503</c:v>
                  </c:pt>
                  <c:pt idx="19">
                    <c:v>504</c:v>
                  </c:pt>
                </c:lvl>
                <c:lvl>
                  <c:pt idx="0">
                    <c:v>E</c:v>
                  </c:pt>
                  <c:pt idx="1">
                    <c:v>E</c:v>
                  </c:pt>
                  <c:pt idx="2">
                    <c:v>E</c:v>
                  </c:pt>
                  <c:pt idx="3">
                    <c:v>E</c:v>
                  </c:pt>
                  <c:pt idx="4">
                    <c:v>E</c:v>
                  </c:pt>
                  <c:pt idx="5">
                    <c:v>E</c:v>
                  </c:pt>
                  <c:pt idx="6">
                    <c:v>E</c:v>
                  </c:pt>
                  <c:pt idx="7">
                    <c:v>E</c:v>
                  </c:pt>
                  <c:pt idx="8">
                    <c:v>E</c:v>
                  </c:pt>
                  <c:pt idx="9">
                    <c:v>E</c:v>
                  </c:pt>
                  <c:pt idx="10">
                    <c:v>E</c:v>
                  </c:pt>
                  <c:pt idx="11">
                    <c:v>E</c:v>
                  </c:pt>
                  <c:pt idx="12">
                    <c:v>E</c:v>
                  </c:pt>
                  <c:pt idx="13">
                    <c:v>E</c:v>
                  </c:pt>
                  <c:pt idx="14">
                    <c:v>E</c:v>
                  </c:pt>
                  <c:pt idx="15">
                    <c:v>E</c:v>
                  </c:pt>
                  <c:pt idx="16">
                    <c:v>E</c:v>
                  </c:pt>
                  <c:pt idx="17">
                    <c:v>E</c:v>
                  </c:pt>
                  <c:pt idx="18">
                    <c:v>E</c:v>
                  </c:pt>
                  <c:pt idx="19">
                    <c:v>E</c:v>
                  </c:pt>
                </c:lvl>
              </c:multiLvlStrCache>
            </c:multiLvlStrRef>
          </c:cat>
          <c:val>
            <c:numRef>
              <c:f>'Ago 26'!$I$83:$I$102</c:f>
              <c:numCache>
                <c:formatCode>_(* #,##0.00_);_(* \(#,##0.00\);_(* "-"??_);_(@_)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63-4D3A-B482-FAB29A0E09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2769664"/>
        <c:axId val="160226048"/>
      </c:barChart>
      <c:catAx>
        <c:axId val="627696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60226048"/>
        <c:crosses val="autoZero"/>
        <c:auto val="1"/>
        <c:lblAlgn val="ctr"/>
        <c:lblOffset val="100"/>
        <c:noMultiLvlLbl val="0"/>
      </c:catAx>
      <c:valAx>
        <c:axId val="1602260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627696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PE"/>
              <a:t>F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'Ene 26'!$B$103:$C$122</c:f>
              <c:multiLvlStrCache>
                <c:ptCount val="20"/>
                <c:lvl>
                  <c:pt idx="0">
                    <c:v>101</c:v>
                  </c:pt>
                  <c:pt idx="1">
                    <c:v>102</c:v>
                  </c:pt>
                  <c:pt idx="2">
                    <c:v>103</c:v>
                  </c:pt>
                  <c:pt idx="3">
                    <c:v>104</c:v>
                  </c:pt>
                  <c:pt idx="4">
                    <c:v>201</c:v>
                  </c:pt>
                  <c:pt idx="5">
                    <c:v>202</c:v>
                  </c:pt>
                  <c:pt idx="6">
                    <c:v>203</c:v>
                  </c:pt>
                  <c:pt idx="7">
                    <c:v>204</c:v>
                  </c:pt>
                  <c:pt idx="8">
                    <c:v>301</c:v>
                  </c:pt>
                  <c:pt idx="9">
                    <c:v>302</c:v>
                  </c:pt>
                  <c:pt idx="10">
                    <c:v>303</c:v>
                  </c:pt>
                  <c:pt idx="11">
                    <c:v>304</c:v>
                  </c:pt>
                  <c:pt idx="12">
                    <c:v>401</c:v>
                  </c:pt>
                  <c:pt idx="13">
                    <c:v>402</c:v>
                  </c:pt>
                  <c:pt idx="14">
                    <c:v>403</c:v>
                  </c:pt>
                  <c:pt idx="15">
                    <c:v>404</c:v>
                  </c:pt>
                  <c:pt idx="16">
                    <c:v>501</c:v>
                  </c:pt>
                  <c:pt idx="17">
                    <c:v>502</c:v>
                  </c:pt>
                  <c:pt idx="18">
                    <c:v>503</c:v>
                  </c:pt>
                  <c:pt idx="19">
                    <c:v>504</c:v>
                  </c:pt>
                </c:lvl>
                <c:lvl>
                  <c:pt idx="0">
                    <c:v>F</c:v>
                  </c:pt>
                  <c:pt idx="1">
                    <c:v>F</c:v>
                  </c:pt>
                  <c:pt idx="2">
                    <c:v>F</c:v>
                  </c:pt>
                  <c:pt idx="3">
                    <c:v>F</c:v>
                  </c:pt>
                  <c:pt idx="4">
                    <c:v>F</c:v>
                  </c:pt>
                  <c:pt idx="5">
                    <c:v>F</c:v>
                  </c:pt>
                  <c:pt idx="6">
                    <c:v>F</c:v>
                  </c:pt>
                  <c:pt idx="7">
                    <c:v>F</c:v>
                  </c:pt>
                  <c:pt idx="8">
                    <c:v>F</c:v>
                  </c:pt>
                  <c:pt idx="9">
                    <c:v>F</c:v>
                  </c:pt>
                  <c:pt idx="10">
                    <c:v>F</c:v>
                  </c:pt>
                  <c:pt idx="11">
                    <c:v>F</c:v>
                  </c:pt>
                  <c:pt idx="12">
                    <c:v>F</c:v>
                  </c:pt>
                  <c:pt idx="13">
                    <c:v>F</c:v>
                  </c:pt>
                  <c:pt idx="14">
                    <c:v>F</c:v>
                  </c:pt>
                  <c:pt idx="15">
                    <c:v>F</c:v>
                  </c:pt>
                  <c:pt idx="16">
                    <c:v>F</c:v>
                  </c:pt>
                  <c:pt idx="17">
                    <c:v>F</c:v>
                  </c:pt>
                  <c:pt idx="18">
                    <c:v>F</c:v>
                  </c:pt>
                  <c:pt idx="19">
                    <c:v>F</c:v>
                  </c:pt>
                </c:lvl>
              </c:multiLvlStrCache>
            </c:multiLvlStrRef>
          </c:cat>
          <c:val>
            <c:numRef>
              <c:f>'Ene 26'!$I$103:$I$122</c:f>
              <c:numCache>
                <c:formatCode>_(* #,##0.00_);_(* \(#,##0.00\);_(* "-"??_);_(@_)</c:formatCode>
                <c:ptCount val="20"/>
                <c:pt idx="0">
                  <c:v>117.27863737190728</c:v>
                </c:pt>
                <c:pt idx="1">
                  <c:v>121.96522667640757</c:v>
                </c:pt>
                <c:pt idx="2">
                  <c:v>92.415620481200094</c:v>
                </c:pt>
                <c:pt idx="3">
                  <c:v>6.1955898850574949</c:v>
                </c:pt>
                <c:pt idx="4">
                  <c:v>98.64886197740114</c:v>
                </c:pt>
                <c:pt idx="5">
                  <c:v>71.807840148061572</c:v>
                </c:pt>
                <c:pt idx="6">
                  <c:v>44.947388014806172</c:v>
                </c:pt>
                <c:pt idx="7">
                  <c:v>94.300359961036449</c:v>
                </c:pt>
                <c:pt idx="8">
                  <c:v>59.135395934151582</c:v>
                </c:pt>
                <c:pt idx="9">
                  <c:v>28.587072117669997</c:v>
                </c:pt>
                <c:pt idx="10">
                  <c:v>119.7346277868693</c:v>
                </c:pt>
                <c:pt idx="11">
                  <c:v>37.420088277810265</c:v>
                </c:pt>
                <c:pt idx="12">
                  <c:v>62.745546401714414</c:v>
                </c:pt>
                <c:pt idx="13">
                  <c:v>1.4973423982077003</c:v>
                </c:pt>
                <c:pt idx="14">
                  <c:v>3.3432212702123758</c:v>
                </c:pt>
                <c:pt idx="15">
                  <c:v>60.895781468926565</c:v>
                </c:pt>
                <c:pt idx="16">
                  <c:v>105.17744409312294</c:v>
                </c:pt>
                <c:pt idx="17">
                  <c:v>191.71224561270211</c:v>
                </c:pt>
                <c:pt idx="18">
                  <c:v>65.084954993181384</c:v>
                </c:pt>
                <c:pt idx="19">
                  <c:v>164.66137650107152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DE-4858-9BE3-BE6BF899C2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4002432"/>
        <c:axId val="171369600"/>
      </c:barChart>
      <c:catAx>
        <c:axId val="154002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71369600"/>
        <c:crosses val="autoZero"/>
        <c:auto val="1"/>
        <c:lblAlgn val="ctr"/>
        <c:lblOffset val="100"/>
        <c:noMultiLvlLbl val="0"/>
      </c:catAx>
      <c:valAx>
        <c:axId val="1713696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540024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PE"/>
              <a:t>F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'Ago 26'!$B$103:$C$122</c:f>
              <c:multiLvlStrCache>
                <c:ptCount val="20"/>
                <c:lvl>
                  <c:pt idx="0">
                    <c:v>101</c:v>
                  </c:pt>
                  <c:pt idx="1">
                    <c:v>102</c:v>
                  </c:pt>
                  <c:pt idx="2">
                    <c:v>103</c:v>
                  </c:pt>
                  <c:pt idx="3">
                    <c:v>104</c:v>
                  </c:pt>
                  <c:pt idx="4">
                    <c:v>201</c:v>
                  </c:pt>
                  <c:pt idx="5">
                    <c:v>202</c:v>
                  </c:pt>
                  <c:pt idx="6">
                    <c:v>203</c:v>
                  </c:pt>
                  <c:pt idx="7">
                    <c:v>204</c:v>
                  </c:pt>
                  <c:pt idx="8">
                    <c:v>301</c:v>
                  </c:pt>
                  <c:pt idx="9">
                    <c:v>302</c:v>
                  </c:pt>
                  <c:pt idx="10">
                    <c:v>303</c:v>
                  </c:pt>
                  <c:pt idx="11">
                    <c:v>304</c:v>
                  </c:pt>
                  <c:pt idx="12">
                    <c:v>401</c:v>
                  </c:pt>
                  <c:pt idx="13">
                    <c:v>402</c:v>
                  </c:pt>
                  <c:pt idx="14">
                    <c:v>403</c:v>
                  </c:pt>
                  <c:pt idx="15">
                    <c:v>404</c:v>
                  </c:pt>
                  <c:pt idx="16">
                    <c:v>501</c:v>
                  </c:pt>
                  <c:pt idx="17">
                    <c:v>502</c:v>
                  </c:pt>
                  <c:pt idx="18">
                    <c:v>503</c:v>
                  </c:pt>
                  <c:pt idx="19">
                    <c:v>504</c:v>
                  </c:pt>
                </c:lvl>
                <c:lvl>
                  <c:pt idx="0">
                    <c:v>F</c:v>
                  </c:pt>
                  <c:pt idx="1">
                    <c:v>F</c:v>
                  </c:pt>
                  <c:pt idx="2">
                    <c:v>F</c:v>
                  </c:pt>
                  <c:pt idx="3">
                    <c:v>F</c:v>
                  </c:pt>
                  <c:pt idx="4">
                    <c:v>F</c:v>
                  </c:pt>
                  <c:pt idx="5">
                    <c:v>F</c:v>
                  </c:pt>
                  <c:pt idx="6">
                    <c:v>F</c:v>
                  </c:pt>
                  <c:pt idx="7">
                    <c:v>F</c:v>
                  </c:pt>
                  <c:pt idx="8">
                    <c:v>F</c:v>
                  </c:pt>
                  <c:pt idx="9">
                    <c:v>F</c:v>
                  </c:pt>
                  <c:pt idx="10">
                    <c:v>F</c:v>
                  </c:pt>
                  <c:pt idx="11">
                    <c:v>F</c:v>
                  </c:pt>
                  <c:pt idx="12">
                    <c:v>F</c:v>
                  </c:pt>
                  <c:pt idx="13">
                    <c:v>F</c:v>
                  </c:pt>
                  <c:pt idx="14">
                    <c:v>F</c:v>
                  </c:pt>
                  <c:pt idx="15">
                    <c:v>F</c:v>
                  </c:pt>
                  <c:pt idx="16">
                    <c:v>F</c:v>
                  </c:pt>
                  <c:pt idx="17">
                    <c:v>F</c:v>
                  </c:pt>
                  <c:pt idx="18">
                    <c:v>F</c:v>
                  </c:pt>
                  <c:pt idx="19">
                    <c:v>F</c:v>
                  </c:pt>
                </c:lvl>
              </c:multiLvlStrCache>
            </c:multiLvlStrRef>
          </c:cat>
          <c:val>
            <c:numRef>
              <c:f>'Ago 26'!$I$103:$I$122</c:f>
              <c:numCache>
                <c:formatCode>_(* #,##0.00_);_(* \(#,##0.00\);_(* "-"??_);_(@_)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20-49AF-A14C-D6D7C9B991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4002432"/>
        <c:axId val="171369600"/>
      </c:barChart>
      <c:catAx>
        <c:axId val="154002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71369600"/>
        <c:crosses val="autoZero"/>
        <c:auto val="1"/>
        <c:lblAlgn val="ctr"/>
        <c:lblOffset val="100"/>
        <c:noMultiLvlLbl val="0"/>
      </c:catAx>
      <c:valAx>
        <c:axId val="1713696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540024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PE"/>
              <a:t>G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'Ago 26'!$B$123:$C$142</c:f>
              <c:multiLvlStrCache>
                <c:ptCount val="20"/>
                <c:lvl>
                  <c:pt idx="0">
                    <c:v>101</c:v>
                  </c:pt>
                  <c:pt idx="1">
                    <c:v>102</c:v>
                  </c:pt>
                  <c:pt idx="2">
                    <c:v>103</c:v>
                  </c:pt>
                  <c:pt idx="3">
                    <c:v>104</c:v>
                  </c:pt>
                  <c:pt idx="4">
                    <c:v>201</c:v>
                  </c:pt>
                  <c:pt idx="5">
                    <c:v>202</c:v>
                  </c:pt>
                  <c:pt idx="6">
                    <c:v>203</c:v>
                  </c:pt>
                  <c:pt idx="7">
                    <c:v>204</c:v>
                  </c:pt>
                  <c:pt idx="8">
                    <c:v>301</c:v>
                  </c:pt>
                  <c:pt idx="9">
                    <c:v>302</c:v>
                  </c:pt>
                  <c:pt idx="10">
                    <c:v>303</c:v>
                  </c:pt>
                  <c:pt idx="11">
                    <c:v>304</c:v>
                  </c:pt>
                  <c:pt idx="12">
                    <c:v>401</c:v>
                  </c:pt>
                  <c:pt idx="13">
                    <c:v>402</c:v>
                  </c:pt>
                  <c:pt idx="14">
                    <c:v>403</c:v>
                  </c:pt>
                  <c:pt idx="15">
                    <c:v>404</c:v>
                  </c:pt>
                  <c:pt idx="16">
                    <c:v>501</c:v>
                  </c:pt>
                  <c:pt idx="17">
                    <c:v>502</c:v>
                  </c:pt>
                  <c:pt idx="18">
                    <c:v>503</c:v>
                  </c:pt>
                  <c:pt idx="19">
                    <c:v>504</c:v>
                  </c:pt>
                </c:lvl>
                <c:lvl>
                  <c:pt idx="0">
                    <c:v>G</c:v>
                  </c:pt>
                  <c:pt idx="1">
                    <c:v>G</c:v>
                  </c:pt>
                  <c:pt idx="2">
                    <c:v>G</c:v>
                  </c:pt>
                  <c:pt idx="3">
                    <c:v>G</c:v>
                  </c:pt>
                  <c:pt idx="4">
                    <c:v>G</c:v>
                  </c:pt>
                  <c:pt idx="5">
                    <c:v>G</c:v>
                  </c:pt>
                  <c:pt idx="6">
                    <c:v>G</c:v>
                  </c:pt>
                  <c:pt idx="7">
                    <c:v>G</c:v>
                  </c:pt>
                  <c:pt idx="8">
                    <c:v>G</c:v>
                  </c:pt>
                  <c:pt idx="9">
                    <c:v>G</c:v>
                  </c:pt>
                  <c:pt idx="10">
                    <c:v>G</c:v>
                  </c:pt>
                  <c:pt idx="11">
                    <c:v>G</c:v>
                  </c:pt>
                  <c:pt idx="12">
                    <c:v>G</c:v>
                  </c:pt>
                  <c:pt idx="13">
                    <c:v>G</c:v>
                  </c:pt>
                  <c:pt idx="14">
                    <c:v>G</c:v>
                  </c:pt>
                  <c:pt idx="15">
                    <c:v>G</c:v>
                  </c:pt>
                  <c:pt idx="16">
                    <c:v>G</c:v>
                  </c:pt>
                  <c:pt idx="17">
                    <c:v>G</c:v>
                  </c:pt>
                  <c:pt idx="18">
                    <c:v>G</c:v>
                  </c:pt>
                  <c:pt idx="19">
                    <c:v>G</c:v>
                  </c:pt>
                </c:lvl>
              </c:multiLvlStrCache>
            </c:multiLvlStrRef>
          </c:cat>
          <c:val>
            <c:numRef>
              <c:f>'Ago 26'!$I$123:$I$142</c:f>
              <c:numCache>
                <c:formatCode>_(* #,##0.00_);_(* \(#,##0.00\);_(* "-"??_);_(@_)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0D-4A8A-8694-ABC251D61D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2767104"/>
        <c:axId val="171371904"/>
      </c:barChart>
      <c:catAx>
        <c:axId val="62767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71371904"/>
        <c:crosses val="autoZero"/>
        <c:auto val="1"/>
        <c:lblAlgn val="ctr"/>
        <c:lblOffset val="100"/>
        <c:noMultiLvlLbl val="0"/>
      </c:catAx>
      <c:valAx>
        <c:axId val="1713719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627671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PE"/>
              <a:t>H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'Ago 26'!$B$143:$C$162</c:f>
              <c:multiLvlStrCache>
                <c:ptCount val="20"/>
                <c:lvl>
                  <c:pt idx="0">
                    <c:v>101</c:v>
                  </c:pt>
                  <c:pt idx="1">
                    <c:v>102</c:v>
                  </c:pt>
                  <c:pt idx="2">
                    <c:v>103</c:v>
                  </c:pt>
                  <c:pt idx="3">
                    <c:v>104</c:v>
                  </c:pt>
                  <c:pt idx="4">
                    <c:v>201</c:v>
                  </c:pt>
                  <c:pt idx="5">
                    <c:v>202</c:v>
                  </c:pt>
                  <c:pt idx="6">
                    <c:v>203</c:v>
                  </c:pt>
                  <c:pt idx="7">
                    <c:v>204</c:v>
                  </c:pt>
                  <c:pt idx="8">
                    <c:v>301</c:v>
                  </c:pt>
                  <c:pt idx="9">
                    <c:v>302</c:v>
                  </c:pt>
                  <c:pt idx="10">
                    <c:v>303</c:v>
                  </c:pt>
                  <c:pt idx="11">
                    <c:v>304</c:v>
                  </c:pt>
                  <c:pt idx="12">
                    <c:v>401</c:v>
                  </c:pt>
                  <c:pt idx="13">
                    <c:v>402</c:v>
                  </c:pt>
                  <c:pt idx="14">
                    <c:v>403</c:v>
                  </c:pt>
                  <c:pt idx="15">
                    <c:v>404</c:v>
                  </c:pt>
                  <c:pt idx="16">
                    <c:v>501</c:v>
                  </c:pt>
                  <c:pt idx="17">
                    <c:v>502</c:v>
                  </c:pt>
                  <c:pt idx="18">
                    <c:v>503</c:v>
                  </c:pt>
                  <c:pt idx="19">
                    <c:v>504</c:v>
                  </c:pt>
                </c:lvl>
                <c:lvl>
                  <c:pt idx="0">
                    <c:v>H</c:v>
                  </c:pt>
                  <c:pt idx="1">
                    <c:v>H</c:v>
                  </c:pt>
                  <c:pt idx="2">
                    <c:v>H</c:v>
                  </c:pt>
                  <c:pt idx="3">
                    <c:v>H</c:v>
                  </c:pt>
                  <c:pt idx="4">
                    <c:v>H</c:v>
                  </c:pt>
                  <c:pt idx="5">
                    <c:v>H</c:v>
                  </c:pt>
                  <c:pt idx="6">
                    <c:v>H</c:v>
                  </c:pt>
                  <c:pt idx="7">
                    <c:v>H</c:v>
                  </c:pt>
                  <c:pt idx="8">
                    <c:v>H</c:v>
                  </c:pt>
                  <c:pt idx="9">
                    <c:v>H</c:v>
                  </c:pt>
                  <c:pt idx="10">
                    <c:v>H</c:v>
                  </c:pt>
                  <c:pt idx="11">
                    <c:v>H</c:v>
                  </c:pt>
                  <c:pt idx="12">
                    <c:v>H</c:v>
                  </c:pt>
                  <c:pt idx="13">
                    <c:v>H</c:v>
                  </c:pt>
                  <c:pt idx="14">
                    <c:v>H</c:v>
                  </c:pt>
                  <c:pt idx="15">
                    <c:v>H</c:v>
                  </c:pt>
                  <c:pt idx="16">
                    <c:v>H</c:v>
                  </c:pt>
                  <c:pt idx="17">
                    <c:v>H</c:v>
                  </c:pt>
                  <c:pt idx="18">
                    <c:v>H</c:v>
                  </c:pt>
                  <c:pt idx="19">
                    <c:v>H</c:v>
                  </c:pt>
                </c:lvl>
              </c:multiLvlStrCache>
            </c:multiLvlStrRef>
          </c:cat>
          <c:val>
            <c:numRef>
              <c:f>'Ago 26'!$I$143:$I$162</c:f>
              <c:numCache>
                <c:formatCode>_(* #,##0.00_);_(* \(#,##0.00\);_(* "-"??_);_(@_)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1FE-4C82-BBD6-C318254AD3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72716032"/>
        <c:axId val="171374208"/>
      </c:barChart>
      <c:catAx>
        <c:axId val="1727160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71374208"/>
        <c:crosses val="autoZero"/>
        <c:auto val="1"/>
        <c:lblAlgn val="ctr"/>
        <c:lblOffset val="100"/>
        <c:noMultiLvlLbl val="0"/>
      </c:catAx>
      <c:valAx>
        <c:axId val="1713742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727160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PE"/>
              <a:t>I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'Ago 26'!$B$163:$C$182</c:f>
              <c:multiLvlStrCache>
                <c:ptCount val="20"/>
                <c:lvl>
                  <c:pt idx="0">
                    <c:v>101</c:v>
                  </c:pt>
                  <c:pt idx="1">
                    <c:v>102</c:v>
                  </c:pt>
                  <c:pt idx="2">
                    <c:v>103</c:v>
                  </c:pt>
                  <c:pt idx="3">
                    <c:v>104</c:v>
                  </c:pt>
                  <c:pt idx="4">
                    <c:v>201</c:v>
                  </c:pt>
                  <c:pt idx="5">
                    <c:v>202</c:v>
                  </c:pt>
                  <c:pt idx="6">
                    <c:v>203</c:v>
                  </c:pt>
                  <c:pt idx="7">
                    <c:v>204</c:v>
                  </c:pt>
                  <c:pt idx="8">
                    <c:v>301</c:v>
                  </c:pt>
                  <c:pt idx="9">
                    <c:v>302</c:v>
                  </c:pt>
                  <c:pt idx="10">
                    <c:v>303</c:v>
                  </c:pt>
                  <c:pt idx="11">
                    <c:v>304</c:v>
                  </c:pt>
                  <c:pt idx="12">
                    <c:v>401</c:v>
                  </c:pt>
                  <c:pt idx="13">
                    <c:v>402</c:v>
                  </c:pt>
                  <c:pt idx="14">
                    <c:v>403</c:v>
                  </c:pt>
                  <c:pt idx="15">
                    <c:v>404</c:v>
                  </c:pt>
                  <c:pt idx="16">
                    <c:v>501</c:v>
                  </c:pt>
                  <c:pt idx="17">
                    <c:v>502</c:v>
                  </c:pt>
                  <c:pt idx="18">
                    <c:v>503</c:v>
                  </c:pt>
                  <c:pt idx="19">
                    <c:v>504</c:v>
                  </c:pt>
                </c:lvl>
                <c:lvl>
                  <c:pt idx="0">
                    <c:v>I</c:v>
                  </c:pt>
                  <c:pt idx="1">
                    <c:v>I</c:v>
                  </c:pt>
                  <c:pt idx="2">
                    <c:v>I</c:v>
                  </c:pt>
                  <c:pt idx="3">
                    <c:v>I</c:v>
                  </c:pt>
                  <c:pt idx="4">
                    <c:v>I</c:v>
                  </c:pt>
                  <c:pt idx="5">
                    <c:v>I</c:v>
                  </c:pt>
                  <c:pt idx="6">
                    <c:v>I</c:v>
                  </c:pt>
                  <c:pt idx="7">
                    <c:v>I</c:v>
                  </c:pt>
                  <c:pt idx="8">
                    <c:v>I</c:v>
                  </c:pt>
                  <c:pt idx="9">
                    <c:v>I</c:v>
                  </c:pt>
                  <c:pt idx="10">
                    <c:v>I</c:v>
                  </c:pt>
                  <c:pt idx="11">
                    <c:v>I</c:v>
                  </c:pt>
                  <c:pt idx="12">
                    <c:v>I</c:v>
                  </c:pt>
                  <c:pt idx="13">
                    <c:v>I</c:v>
                  </c:pt>
                  <c:pt idx="14">
                    <c:v>I</c:v>
                  </c:pt>
                  <c:pt idx="15">
                    <c:v>I</c:v>
                  </c:pt>
                  <c:pt idx="16">
                    <c:v>I</c:v>
                  </c:pt>
                  <c:pt idx="17">
                    <c:v>I</c:v>
                  </c:pt>
                  <c:pt idx="18">
                    <c:v>I</c:v>
                  </c:pt>
                  <c:pt idx="19">
                    <c:v>I</c:v>
                  </c:pt>
                </c:lvl>
              </c:multiLvlStrCache>
            </c:multiLvlStrRef>
          </c:cat>
          <c:val>
            <c:numRef>
              <c:f>'Ago 26'!$I$163:$I$182</c:f>
              <c:numCache>
                <c:formatCode>_(* #,##0.00_);_(* \(#,##0.00\);_(* "-"??_);_(@_)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01C-4E03-B8F2-07EA2E926E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72716544"/>
        <c:axId val="176160768"/>
      </c:barChart>
      <c:catAx>
        <c:axId val="172716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76160768"/>
        <c:crosses val="autoZero"/>
        <c:auto val="1"/>
        <c:lblAlgn val="ctr"/>
        <c:lblOffset val="100"/>
        <c:noMultiLvlLbl val="0"/>
      </c:catAx>
      <c:valAx>
        <c:axId val="1761607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727165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PE"/>
              <a:t>A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'Sep 26'!$B$3:$C$22</c:f>
              <c:multiLvlStrCache>
                <c:ptCount val="20"/>
                <c:lvl>
                  <c:pt idx="0">
                    <c:v>101</c:v>
                  </c:pt>
                  <c:pt idx="1">
                    <c:v>102</c:v>
                  </c:pt>
                  <c:pt idx="2">
                    <c:v>103</c:v>
                  </c:pt>
                  <c:pt idx="3">
                    <c:v>104</c:v>
                  </c:pt>
                  <c:pt idx="4">
                    <c:v>201</c:v>
                  </c:pt>
                  <c:pt idx="5">
                    <c:v>202</c:v>
                  </c:pt>
                  <c:pt idx="6">
                    <c:v>203</c:v>
                  </c:pt>
                  <c:pt idx="7">
                    <c:v>204</c:v>
                  </c:pt>
                  <c:pt idx="8">
                    <c:v>301</c:v>
                  </c:pt>
                  <c:pt idx="9">
                    <c:v>302</c:v>
                  </c:pt>
                  <c:pt idx="10">
                    <c:v>303</c:v>
                  </c:pt>
                  <c:pt idx="11">
                    <c:v>304</c:v>
                  </c:pt>
                  <c:pt idx="12">
                    <c:v>401</c:v>
                  </c:pt>
                  <c:pt idx="13">
                    <c:v>402</c:v>
                  </c:pt>
                  <c:pt idx="14">
                    <c:v>403</c:v>
                  </c:pt>
                  <c:pt idx="15">
                    <c:v>404</c:v>
                  </c:pt>
                  <c:pt idx="16">
                    <c:v>501</c:v>
                  </c:pt>
                  <c:pt idx="17">
                    <c:v>502</c:v>
                  </c:pt>
                  <c:pt idx="18">
                    <c:v>503</c:v>
                  </c:pt>
                  <c:pt idx="19">
                    <c:v>504</c:v>
                  </c:pt>
                </c:lvl>
                <c:lvl>
                  <c:pt idx="0">
                    <c:v>A</c:v>
                  </c:pt>
                  <c:pt idx="1">
                    <c:v>A</c:v>
                  </c:pt>
                  <c:pt idx="2">
                    <c:v>A</c:v>
                  </c:pt>
                  <c:pt idx="3">
                    <c:v>A</c:v>
                  </c:pt>
                  <c:pt idx="4">
                    <c:v>A</c:v>
                  </c:pt>
                  <c:pt idx="5">
                    <c:v>A</c:v>
                  </c:pt>
                  <c:pt idx="6">
                    <c:v>A</c:v>
                  </c:pt>
                  <c:pt idx="7">
                    <c:v>A</c:v>
                  </c:pt>
                  <c:pt idx="8">
                    <c:v>A</c:v>
                  </c:pt>
                  <c:pt idx="9">
                    <c:v>A</c:v>
                  </c:pt>
                  <c:pt idx="10">
                    <c:v>A</c:v>
                  </c:pt>
                  <c:pt idx="11">
                    <c:v>A</c:v>
                  </c:pt>
                  <c:pt idx="12">
                    <c:v>A</c:v>
                  </c:pt>
                  <c:pt idx="13">
                    <c:v>A</c:v>
                  </c:pt>
                  <c:pt idx="14">
                    <c:v>A</c:v>
                  </c:pt>
                  <c:pt idx="15">
                    <c:v>A</c:v>
                  </c:pt>
                  <c:pt idx="16">
                    <c:v>A</c:v>
                  </c:pt>
                  <c:pt idx="17">
                    <c:v>A</c:v>
                  </c:pt>
                  <c:pt idx="18">
                    <c:v>A</c:v>
                  </c:pt>
                  <c:pt idx="19">
                    <c:v>A</c:v>
                  </c:pt>
                </c:lvl>
              </c:multiLvlStrCache>
            </c:multiLvlStrRef>
          </c:cat>
          <c:val>
            <c:numRef>
              <c:f>'Sep 26'!$I$3:$I$22</c:f>
              <c:numCache>
                <c:formatCode>_(* #,##0.00_);_(* \(#,##0.00\);_(* "-"??_);_(@_)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47-431E-AC48-85727A90EA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2749184"/>
        <c:axId val="159471232"/>
      </c:barChart>
      <c:catAx>
        <c:axId val="627491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59471232"/>
        <c:crosses val="autoZero"/>
        <c:auto val="1"/>
        <c:lblAlgn val="ctr"/>
        <c:lblOffset val="100"/>
        <c:noMultiLvlLbl val="0"/>
      </c:catAx>
      <c:valAx>
        <c:axId val="1594712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627491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PE"/>
              <a:t>B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'Sep 26'!$B$23:$C$42</c:f>
              <c:multiLvlStrCache>
                <c:ptCount val="20"/>
                <c:lvl>
                  <c:pt idx="0">
                    <c:v>101</c:v>
                  </c:pt>
                  <c:pt idx="1">
                    <c:v>102</c:v>
                  </c:pt>
                  <c:pt idx="2">
                    <c:v>103</c:v>
                  </c:pt>
                  <c:pt idx="3">
                    <c:v>104</c:v>
                  </c:pt>
                  <c:pt idx="4">
                    <c:v>201</c:v>
                  </c:pt>
                  <c:pt idx="5">
                    <c:v>202</c:v>
                  </c:pt>
                  <c:pt idx="6">
                    <c:v>203</c:v>
                  </c:pt>
                  <c:pt idx="7">
                    <c:v>204</c:v>
                  </c:pt>
                  <c:pt idx="8">
                    <c:v>301</c:v>
                  </c:pt>
                  <c:pt idx="9">
                    <c:v>302</c:v>
                  </c:pt>
                  <c:pt idx="10">
                    <c:v>303</c:v>
                  </c:pt>
                  <c:pt idx="11">
                    <c:v>304</c:v>
                  </c:pt>
                  <c:pt idx="12">
                    <c:v>401</c:v>
                  </c:pt>
                  <c:pt idx="13">
                    <c:v>402</c:v>
                  </c:pt>
                  <c:pt idx="14">
                    <c:v>403</c:v>
                  </c:pt>
                  <c:pt idx="15">
                    <c:v>404</c:v>
                  </c:pt>
                  <c:pt idx="16">
                    <c:v>501</c:v>
                  </c:pt>
                  <c:pt idx="17">
                    <c:v>502</c:v>
                  </c:pt>
                  <c:pt idx="18">
                    <c:v>503</c:v>
                  </c:pt>
                  <c:pt idx="19">
                    <c:v>504</c:v>
                  </c:pt>
                </c:lvl>
                <c:lvl>
                  <c:pt idx="0">
                    <c:v>B</c:v>
                  </c:pt>
                  <c:pt idx="1">
                    <c:v>B</c:v>
                  </c:pt>
                  <c:pt idx="2">
                    <c:v>B</c:v>
                  </c:pt>
                  <c:pt idx="3">
                    <c:v>B</c:v>
                  </c:pt>
                  <c:pt idx="4">
                    <c:v>B</c:v>
                  </c:pt>
                  <c:pt idx="5">
                    <c:v>B</c:v>
                  </c:pt>
                  <c:pt idx="6">
                    <c:v>B</c:v>
                  </c:pt>
                  <c:pt idx="7">
                    <c:v>B</c:v>
                  </c:pt>
                  <c:pt idx="8">
                    <c:v>B</c:v>
                  </c:pt>
                  <c:pt idx="9">
                    <c:v>B</c:v>
                  </c:pt>
                  <c:pt idx="10">
                    <c:v>B</c:v>
                  </c:pt>
                  <c:pt idx="11">
                    <c:v>B</c:v>
                  </c:pt>
                  <c:pt idx="12">
                    <c:v>B</c:v>
                  </c:pt>
                  <c:pt idx="13">
                    <c:v>B</c:v>
                  </c:pt>
                  <c:pt idx="14">
                    <c:v>B</c:v>
                  </c:pt>
                  <c:pt idx="15">
                    <c:v>B</c:v>
                  </c:pt>
                  <c:pt idx="16">
                    <c:v>B</c:v>
                  </c:pt>
                  <c:pt idx="17">
                    <c:v>B</c:v>
                  </c:pt>
                  <c:pt idx="18">
                    <c:v>B</c:v>
                  </c:pt>
                  <c:pt idx="19">
                    <c:v>B</c:v>
                  </c:pt>
                </c:lvl>
              </c:multiLvlStrCache>
            </c:multiLvlStrRef>
          </c:cat>
          <c:val>
            <c:numRef>
              <c:f>'Sep 26'!$I$23:$I$42</c:f>
              <c:numCache>
                <c:formatCode>_(* #,##0.00_);_(* \(#,##0.00\);_(* "-"??_);_(@_)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E95-4F2C-B4A8-D1AD063C79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2767616"/>
        <c:axId val="160219136"/>
      </c:barChart>
      <c:catAx>
        <c:axId val="627676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60219136"/>
        <c:crosses val="autoZero"/>
        <c:auto val="1"/>
        <c:lblAlgn val="ctr"/>
        <c:lblOffset val="100"/>
        <c:noMultiLvlLbl val="0"/>
      </c:catAx>
      <c:valAx>
        <c:axId val="1602191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627676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PE"/>
              <a:t>C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'Sep 26'!$B$43:$C$62</c:f>
              <c:multiLvlStrCache>
                <c:ptCount val="20"/>
                <c:lvl>
                  <c:pt idx="0">
                    <c:v>101</c:v>
                  </c:pt>
                  <c:pt idx="1">
                    <c:v>102</c:v>
                  </c:pt>
                  <c:pt idx="2">
                    <c:v>103</c:v>
                  </c:pt>
                  <c:pt idx="3">
                    <c:v>104</c:v>
                  </c:pt>
                  <c:pt idx="4">
                    <c:v>201</c:v>
                  </c:pt>
                  <c:pt idx="5">
                    <c:v>202</c:v>
                  </c:pt>
                  <c:pt idx="6">
                    <c:v>203</c:v>
                  </c:pt>
                  <c:pt idx="7">
                    <c:v>204</c:v>
                  </c:pt>
                  <c:pt idx="8">
                    <c:v>301</c:v>
                  </c:pt>
                  <c:pt idx="9">
                    <c:v>302</c:v>
                  </c:pt>
                  <c:pt idx="10">
                    <c:v>303</c:v>
                  </c:pt>
                  <c:pt idx="11">
                    <c:v>304</c:v>
                  </c:pt>
                  <c:pt idx="12">
                    <c:v>401</c:v>
                  </c:pt>
                  <c:pt idx="13">
                    <c:v>402</c:v>
                  </c:pt>
                  <c:pt idx="14">
                    <c:v>403</c:v>
                  </c:pt>
                  <c:pt idx="15">
                    <c:v>404</c:v>
                  </c:pt>
                  <c:pt idx="16">
                    <c:v>501</c:v>
                  </c:pt>
                  <c:pt idx="17">
                    <c:v>502</c:v>
                  </c:pt>
                  <c:pt idx="18">
                    <c:v>503</c:v>
                  </c:pt>
                  <c:pt idx="19">
                    <c:v>504</c:v>
                  </c:pt>
                </c:lvl>
                <c:lvl>
                  <c:pt idx="0">
                    <c:v>C</c:v>
                  </c:pt>
                  <c:pt idx="1">
                    <c:v>C</c:v>
                  </c:pt>
                  <c:pt idx="2">
                    <c:v>C</c:v>
                  </c:pt>
                  <c:pt idx="3">
                    <c:v>C</c:v>
                  </c:pt>
                  <c:pt idx="4">
                    <c:v>C</c:v>
                  </c:pt>
                  <c:pt idx="5">
                    <c:v>C</c:v>
                  </c:pt>
                  <c:pt idx="6">
                    <c:v>C</c:v>
                  </c:pt>
                  <c:pt idx="7">
                    <c:v>C</c:v>
                  </c:pt>
                  <c:pt idx="8">
                    <c:v>C</c:v>
                  </c:pt>
                  <c:pt idx="9">
                    <c:v>C</c:v>
                  </c:pt>
                  <c:pt idx="10">
                    <c:v>C</c:v>
                  </c:pt>
                  <c:pt idx="11">
                    <c:v>C</c:v>
                  </c:pt>
                  <c:pt idx="12">
                    <c:v>C</c:v>
                  </c:pt>
                  <c:pt idx="13">
                    <c:v>C</c:v>
                  </c:pt>
                  <c:pt idx="14">
                    <c:v>C</c:v>
                  </c:pt>
                  <c:pt idx="15">
                    <c:v>C</c:v>
                  </c:pt>
                  <c:pt idx="16">
                    <c:v>C</c:v>
                  </c:pt>
                  <c:pt idx="17">
                    <c:v>C</c:v>
                  </c:pt>
                  <c:pt idx="18">
                    <c:v>C</c:v>
                  </c:pt>
                  <c:pt idx="19">
                    <c:v>C</c:v>
                  </c:pt>
                </c:lvl>
              </c:multiLvlStrCache>
            </c:multiLvlStrRef>
          </c:cat>
          <c:val>
            <c:numRef>
              <c:f>'Sep 26'!$I$43:$I$62</c:f>
              <c:numCache>
                <c:formatCode>_(* #,##0.00_);_(* \(#,##0.00\);_(* "-"??_);_(@_)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D52-46B1-9F05-C21F76A184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2750208"/>
        <c:axId val="160221440"/>
      </c:barChart>
      <c:catAx>
        <c:axId val="627502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60221440"/>
        <c:crosses val="autoZero"/>
        <c:auto val="1"/>
        <c:lblAlgn val="ctr"/>
        <c:lblOffset val="100"/>
        <c:noMultiLvlLbl val="0"/>
      </c:catAx>
      <c:valAx>
        <c:axId val="160221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627502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PE"/>
              <a:t>D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'Sep 26'!$B$63:$C$82</c:f>
              <c:multiLvlStrCache>
                <c:ptCount val="20"/>
                <c:lvl>
                  <c:pt idx="0">
                    <c:v>101</c:v>
                  </c:pt>
                  <c:pt idx="1">
                    <c:v>102</c:v>
                  </c:pt>
                  <c:pt idx="2">
                    <c:v>103</c:v>
                  </c:pt>
                  <c:pt idx="3">
                    <c:v>104</c:v>
                  </c:pt>
                  <c:pt idx="4">
                    <c:v>201</c:v>
                  </c:pt>
                  <c:pt idx="5">
                    <c:v>202</c:v>
                  </c:pt>
                  <c:pt idx="6">
                    <c:v>203</c:v>
                  </c:pt>
                  <c:pt idx="7">
                    <c:v>204</c:v>
                  </c:pt>
                  <c:pt idx="8">
                    <c:v>301</c:v>
                  </c:pt>
                  <c:pt idx="9">
                    <c:v>302</c:v>
                  </c:pt>
                  <c:pt idx="10">
                    <c:v>303</c:v>
                  </c:pt>
                  <c:pt idx="11">
                    <c:v>304</c:v>
                  </c:pt>
                  <c:pt idx="12">
                    <c:v>401</c:v>
                  </c:pt>
                  <c:pt idx="13">
                    <c:v>402</c:v>
                  </c:pt>
                  <c:pt idx="14">
                    <c:v>403</c:v>
                  </c:pt>
                  <c:pt idx="15">
                    <c:v>404</c:v>
                  </c:pt>
                  <c:pt idx="16">
                    <c:v>501</c:v>
                  </c:pt>
                  <c:pt idx="17">
                    <c:v>502</c:v>
                  </c:pt>
                  <c:pt idx="18">
                    <c:v>503</c:v>
                  </c:pt>
                  <c:pt idx="19">
                    <c:v>504</c:v>
                  </c:pt>
                </c:lvl>
                <c:lvl>
                  <c:pt idx="0">
                    <c:v>D</c:v>
                  </c:pt>
                  <c:pt idx="1">
                    <c:v>D</c:v>
                  </c:pt>
                  <c:pt idx="2">
                    <c:v>D</c:v>
                  </c:pt>
                  <c:pt idx="3">
                    <c:v>D</c:v>
                  </c:pt>
                  <c:pt idx="4">
                    <c:v>D</c:v>
                  </c:pt>
                  <c:pt idx="5">
                    <c:v>D</c:v>
                  </c:pt>
                  <c:pt idx="6">
                    <c:v>D</c:v>
                  </c:pt>
                  <c:pt idx="7">
                    <c:v>D</c:v>
                  </c:pt>
                  <c:pt idx="8">
                    <c:v>D</c:v>
                  </c:pt>
                  <c:pt idx="9">
                    <c:v>D</c:v>
                  </c:pt>
                  <c:pt idx="10">
                    <c:v>D</c:v>
                  </c:pt>
                  <c:pt idx="11">
                    <c:v>D</c:v>
                  </c:pt>
                  <c:pt idx="12">
                    <c:v>D</c:v>
                  </c:pt>
                  <c:pt idx="13">
                    <c:v>D</c:v>
                  </c:pt>
                  <c:pt idx="14">
                    <c:v>D</c:v>
                  </c:pt>
                  <c:pt idx="15">
                    <c:v>D</c:v>
                  </c:pt>
                  <c:pt idx="16">
                    <c:v>D</c:v>
                  </c:pt>
                  <c:pt idx="17">
                    <c:v>D</c:v>
                  </c:pt>
                  <c:pt idx="18">
                    <c:v>D</c:v>
                  </c:pt>
                  <c:pt idx="19">
                    <c:v>D</c:v>
                  </c:pt>
                </c:lvl>
              </c:multiLvlStrCache>
            </c:multiLvlStrRef>
          </c:cat>
          <c:val>
            <c:numRef>
              <c:f>'Sep 26'!$I$63:$I$82</c:f>
              <c:numCache>
                <c:formatCode>_(* #,##0.00_);_(* \(#,##0.00\);_(* "-"??_);_(@_)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9B-46A2-A1E5-8B73233429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2769152"/>
        <c:axId val="160223744"/>
      </c:barChart>
      <c:catAx>
        <c:axId val="627691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60223744"/>
        <c:crosses val="autoZero"/>
        <c:auto val="1"/>
        <c:lblAlgn val="ctr"/>
        <c:lblOffset val="100"/>
        <c:noMultiLvlLbl val="0"/>
      </c:catAx>
      <c:valAx>
        <c:axId val="1602237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627691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PE"/>
              <a:t>E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'Sep 26'!$B$83:$C$102</c:f>
              <c:multiLvlStrCache>
                <c:ptCount val="20"/>
                <c:lvl>
                  <c:pt idx="0">
                    <c:v>101</c:v>
                  </c:pt>
                  <c:pt idx="1">
                    <c:v>102</c:v>
                  </c:pt>
                  <c:pt idx="2">
                    <c:v>103</c:v>
                  </c:pt>
                  <c:pt idx="3">
                    <c:v>104</c:v>
                  </c:pt>
                  <c:pt idx="4">
                    <c:v>201</c:v>
                  </c:pt>
                  <c:pt idx="5">
                    <c:v>202</c:v>
                  </c:pt>
                  <c:pt idx="6">
                    <c:v>203</c:v>
                  </c:pt>
                  <c:pt idx="7">
                    <c:v>204</c:v>
                  </c:pt>
                  <c:pt idx="8">
                    <c:v>301</c:v>
                  </c:pt>
                  <c:pt idx="9">
                    <c:v>302</c:v>
                  </c:pt>
                  <c:pt idx="10">
                    <c:v>303</c:v>
                  </c:pt>
                  <c:pt idx="11">
                    <c:v>304</c:v>
                  </c:pt>
                  <c:pt idx="12">
                    <c:v>401</c:v>
                  </c:pt>
                  <c:pt idx="13">
                    <c:v>402</c:v>
                  </c:pt>
                  <c:pt idx="14">
                    <c:v>403</c:v>
                  </c:pt>
                  <c:pt idx="15">
                    <c:v>404</c:v>
                  </c:pt>
                  <c:pt idx="16">
                    <c:v>501</c:v>
                  </c:pt>
                  <c:pt idx="17">
                    <c:v>502</c:v>
                  </c:pt>
                  <c:pt idx="18">
                    <c:v>503</c:v>
                  </c:pt>
                  <c:pt idx="19">
                    <c:v>504</c:v>
                  </c:pt>
                </c:lvl>
                <c:lvl>
                  <c:pt idx="0">
                    <c:v>E</c:v>
                  </c:pt>
                  <c:pt idx="1">
                    <c:v>E</c:v>
                  </c:pt>
                  <c:pt idx="2">
                    <c:v>E</c:v>
                  </c:pt>
                  <c:pt idx="3">
                    <c:v>E</c:v>
                  </c:pt>
                  <c:pt idx="4">
                    <c:v>E</c:v>
                  </c:pt>
                  <c:pt idx="5">
                    <c:v>E</c:v>
                  </c:pt>
                  <c:pt idx="6">
                    <c:v>E</c:v>
                  </c:pt>
                  <c:pt idx="7">
                    <c:v>E</c:v>
                  </c:pt>
                  <c:pt idx="8">
                    <c:v>E</c:v>
                  </c:pt>
                  <c:pt idx="9">
                    <c:v>E</c:v>
                  </c:pt>
                  <c:pt idx="10">
                    <c:v>E</c:v>
                  </c:pt>
                  <c:pt idx="11">
                    <c:v>E</c:v>
                  </c:pt>
                  <c:pt idx="12">
                    <c:v>E</c:v>
                  </c:pt>
                  <c:pt idx="13">
                    <c:v>E</c:v>
                  </c:pt>
                  <c:pt idx="14">
                    <c:v>E</c:v>
                  </c:pt>
                  <c:pt idx="15">
                    <c:v>E</c:v>
                  </c:pt>
                  <c:pt idx="16">
                    <c:v>E</c:v>
                  </c:pt>
                  <c:pt idx="17">
                    <c:v>E</c:v>
                  </c:pt>
                  <c:pt idx="18">
                    <c:v>E</c:v>
                  </c:pt>
                  <c:pt idx="19">
                    <c:v>E</c:v>
                  </c:pt>
                </c:lvl>
              </c:multiLvlStrCache>
            </c:multiLvlStrRef>
          </c:cat>
          <c:val>
            <c:numRef>
              <c:f>'Sep 26'!$I$83:$I$102</c:f>
              <c:numCache>
                <c:formatCode>_(* #,##0.00_);_(* \(#,##0.00\);_(* "-"??_);_(@_)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691-40BA-87C3-447CBF1DF9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2769664"/>
        <c:axId val="160226048"/>
      </c:barChart>
      <c:catAx>
        <c:axId val="627696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60226048"/>
        <c:crosses val="autoZero"/>
        <c:auto val="1"/>
        <c:lblAlgn val="ctr"/>
        <c:lblOffset val="100"/>
        <c:noMultiLvlLbl val="0"/>
      </c:catAx>
      <c:valAx>
        <c:axId val="1602260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627696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PE"/>
              <a:t>F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'Sep 26'!$B$103:$C$122</c:f>
              <c:multiLvlStrCache>
                <c:ptCount val="20"/>
                <c:lvl>
                  <c:pt idx="0">
                    <c:v>101</c:v>
                  </c:pt>
                  <c:pt idx="1">
                    <c:v>102</c:v>
                  </c:pt>
                  <c:pt idx="2">
                    <c:v>103</c:v>
                  </c:pt>
                  <c:pt idx="3">
                    <c:v>104</c:v>
                  </c:pt>
                  <c:pt idx="4">
                    <c:v>201</c:v>
                  </c:pt>
                  <c:pt idx="5">
                    <c:v>202</c:v>
                  </c:pt>
                  <c:pt idx="6">
                    <c:v>203</c:v>
                  </c:pt>
                  <c:pt idx="7">
                    <c:v>204</c:v>
                  </c:pt>
                  <c:pt idx="8">
                    <c:v>301</c:v>
                  </c:pt>
                  <c:pt idx="9">
                    <c:v>302</c:v>
                  </c:pt>
                  <c:pt idx="10">
                    <c:v>303</c:v>
                  </c:pt>
                  <c:pt idx="11">
                    <c:v>304</c:v>
                  </c:pt>
                  <c:pt idx="12">
                    <c:v>401</c:v>
                  </c:pt>
                  <c:pt idx="13">
                    <c:v>402</c:v>
                  </c:pt>
                  <c:pt idx="14">
                    <c:v>403</c:v>
                  </c:pt>
                  <c:pt idx="15">
                    <c:v>404</c:v>
                  </c:pt>
                  <c:pt idx="16">
                    <c:v>501</c:v>
                  </c:pt>
                  <c:pt idx="17">
                    <c:v>502</c:v>
                  </c:pt>
                  <c:pt idx="18">
                    <c:v>503</c:v>
                  </c:pt>
                  <c:pt idx="19">
                    <c:v>504</c:v>
                  </c:pt>
                </c:lvl>
                <c:lvl>
                  <c:pt idx="0">
                    <c:v>F</c:v>
                  </c:pt>
                  <c:pt idx="1">
                    <c:v>F</c:v>
                  </c:pt>
                  <c:pt idx="2">
                    <c:v>F</c:v>
                  </c:pt>
                  <c:pt idx="3">
                    <c:v>F</c:v>
                  </c:pt>
                  <c:pt idx="4">
                    <c:v>F</c:v>
                  </c:pt>
                  <c:pt idx="5">
                    <c:v>F</c:v>
                  </c:pt>
                  <c:pt idx="6">
                    <c:v>F</c:v>
                  </c:pt>
                  <c:pt idx="7">
                    <c:v>F</c:v>
                  </c:pt>
                  <c:pt idx="8">
                    <c:v>F</c:v>
                  </c:pt>
                  <c:pt idx="9">
                    <c:v>F</c:v>
                  </c:pt>
                  <c:pt idx="10">
                    <c:v>F</c:v>
                  </c:pt>
                  <c:pt idx="11">
                    <c:v>F</c:v>
                  </c:pt>
                  <c:pt idx="12">
                    <c:v>F</c:v>
                  </c:pt>
                  <c:pt idx="13">
                    <c:v>F</c:v>
                  </c:pt>
                  <c:pt idx="14">
                    <c:v>F</c:v>
                  </c:pt>
                  <c:pt idx="15">
                    <c:v>F</c:v>
                  </c:pt>
                  <c:pt idx="16">
                    <c:v>F</c:v>
                  </c:pt>
                  <c:pt idx="17">
                    <c:v>F</c:v>
                  </c:pt>
                  <c:pt idx="18">
                    <c:v>F</c:v>
                  </c:pt>
                  <c:pt idx="19">
                    <c:v>F</c:v>
                  </c:pt>
                </c:lvl>
              </c:multiLvlStrCache>
            </c:multiLvlStrRef>
          </c:cat>
          <c:val>
            <c:numRef>
              <c:f>'Sep 26'!$I$103:$I$122</c:f>
              <c:numCache>
                <c:formatCode>_(* #,##0.00_);_(* \(#,##0.00\);_(* "-"??_);_(@_)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4E-4069-A6D3-AB23499DC7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4002432"/>
        <c:axId val="171369600"/>
      </c:barChart>
      <c:catAx>
        <c:axId val="154002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71369600"/>
        <c:crosses val="autoZero"/>
        <c:auto val="1"/>
        <c:lblAlgn val="ctr"/>
        <c:lblOffset val="100"/>
        <c:noMultiLvlLbl val="0"/>
      </c:catAx>
      <c:valAx>
        <c:axId val="1713696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540024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PE"/>
              <a:t>G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'Ene 26'!$B$123:$C$142</c:f>
              <c:multiLvlStrCache>
                <c:ptCount val="20"/>
                <c:lvl>
                  <c:pt idx="0">
                    <c:v>101</c:v>
                  </c:pt>
                  <c:pt idx="1">
                    <c:v>102</c:v>
                  </c:pt>
                  <c:pt idx="2">
                    <c:v>103</c:v>
                  </c:pt>
                  <c:pt idx="3">
                    <c:v>104</c:v>
                  </c:pt>
                  <c:pt idx="4">
                    <c:v>201</c:v>
                  </c:pt>
                  <c:pt idx="5">
                    <c:v>202</c:v>
                  </c:pt>
                  <c:pt idx="6">
                    <c:v>203</c:v>
                  </c:pt>
                  <c:pt idx="7">
                    <c:v>204</c:v>
                  </c:pt>
                  <c:pt idx="8">
                    <c:v>301</c:v>
                  </c:pt>
                  <c:pt idx="9">
                    <c:v>302</c:v>
                  </c:pt>
                  <c:pt idx="10">
                    <c:v>303</c:v>
                  </c:pt>
                  <c:pt idx="11">
                    <c:v>304</c:v>
                  </c:pt>
                  <c:pt idx="12">
                    <c:v>401</c:v>
                  </c:pt>
                  <c:pt idx="13">
                    <c:v>402</c:v>
                  </c:pt>
                  <c:pt idx="14">
                    <c:v>403</c:v>
                  </c:pt>
                  <c:pt idx="15">
                    <c:v>404</c:v>
                  </c:pt>
                  <c:pt idx="16">
                    <c:v>501</c:v>
                  </c:pt>
                  <c:pt idx="17">
                    <c:v>502</c:v>
                  </c:pt>
                  <c:pt idx="18">
                    <c:v>503</c:v>
                  </c:pt>
                  <c:pt idx="19">
                    <c:v>504</c:v>
                  </c:pt>
                </c:lvl>
                <c:lvl>
                  <c:pt idx="0">
                    <c:v>G</c:v>
                  </c:pt>
                  <c:pt idx="1">
                    <c:v>G</c:v>
                  </c:pt>
                  <c:pt idx="2">
                    <c:v>G</c:v>
                  </c:pt>
                  <c:pt idx="3">
                    <c:v>G</c:v>
                  </c:pt>
                  <c:pt idx="4">
                    <c:v>G</c:v>
                  </c:pt>
                  <c:pt idx="5">
                    <c:v>G</c:v>
                  </c:pt>
                  <c:pt idx="6">
                    <c:v>G</c:v>
                  </c:pt>
                  <c:pt idx="7">
                    <c:v>G</c:v>
                  </c:pt>
                  <c:pt idx="8">
                    <c:v>G</c:v>
                  </c:pt>
                  <c:pt idx="9">
                    <c:v>G</c:v>
                  </c:pt>
                  <c:pt idx="10">
                    <c:v>G</c:v>
                  </c:pt>
                  <c:pt idx="11">
                    <c:v>G</c:v>
                  </c:pt>
                  <c:pt idx="12">
                    <c:v>G</c:v>
                  </c:pt>
                  <c:pt idx="13">
                    <c:v>G</c:v>
                  </c:pt>
                  <c:pt idx="14">
                    <c:v>G</c:v>
                  </c:pt>
                  <c:pt idx="15">
                    <c:v>G</c:v>
                  </c:pt>
                  <c:pt idx="16">
                    <c:v>G</c:v>
                  </c:pt>
                  <c:pt idx="17">
                    <c:v>G</c:v>
                  </c:pt>
                  <c:pt idx="18">
                    <c:v>G</c:v>
                  </c:pt>
                  <c:pt idx="19">
                    <c:v>G</c:v>
                  </c:pt>
                </c:lvl>
              </c:multiLvlStrCache>
            </c:multiLvlStrRef>
          </c:cat>
          <c:val>
            <c:numRef>
              <c:f>'Ene 26'!$I$123:$I$142</c:f>
              <c:numCache>
                <c:formatCode>_(* #,##0.00_);_(* \(#,##0.00\);_(* "-"??_);_(@_)</c:formatCode>
                <c:ptCount val="20"/>
                <c:pt idx="0">
                  <c:v>63.654884624975665</c:v>
                </c:pt>
                <c:pt idx="1">
                  <c:v>6.3160577693356945</c:v>
                </c:pt>
                <c:pt idx="2">
                  <c:v>13.84724356711477</c:v>
                </c:pt>
                <c:pt idx="3">
                  <c:v>71.256019516851765</c:v>
                </c:pt>
                <c:pt idx="4">
                  <c:v>43.187002480031182</c:v>
                </c:pt>
                <c:pt idx="5">
                  <c:v>82.669380037015415</c:v>
                </c:pt>
                <c:pt idx="6">
                  <c:v>73.618744473017756</c:v>
                </c:pt>
                <c:pt idx="7">
                  <c:v>183.57483433274888</c:v>
                </c:pt>
                <c:pt idx="8">
                  <c:v>56.100382462497578</c:v>
                </c:pt>
                <c:pt idx="9">
                  <c:v>33.11821899084358</c:v>
                </c:pt>
                <c:pt idx="10">
                  <c:v>119.99110779855836</c:v>
                </c:pt>
                <c:pt idx="11">
                  <c:v>73.999578429768178</c:v>
                </c:pt>
                <c:pt idx="12">
                  <c:v>36.024992456653045</c:v>
                </c:pt>
                <c:pt idx="13">
                  <c:v>19.447057155659479</c:v>
                </c:pt>
                <c:pt idx="14">
                  <c:v>143.74659736606276</c:v>
                </c:pt>
                <c:pt idx="15">
                  <c:v>79.677113233976257</c:v>
                </c:pt>
                <c:pt idx="16">
                  <c:v>69.495633982076782</c:v>
                </c:pt>
                <c:pt idx="17">
                  <c:v>34.132480855250357</c:v>
                </c:pt>
                <c:pt idx="18">
                  <c:v>47.885249966880977</c:v>
                </c:pt>
                <c:pt idx="19">
                  <c:v>25.439362883304131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8D-45B9-823C-0F9DFAF48C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2767104"/>
        <c:axId val="171371904"/>
      </c:barChart>
      <c:catAx>
        <c:axId val="62767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71371904"/>
        <c:crosses val="autoZero"/>
        <c:auto val="1"/>
        <c:lblAlgn val="ctr"/>
        <c:lblOffset val="100"/>
        <c:noMultiLvlLbl val="0"/>
      </c:catAx>
      <c:valAx>
        <c:axId val="1713719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627671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PE"/>
              <a:t>G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'Sep 26'!$B$123:$C$142</c:f>
              <c:multiLvlStrCache>
                <c:ptCount val="20"/>
                <c:lvl>
                  <c:pt idx="0">
                    <c:v>101</c:v>
                  </c:pt>
                  <c:pt idx="1">
                    <c:v>102</c:v>
                  </c:pt>
                  <c:pt idx="2">
                    <c:v>103</c:v>
                  </c:pt>
                  <c:pt idx="3">
                    <c:v>104</c:v>
                  </c:pt>
                  <c:pt idx="4">
                    <c:v>201</c:v>
                  </c:pt>
                  <c:pt idx="5">
                    <c:v>202</c:v>
                  </c:pt>
                  <c:pt idx="6">
                    <c:v>203</c:v>
                  </c:pt>
                  <c:pt idx="7">
                    <c:v>204</c:v>
                  </c:pt>
                  <c:pt idx="8">
                    <c:v>301</c:v>
                  </c:pt>
                  <c:pt idx="9">
                    <c:v>302</c:v>
                  </c:pt>
                  <c:pt idx="10">
                    <c:v>303</c:v>
                  </c:pt>
                  <c:pt idx="11">
                    <c:v>304</c:v>
                  </c:pt>
                  <c:pt idx="12">
                    <c:v>401</c:v>
                  </c:pt>
                  <c:pt idx="13">
                    <c:v>402</c:v>
                  </c:pt>
                  <c:pt idx="14">
                    <c:v>403</c:v>
                  </c:pt>
                  <c:pt idx="15">
                    <c:v>404</c:v>
                  </c:pt>
                  <c:pt idx="16">
                    <c:v>501</c:v>
                  </c:pt>
                  <c:pt idx="17">
                    <c:v>502</c:v>
                  </c:pt>
                  <c:pt idx="18">
                    <c:v>503</c:v>
                  </c:pt>
                  <c:pt idx="19">
                    <c:v>504</c:v>
                  </c:pt>
                </c:lvl>
                <c:lvl>
                  <c:pt idx="0">
                    <c:v>G</c:v>
                  </c:pt>
                  <c:pt idx="1">
                    <c:v>G</c:v>
                  </c:pt>
                  <c:pt idx="2">
                    <c:v>G</c:v>
                  </c:pt>
                  <c:pt idx="3">
                    <c:v>G</c:v>
                  </c:pt>
                  <c:pt idx="4">
                    <c:v>G</c:v>
                  </c:pt>
                  <c:pt idx="5">
                    <c:v>G</c:v>
                  </c:pt>
                  <c:pt idx="6">
                    <c:v>G</c:v>
                  </c:pt>
                  <c:pt idx="7">
                    <c:v>G</c:v>
                  </c:pt>
                  <c:pt idx="8">
                    <c:v>G</c:v>
                  </c:pt>
                  <c:pt idx="9">
                    <c:v>G</c:v>
                  </c:pt>
                  <c:pt idx="10">
                    <c:v>G</c:v>
                  </c:pt>
                  <c:pt idx="11">
                    <c:v>G</c:v>
                  </c:pt>
                  <c:pt idx="12">
                    <c:v>G</c:v>
                  </c:pt>
                  <c:pt idx="13">
                    <c:v>G</c:v>
                  </c:pt>
                  <c:pt idx="14">
                    <c:v>G</c:v>
                  </c:pt>
                  <c:pt idx="15">
                    <c:v>G</c:v>
                  </c:pt>
                  <c:pt idx="16">
                    <c:v>G</c:v>
                  </c:pt>
                  <c:pt idx="17">
                    <c:v>G</c:v>
                  </c:pt>
                  <c:pt idx="18">
                    <c:v>G</c:v>
                  </c:pt>
                  <c:pt idx="19">
                    <c:v>G</c:v>
                  </c:pt>
                </c:lvl>
              </c:multiLvlStrCache>
            </c:multiLvlStrRef>
          </c:cat>
          <c:val>
            <c:numRef>
              <c:f>'Sep 26'!$I$123:$I$142</c:f>
              <c:numCache>
                <c:formatCode>_(* #,##0.00_);_(* \(#,##0.00\);_(* "-"??_);_(@_)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BE-465B-A60B-844AB60A72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2767104"/>
        <c:axId val="171371904"/>
      </c:barChart>
      <c:catAx>
        <c:axId val="62767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71371904"/>
        <c:crosses val="autoZero"/>
        <c:auto val="1"/>
        <c:lblAlgn val="ctr"/>
        <c:lblOffset val="100"/>
        <c:noMultiLvlLbl val="0"/>
      </c:catAx>
      <c:valAx>
        <c:axId val="1713719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627671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PE"/>
              <a:t>H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'Sep 26'!$B$143:$C$162</c:f>
              <c:multiLvlStrCache>
                <c:ptCount val="20"/>
                <c:lvl>
                  <c:pt idx="0">
                    <c:v>101</c:v>
                  </c:pt>
                  <c:pt idx="1">
                    <c:v>102</c:v>
                  </c:pt>
                  <c:pt idx="2">
                    <c:v>103</c:v>
                  </c:pt>
                  <c:pt idx="3">
                    <c:v>104</c:v>
                  </c:pt>
                  <c:pt idx="4">
                    <c:v>201</c:v>
                  </c:pt>
                  <c:pt idx="5">
                    <c:v>202</c:v>
                  </c:pt>
                  <c:pt idx="6">
                    <c:v>203</c:v>
                  </c:pt>
                  <c:pt idx="7">
                    <c:v>204</c:v>
                  </c:pt>
                  <c:pt idx="8">
                    <c:v>301</c:v>
                  </c:pt>
                  <c:pt idx="9">
                    <c:v>302</c:v>
                  </c:pt>
                  <c:pt idx="10">
                    <c:v>303</c:v>
                  </c:pt>
                  <c:pt idx="11">
                    <c:v>304</c:v>
                  </c:pt>
                  <c:pt idx="12">
                    <c:v>401</c:v>
                  </c:pt>
                  <c:pt idx="13">
                    <c:v>402</c:v>
                  </c:pt>
                  <c:pt idx="14">
                    <c:v>403</c:v>
                  </c:pt>
                  <c:pt idx="15">
                    <c:v>404</c:v>
                  </c:pt>
                  <c:pt idx="16">
                    <c:v>501</c:v>
                  </c:pt>
                  <c:pt idx="17">
                    <c:v>502</c:v>
                  </c:pt>
                  <c:pt idx="18">
                    <c:v>503</c:v>
                  </c:pt>
                  <c:pt idx="19">
                    <c:v>504</c:v>
                  </c:pt>
                </c:lvl>
                <c:lvl>
                  <c:pt idx="0">
                    <c:v>H</c:v>
                  </c:pt>
                  <c:pt idx="1">
                    <c:v>H</c:v>
                  </c:pt>
                  <c:pt idx="2">
                    <c:v>H</c:v>
                  </c:pt>
                  <c:pt idx="3">
                    <c:v>H</c:v>
                  </c:pt>
                  <c:pt idx="4">
                    <c:v>H</c:v>
                  </c:pt>
                  <c:pt idx="5">
                    <c:v>H</c:v>
                  </c:pt>
                  <c:pt idx="6">
                    <c:v>H</c:v>
                  </c:pt>
                  <c:pt idx="7">
                    <c:v>H</c:v>
                  </c:pt>
                  <c:pt idx="8">
                    <c:v>H</c:v>
                  </c:pt>
                  <c:pt idx="9">
                    <c:v>H</c:v>
                  </c:pt>
                  <c:pt idx="10">
                    <c:v>H</c:v>
                  </c:pt>
                  <c:pt idx="11">
                    <c:v>H</c:v>
                  </c:pt>
                  <c:pt idx="12">
                    <c:v>H</c:v>
                  </c:pt>
                  <c:pt idx="13">
                    <c:v>H</c:v>
                  </c:pt>
                  <c:pt idx="14">
                    <c:v>H</c:v>
                  </c:pt>
                  <c:pt idx="15">
                    <c:v>H</c:v>
                  </c:pt>
                  <c:pt idx="16">
                    <c:v>H</c:v>
                  </c:pt>
                  <c:pt idx="17">
                    <c:v>H</c:v>
                  </c:pt>
                  <c:pt idx="18">
                    <c:v>H</c:v>
                  </c:pt>
                  <c:pt idx="19">
                    <c:v>H</c:v>
                  </c:pt>
                </c:lvl>
              </c:multiLvlStrCache>
            </c:multiLvlStrRef>
          </c:cat>
          <c:val>
            <c:numRef>
              <c:f>'Sep 26'!$I$143:$I$162</c:f>
              <c:numCache>
                <c:formatCode>_(* #,##0.00_);_(* \(#,##0.00\);_(* "-"??_);_(@_)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54-49AD-A3DF-776A74CE4C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72716032"/>
        <c:axId val="171374208"/>
      </c:barChart>
      <c:catAx>
        <c:axId val="1727160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71374208"/>
        <c:crosses val="autoZero"/>
        <c:auto val="1"/>
        <c:lblAlgn val="ctr"/>
        <c:lblOffset val="100"/>
        <c:noMultiLvlLbl val="0"/>
      </c:catAx>
      <c:valAx>
        <c:axId val="1713742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727160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PE"/>
              <a:t>I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'Sep 26'!$B$163:$C$182</c:f>
              <c:multiLvlStrCache>
                <c:ptCount val="20"/>
                <c:lvl>
                  <c:pt idx="0">
                    <c:v>101</c:v>
                  </c:pt>
                  <c:pt idx="1">
                    <c:v>102</c:v>
                  </c:pt>
                  <c:pt idx="2">
                    <c:v>103</c:v>
                  </c:pt>
                  <c:pt idx="3">
                    <c:v>104</c:v>
                  </c:pt>
                  <c:pt idx="4">
                    <c:v>201</c:v>
                  </c:pt>
                  <c:pt idx="5">
                    <c:v>202</c:v>
                  </c:pt>
                  <c:pt idx="6">
                    <c:v>203</c:v>
                  </c:pt>
                  <c:pt idx="7">
                    <c:v>204</c:v>
                  </c:pt>
                  <c:pt idx="8">
                    <c:v>301</c:v>
                  </c:pt>
                  <c:pt idx="9">
                    <c:v>302</c:v>
                  </c:pt>
                  <c:pt idx="10">
                    <c:v>303</c:v>
                  </c:pt>
                  <c:pt idx="11">
                    <c:v>304</c:v>
                  </c:pt>
                  <c:pt idx="12">
                    <c:v>401</c:v>
                  </c:pt>
                  <c:pt idx="13">
                    <c:v>402</c:v>
                  </c:pt>
                  <c:pt idx="14">
                    <c:v>403</c:v>
                  </c:pt>
                  <c:pt idx="15">
                    <c:v>404</c:v>
                  </c:pt>
                  <c:pt idx="16">
                    <c:v>501</c:v>
                  </c:pt>
                  <c:pt idx="17">
                    <c:v>502</c:v>
                  </c:pt>
                  <c:pt idx="18">
                    <c:v>503</c:v>
                  </c:pt>
                  <c:pt idx="19">
                    <c:v>I504</c:v>
                  </c:pt>
                </c:lvl>
                <c:lvl>
                  <c:pt idx="0">
                    <c:v>I</c:v>
                  </c:pt>
                  <c:pt idx="1">
                    <c:v>I</c:v>
                  </c:pt>
                  <c:pt idx="2">
                    <c:v>I</c:v>
                  </c:pt>
                  <c:pt idx="3">
                    <c:v>I</c:v>
                  </c:pt>
                  <c:pt idx="4">
                    <c:v>I</c:v>
                  </c:pt>
                  <c:pt idx="5">
                    <c:v>I</c:v>
                  </c:pt>
                  <c:pt idx="6">
                    <c:v>I</c:v>
                  </c:pt>
                  <c:pt idx="7">
                    <c:v>I</c:v>
                  </c:pt>
                  <c:pt idx="8">
                    <c:v>I</c:v>
                  </c:pt>
                  <c:pt idx="9">
                    <c:v>I</c:v>
                  </c:pt>
                  <c:pt idx="10">
                    <c:v>I</c:v>
                  </c:pt>
                  <c:pt idx="11">
                    <c:v>I</c:v>
                  </c:pt>
                  <c:pt idx="12">
                    <c:v>I</c:v>
                  </c:pt>
                  <c:pt idx="13">
                    <c:v>I</c:v>
                  </c:pt>
                  <c:pt idx="14">
                    <c:v>I</c:v>
                  </c:pt>
                  <c:pt idx="15">
                    <c:v>I</c:v>
                  </c:pt>
                  <c:pt idx="16">
                    <c:v>I</c:v>
                  </c:pt>
                  <c:pt idx="17">
                    <c:v>I</c:v>
                  </c:pt>
                  <c:pt idx="18">
                    <c:v>I</c:v>
                  </c:pt>
                  <c:pt idx="19">
                    <c:v>I</c:v>
                  </c:pt>
                </c:lvl>
              </c:multiLvlStrCache>
            </c:multiLvlStrRef>
          </c:cat>
          <c:val>
            <c:numRef>
              <c:f>'Sep 26'!$I$163:$I$182</c:f>
              <c:numCache>
                <c:formatCode>_(* #,##0.00_);_(* \(#,##0.00\);_(* "-"??_);_(@_)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BF-4E3B-99A3-FB737958A9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72716544"/>
        <c:axId val="176160768"/>
      </c:barChart>
      <c:catAx>
        <c:axId val="172716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76160768"/>
        <c:crosses val="autoZero"/>
        <c:auto val="1"/>
        <c:lblAlgn val="ctr"/>
        <c:lblOffset val="100"/>
        <c:noMultiLvlLbl val="0"/>
      </c:catAx>
      <c:valAx>
        <c:axId val="1761607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727165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PE"/>
              <a:t>A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'Oct 26'!$B$3:$C$22</c:f>
              <c:multiLvlStrCache>
                <c:ptCount val="20"/>
                <c:lvl>
                  <c:pt idx="0">
                    <c:v>101</c:v>
                  </c:pt>
                  <c:pt idx="1">
                    <c:v>102</c:v>
                  </c:pt>
                  <c:pt idx="2">
                    <c:v>103</c:v>
                  </c:pt>
                  <c:pt idx="3">
                    <c:v>104</c:v>
                  </c:pt>
                  <c:pt idx="4">
                    <c:v>201</c:v>
                  </c:pt>
                  <c:pt idx="5">
                    <c:v>202</c:v>
                  </c:pt>
                  <c:pt idx="6">
                    <c:v>203</c:v>
                  </c:pt>
                  <c:pt idx="7">
                    <c:v>204</c:v>
                  </c:pt>
                  <c:pt idx="8">
                    <c:v>301</c:v>
                  </c:pt>
                  <c:pt idx="9">
                    <c:v>302</c:v>
                  </c:pt>
                  <c:pt idx="10">
                    <c:v>303</c:v>
                  </c:pt>
                  <c:pt idx="11">
                    <c:v>304</c:v>
                  </c:pt>
                  <c:pt idx="12">
                    <c:v>401</c:v>
                  </c:pt>
                  <c:pt idx="13">
                    <c:v>402</c:v>
                  </c:pt>
                  <c:pt idx="14">
                    <c:v>403</c:v>
                  </c:pt>
                  <c:pt idx="15">
                    <c:v>404</c:v>
                  </c:pt>
                  <c:pt idx="16">
                    <c:v>501</c:v>
                  </c:pt>
                  <c:pt idx="17">
                    <c:v>502</c:v>
                  </c:pt>
                  <c:pt idx="18">
                    <c:v>503</c:v>
                  </c:pt>
                  <c:pt idx="19">
                    <c:v>504</c:v>
                  </c:pt>
                </c:lvl>
                <c:lvl>
                  <c:pt idx="0">
                    <c:v>A</c:v>
                  </c:pt>
                  <c:pt idx="1">
                    <c:v>A</c:v>
                  </c:pt>
                  <c:pt idx="2">
                    <c:v>A</c:v>
                  </c:pt>
                  <c:pt idx="3">
                    <c:v>A</c:v>
                  </c:pt>
                  <c:pt idx="4">
                    <c:v>A</c:v>
                  </c:pt>
                  <c:pt idx="5">
                    <c:v>A</c:v>
                  </c:pt>
                  <c:pt idx="6">
                    <c:v>A</c:v>
                  </c:pt>
                  <c:pt idx="7">
                    <c:v>A</c:v>
                  </c:pt>
                  <c:pt idx="8">
                    <c:v>A</c:v>
                  </c:pt>
                  <c:pt idx="9">
                    <c:v>A</c:v>
                  </c:pt>
                  <c:pt idx="10">
                    <c:v>A</c:v>
                  </c:pt>
                  <c:pt idx="11">
                    <c:v>A</c:v>
                  </c:pt>
                  <c:pt idx="12">
                    <c:v>A</c:v>
                  </c:pt>
                  <c:pt idx="13">
                    <c:v>A</c:v>
                  </c:pt>
                  <c:pt idx="14">
                    <c:v>A</c:v>
                  </c:pt>
                  <c:pt idx="15">
                    <c:v>A</c:v>
                  </c:pt>
                  <c:pt idx="16">
                    <c:v>A</c:v>
                  </c:pt>
                  <c:pt idx="17">
                    <c:v>A</c:v>
                  </c:pt>
                  <c:pt idx="18">
                    <c:v>A</c:v>
                  </c:pt>
                  <c:pt idx="19">
                    <c:v>A</c:v>
                  </c:pt>
                </c:lvl>
              </c:multiLvlStrCache>
            </c:multiLvlStrRef>
          </c:cat>
          <c:val>
            <c:numRef>
              <c:f>'Oct 26'!$I$3:$I$22</c:f>
              <c:numCache>
                <c:formatCode>_(* #,##0.00_);_(* \(#,##0.00\);_(* "-"??_);_(@_)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6D5-4FF3-8DF0-4E7D1982EE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2749184"/>
        <c:axId val="159471232"/>
      </c:barChart>
      <c:catAx>
        <c:axId val="627491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59471232"/>
        <c:crosses val="autoZero"/>
        <c:auto val="1"/>
        <c:lblAlgn val="ctr"/>
        <c:lblOffset val="100"/>
        <c:noMultiLvlLbl val="0"/>
      </c:catAx>
      <c:valAx>
        <c:axId val="1594712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627491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PE"/>
              <a:t>B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'Oct 26'!$B$23:$C$42</c:f>
              <c:multiLvlStrCache>
                <c:ptCount val="20"/>
                <c:lvl>
                  <c:pt idx="0">
                    <c:v>101</c:v>
                  </c:pt>
                  <c:pt idx="1">
                    <c:v>102</c:v>
                  </c:pt>
                  <c:pt idx="2">
                    <c:v>103</c:v>
                  </c:pt>
                  <c:pt idx="3">
                    <c:v>104</c:v>
                  </c:pt>
                  <c:pt idx="4">
                    <c:v>201</c:v>
                  </c:pt>
                  <c:pt idx="5">
                    <c:v>202</c:v>
                  </c:pt>
                  <c:pt idx="6">
                    <c:v>203</c:v>
                  </c:pt>
                  <c:pt idx="7">
                    <c:v>204</c:v>
                  </c:pt>
                  <c:pt idx="8">
                    <c:v>301</c:v>
                  </c:pt>
                  <c:pt idx="9">
                    <c:v>302</c:v>
                  </c:pt>
                  <c:pt idx="10">
                    <c:v>303</c:v>
                  </c:pt>
                  <c:pt idx="11">
                    <c:v>304</c:v>
                  </c:pt>
                  <c:pt idx="12">
                    <c:v>401</c:v>
                  </c:pt>
                  <c:pt idx="13">
                    <c:v>402</c:v>
                  </c:pt>
                  <c:pt idx="14">
                    <c:v>403</c:v>
                  </c:pt>
                  <c:pt idx="15">
                    <c:v>404</c:v>
                  </c:pt>
                  <c:pt idx="16">
                    <c:v>501</c:v>
                  </c:pt>
                  <c:pt idx="17">
                    <c:v>502</c:v>
                  </c:pt>
                  <c:pt idx="18">
                    <c:v>503</c:v>
                  </c:pt>
                  <c:pt idx="19">
                    <c:v>504</c:v>
                  </c:pt>
                </c:lvl>
                <c:lvl>
                  <c:pt idx="0">
                    <c:v>B</c:v>
                  </c:pt>
                  <c:pt idx="1">
                    <c:v>B</c:v>
                  </c:pt>
                  <c:pt idx="2">
                    <c:v>B</c:v>
                  </c:pt>
                  <c:pt idx="3">
                    <c:v>B</c:v>
                  </c:pt>
                  <c:pt idx="4">
                    <c:v>B</c:v>
                  </c:pt>
                  <c:pt idx="5">
                    <c:v>B</c:v>
                  </c:pt>
                  <c:pt idx="6">
                    <c:v>B</c:v>
                  </c:pt>
                  <c:pt idx="7">
                    <c:v>B</c:v>
                  </c:pt>
                  <c:pt idx="8">
                    <c:v>B</c:v>
                  </c:pt>
                  <c:pt idx="9">
                    <c:v>B</c:v>
                  </c:pt>
                  <c:pt idx="10">
                    <c:v>B</c:v>
                  </c:pt>
                  <c:pt idx="11">
                    <c:v>B</c:v>
                  </c:pt>
                  <c:pt idx="12">
                    <c:v>B</c:v>
                  </c:pt>
                  <c:pt idx="13">
                    <c:v>B</c:v>
                  </c:pt>
                  <c:pt idx="14">
                    <c:v>B</c:v>
                  </c:pt>
                  <c:pt idx="15">
                    <c:v>B</c:v>
                  </c:pt>
                  <c:pt idx="16">
                    <c:v>B</c:v>
                  </c:pt>
                  <c:pt idx="17">
                    <c:v>B</c:v>
                  </c:pt>
                  <c:pt idx="18">
                    <c:v>B</c:v>
                  </c:pt>
                  <c:pt idx="19">
                    <c:v>B</c:v>
                  </c:pt>
                </c:lvl>
              </c:multiLvlStrCache>
            </c:multiLvlStrRef>
          </c:cat>
          <c:val>
            <c:numRef>
              <c:f>'Oct 26'!$I$23:$I$42</c:f>
              <c:numCache>
                <c:formatCode>_(* #,##0.00_);_(* \(#,##0.00\);_(* "-"??_);_(@_)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397-467C-8C01-EEDE249527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2767616"/>
        <c:axId val="160219136"/>
      </c:barChart>
      <c:catAx>
        <c:axId val="627676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60219136"/>
        <c:crosses val="autoZero"/>
        <c:auto val="1"/>
        <c:lblAlgn val="ctr"/>
        <c:lblOffset val="100"/>
        <c:noMultiLvlLbl val="0"/>
      </c:catAx>
      <c:valAx>
        <c:axId val="1602191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627676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PE"/>
              <a:t>C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'Oct 26'!$B$43:$C$62</c:f>
              <c:multiLvlStrCache>
                <c:ptCount val="20"/>
                <c:lvl>
                  <c:pt idx="0">
                    <c:v>101</c:v>
                  </c:pt>
                  <c:pt idx="1">
                    <c:v>102</c:v>
                  </c:pt>
                  <c:pt idx="2">
                    <c:v>103</c:v>
                  </c:pt>
                  <c:pt idx="3">
                    <c:v>104</c:v>
                  </c:pt>
                  <c:pt idx="4">
                    <c:v>201</c:v>
                  </c:pt>
                  <c:pt idx="5">
                    <c:v>202</c:v>
                  </c:pt>
                  <c:pt idx="6">
                    <c:v>203</c:v>
                  </c:pt>
                  <c:pt idx="7">
                    <c:v>204</c:v>
                  </c:pt>
                  <c:pt idx="8">
                    <c:v>301</c:v>
                  </c:pt>
                  <c:pt idx="9">
                    <c:v>302</c:v>
                  </c:pt>
                  <c:pt idx="10">
                    <c:v>303</c:v>
                  </c:pt>
                  <c:pt idx="11">
                    <c:v>304</c:v>
                  </c:pt>
                  <c:pt idx="12">
                    <c:v>401</c:v>
                  </c:pt>
                  <c:pt idx="13">
                    <c:v>402</c:v>
                  </c:pt>
                  <c:pt idx="14">
                    <c:v>403</c:v>
                  </c:pt>
                  <c:pt idx="15">
                    <c:v>404</c:v>
                  </c:pt>
                  <c:pt idx="16">
                    <c:v>501</c:v>
                  </c:pt>
                  <c:pt idx="17">
                    <c:v>502</c:v>
                  </c:pt>
                  <c:pt idx="18">
                    <c:v>503</c:v>
                  </c:pt>
                  <c:pt idx="19">
                    <c:v>504</c:v>
                  </c:pt>
                </c:lvl>
                <c:lvl>
                  <c:pt idx="0">
                    <c:v>C</c:v>
                  </c:pt>
                  <c:pt idx="1">
                    <c:v>C</c:v>
                  </c:pt>
                  <c:pt idx="2">
                    <c:v>C</c:v>
                  </c:pt>
                  <c:pt idx="3">
                    <c:v>C</c:v>
                  </c:pt>
                  <c:pt idx="4">
                    <c:v>C</c:v>
                  </c:pt>
                  <c:pt idx="5">
                    <c:v>C</c:v>
                  </c:pt>
                  <c:pt idx="6">
                    <c:v>C</c:v>
                  </c:pt>
                  <c:pt idx="7">
                    <c:v>C</c:v>
                  </c:pt>
                  <c:pt idx="8">
                    <c:v>C</c:v>
                  </c:pt>
                  <c:pt idx="9">
                    <c:v>C</c:v>
                  </c:pt>
                  <c:pt idx="10">
                    <c:v>C</c:v>
                  </c:pt>
                  <c:pt idx="11">
                    <c:v>C</c:v>
                  </c:pt>
                  <c:pt idx="12">
                    <c:v>C</c:v>
                  </c:pt>
                  <c:pt idx="13">
                    <c:v>C</c:v>
                  </c:pt>
                  <c:pt idx="14">
                    <c:v>C</c:v>
                  </c:pt>
                  <c:pt idx="15">
                    <c:v>C</c:v>
                  </c:pt>
                  <c:pt idx="16">
                    <c:v>C</c:v>
                  </c:pt>
                  <c:pt idx="17">
                    <c:v>C</c:v>
                  </c:pt>
                  <c:pt idx="18">
                    <c:v>C</c:v>
                  </c:pt>
                  <c:pt idx="19">
                    <c:v>C</c:v>
                  </c:pt>
                </c:lvl>
              </c:multiLvlStrCache>
            </c:multiLvlStrRef>
          </c:cat>
          <c:val>
            <c:numRef>
              <c:f>'Oct 26'!$I$43:$I$62</c:f>
              <c:numCache>
                <c:formatCode>_(* #,##0.00_);_(* \(#,##0.00\);_(* "-"??_);_(@_)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E3-4CA4-ADB9-D5E3F52CDF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2750208"/>
        <c:axId val="160221440"/>
      </c:barChart>
      <c:catAx>
        <c:axId val="627502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60221440"/>
        <c:crosses val="autoZero"/>
        <c:auto val="1"/>
        <c:lblAlgn val="ctr"/>
        <c:lblOffset val="100"/>
        <c:noMultiLvlLbl val="0"/>
      </c:catAx>
      <c:valAx>
        <c:axId val="160221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627502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PE"/>
              <a:t>D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'Oct 26'!$B$63:$C$82</c:f>
              <c:multiLvlStrCache>
                <c:ptCount val="20"/>
                <c:lvl>
                  <c:pt idx="0">
                    <c:v>101</c:v>
                  </c:pt>
                  <c:pt idx="1">
                    <c:v>102</c:v>
                  </c:pt>
                  <c:pt idx="2">
                    <c:v>103</c:v>
                  </c:pt>
                  <c:pt idx="3">
                    <c:v>104</c:v>
                  </c:pt>
                  <c:pt idx="4">
                    <c:v>201</c:v>
                  </c:pt>
                  <c:pt idx="5">
                    <c:v>202</c:v>
                  </c:pt>
                  <c:pt idx="6">
                    <c:v>203</c:v>
                  </c:pt>
                  <c:pt idx="7">
                    <c:v>204</c:v>
                  </c:pt>
                  <c:pt idx="8">
                    <c:v>301</c:v>
                  </c:pt>
                  <c:pt idx="9">
                    <c:v>302</c:v>
                  </c:pt>
                  <c:pt idx="10">
                    <c:v>303</c:v>
                  </c:pt>
                  <c:pt idx="11">
                    <c:v>304</c:v>
                  </c:pt>
                  <c:pt idx="12">
                    <c:v>401</c:v>
                  </c:pt>
                  <c:pt idx="13">
                    <c:v>402</c:v>
                  </c:pt>
                  <c:pt idx="14">
                    <c:v>403</c:v>
                  </c:pt>
                  <c:pt idx="15">
                    <c:v>404</c:v>
                  </c:pt>
                  <c:pt idx="16">
                    <c:v>501</c:v>
                  </c:pt>
                  <c:pt idx="17">
                    <c:v>502</c:v>
                  </c:pt>
                  <c:pt idx="18">
                    <c:v>503</c:v>
                  </c:pt>
                  <c:pt idx="19">
                    <c:v>504</c:v>
                  </c:pt>
                </c:lvl>
                <c:lvl>
                  <c:pt idx="0">
                    <c:v>D</c:v>
                  </c:pt>
                  <c:pt idx="1">
                    <c:v>D</c:v>
                  </c:pt>
                  <c:pt idx="2">
                    <c:v>D</c:v>
                  </c:pt>
                  <c:pt idx="3">
                    <c:v>D</c:v>
                  </c:pt>
                  <c:pt idx="4">
                    <c:v>D</c:v>
                  </c:pt>
                  <c:pt idx="5">
                    <c:v>D</c:v>
                  </c:pt>
                  <c:pt idx="6">
                    <c:v>D</c:v>
                  </c:pt>
                  <c:pt idx="7">
                    <c:v>D</c:v>
                  </c:pt>
                  <c:pt idx="8">
                    <c:v>D</c:v>
                  </c:pt>
                  <c:pt idx="9">
                    <c:v>D</c:v>
                  </c:pt>
                  <c:pt idx="10">
                    <c:v>D</c:v>
                  </c:pt>
                  <c:pt idx="11">
                    <c:v>D</c:v>
                  </c:pt>
                  <c:pt idx="12">
                    <c:v>D</c:v>
                  </c:pt>
                  <c:pt idx="13">
                    <c:v>D</c:v>
                  </c:pt>
                  <c:pt idx="14">
                    <c:v>D</c:v>
                  </c:pt>
                  <c:pt idx="15">
                    <c:v>D</c:v>
                  </c:pt>
                  <c:pt idx="16">
                    <c:v>D</c:v>
                  </c:pt>
                  <c:pt idx="17">
                    <c:v>D</c:v>
                  </c:pt>
                  <c:pt idx="18">
                    <c:v>D</c:v>
                  </c:pt>
                  <c:pt idx="19">
                    <c:v>D</c:v>
                  </c:pt>
                </c:lvl>
              </c:multiLvlStrCache>
            </c:multiLvlStrRef>
          </c:cat>
          <c:val>
            <c:numRef>
              <c:f>'Oct 26'!$I$63:$I$82</c:f>
              <c:numCache>
                <c:formatCode>_(* #,##0.00_);_(* \(#,##0.00\);_(* "-"??_);_(@_)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E8-4C3B-94B8-DD555C91CC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2769152"/>
        <c:axId val="160223744"/>
      </c:barChart>
      <c:catAx>
        <c:axId val="627691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60223744"/>
        <c:crosses val="autoZero"/>
        <c:auto val="1"/>
        <c:lblAlgn val="ctr"/>
        <c:lblOffset val="100"/>
        <c:noMultiLvlLbl val="0"/>
      </c:catAx>
      <c:valAx>
        <c:axId val="1602237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627691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PE"/>
              <a:t>E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'Oct 26'!$B$83:$C$102</c:f>
              <c:multiLvlStrCache>
                <c:ptCount val="20"/>
                <c:lvl>
                  <c:pt idx="0">
                    <c:v>101</c:v>
                  </c:pt>
                  <c:pt idx="1">
                    <c:v>102</c:v>
                  </c:pt>
                  <c:pt idx="2">
                    <c:v>103</c:v>
                  </c:pt>
                  <c:pt idx="3">
                    <c:v>104</c:v>
                  </c:pt>
                  <c:pt idx="4">
                    <c:v>201</c:v>
                  </c:pt>
                  <c:pt idx="5">
                    <c:v>202</c:v>
                  </c:pt>
                  <c:pt idx="6">
                    <c:v>203</c:v>
                  </c:pt>
                  <c:pt idx="7">
                    <c:v>204</c:v>
                  </c:pt>
                  <c:pt idx="8">
                    <c:v>301</c:v>
                  </c:pt>
                  <c:pt idx="9">
                    <c:v>302</c:v>
                  </c:pt>
                  <c:pt idx="10">
                    <c:v>303</c:v>
                  </c:pt>
                  <c:pt idx="11">
                    <c:v>304</c:v>
                  </c:pt>
                  <c:pt idx="12">
                    <c:v>401</c:v>
                  </c:pt>
                  <c:pt idx="13">
                    <c:v>402</c:v>
                  </c:pt>
                  <c:pt idx="14">
                    <c:v>403</c:v>
                  </c:pt>
                  <c:pt idx="15">
                    <c:v>404</c:v>
                  </c:pt>
                  <c:pt idx="16">
                    <c:v>501</c:v>
                  </c:pt>
                  <c:pt idx="17">
                    <c:v>502</c:v>
                  </c:pt>
                  <c:pt idx="18">
                    <c:v>503</c:v>
                  </c:pt>
                  <c:pt idx="19">
                    <c:v>504</c:v>
                  </c:pt>
                </c:lvl>
                <c:lvl>
                  <c:pt idx="0">
                    <c:v>E</c:v>
                  </c:pt>
                  <c:pt idx="1">
                    <c:v>E</c:v>
                  </c:pt>
                  <c:pt idx="2">
                    <c:v>E</c:v>
                  </c:pt>
                  <c:pt idx="3">
                    <c:v>E</c:v>
                  </c:pt>
                  <c:pt idx="4">
                    <c:v>E</c:v>
                  </c:pt>
                  <c:pt idx="5">
                    <c:v>E</c:v>
                  </c:pt>
                  <c:pt idx="6">
                    <c:v>E</c:v>
                  </c:pt>
                  <c:pt idx="7">
                    <c:v>E</c:v>
                  </c:pt>
                  <c:pt idx="8">
                    <c:v>E</c:v>
                  </c:pt>
                  <c:pt idx="9">
                    <c:v>E</c:v>
                  </c:pt>
                  <c:pt idx="10">
                    <c:v>E</c:v>
                  </c:pt>
                  <c:pt idx="11">
                    <c:v>E</c:v>
                  </c:pt>
                  <c:pt idx="12">
                    <c:v>E</c:v>
                  </c:pt>
                  <c:pt idx="13">
                    <c:v>E</c:v>
                  </c:pt>
                  <c:pt idx="14">
                    <c:v>E</c:v>
                  </c:pt>
                  <c:pt idx="15">
                    <c:v>E</c:v>
                  </c:pt>
                  <c:pt idx="16">
                    <c:v>E</c:v>
                  </c:pt>
                  <c:pt idx="17">
                    <c:v>E</c:v>
                  </c:pt>
                  <c:pt idx="18">
                    <c:v>E</c:v>
                  </c:pt>
                  <c:pt idx="19">
                    <c:v>E</c:v>
                  </c:pt>
                </c:lvl>
              </c:multiLvlStrCache>
            </c:multiLvlStrRef>
          </c:cat>
          <c:val>
            <c:numRef>
              <c:f>'Oct 26'!$I$83:$I$102</c:f>
              <c:numCache>
                <c:formatCode>_(* #,##0.00_);_(* \(#,##0.00\);_(* "-"??_);_(@_)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A0-4432-BDBC-E92B74E7C1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2769664"/>
        <c:axId val="160226048"/>
      </c:barChart>
      <c:catAx>
        <c:axId val="627696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60226048"/>
        <c:crosses val="autoZero"/>
        <c:auto val="1"/>
        <c:lblAlgn val="ctr"/>
        <c:lblOffset val="100"/>
        <c:noMultiLvlLbl val="0"/>
      </c:catAx>
      <c:valAx>
        <c:axId val="1602260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627696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PE"/>
              <a:t>F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'Oct 26'!$B$103:$C$122</c:f>
              <c:multiLvlStrCache>
                <c:ptCount val="20"/>
                <c:lvl>
                  <c:pt idx="0">
                    <c:v>101</c:v>
                  </c:pt>
                  <c:pt idx="1">
                    <c:v>102</c:v>
                  </c:pt>
                  <c:pt idx="2">
                    <c:v>103</c:v>
                  </c:pt>
                  <c:pt idx="3">
                    <c:v>104</c:v>
                  </c:pt>
                  <c:pt idx="4">
                    <c:v>201</c:v>
                  </c:pt>
                  <c:pt idx="5">
                    <c:v>202</c:v>
                  </c:pt>
                  <c:pt idx="6">
                    <c:v>203</c:v>
                  </c:pt>
                  <c:pt idx="7">
                    <c:v>204</c:v>
                  </c:pt>
                  <c:pt idx="8">
                    <c:v>301</c:v>
                  </c:pt>
                  <c:pt idx="9">
                    <c:v>302</c:v>
                  </c:pt>
                  <c:pt idx="10">
                    <c:v>303</c:v>
                  </c:pt>
                  <c:pt idx="11">
                    <c:v>304</c:v>
                  </c:pt>
                  <c:pt idx="12">
                    <c:v>401</c:v>
                  </c:pt>
                  <c:pt idx="13">
                    <c:v>402</c:v>
                  </c:pt>
                  <c:pt idx="14">
                    <c:v>403</c:v>
                  </c:pt>
                  <c:pt idx="15">
                    <c:v>404</c:v>
                  </c:pt>
                  <c:pt idx="16">
                    <c:v>501</c:v>
                  </c:pt>
                  <c:pt idx="17">
                    <c:v>502</c:v>
                  </c:pt>
                  <c:pt idx="18">
                    <c:v>503</c:v>
                  </c:pt>
                  <c:pt idx="19">
                    <c:v>504</c:v>
                  </c:pt>
                </c:lvl>
                <c:lvl>
                  <c:pt idx="0">
                    <c:v>F</c:v>
                  </c:pt>
                  <c:pt idx="1">
                    <c:v>F</c:v>
                  </c:pt>
                  <c:pt idx="2">
                    <c:v>F</c:v>
                  </c:pt>
                  <c:pt idx="3">
                    <c:v>F</c:v>
                  </c:pt>
                  <c:pt idx="4">
                    <c:v>F</c:v>
                  </c:pt>
                  <c:pt idx="5">
                    <c:v>F</c:v>
                  </c:pt>
                  <c:pt idx="6">
                    <c:v>F</c:v>
                  </c:pt>
                  <c:pt idx="7">
                    <c:v>F</c:v>
                  </c:pt>
                  <c:pt idx="8">
                    <c:v>F</c:v>
                  </c:pt>
                  <c:pt idx="9">
                    <c:v>F</c:v>
                  </c:pt>
                  <c:pt idx="10">
                    <c:v>F</c:v>
                  </c:pt>
                  <c:pt idx="11">
                    <c:v>F</c:v>
                  </c:pt>
                  <c:pt idx="12">
                    <c:v>F</c:v>
                  </c:pt>
                  <c:pt idx="13">
                    <c:v>F</c:v>
                  </c:pt>
                  <c:pt idx="14">
                    <c:v>F</c:v>
                  </c:pt>
                  <c:pt idx="15">
                    <c:v>F</c:v>
                  </c:pt>
                  <c:pt idx="16">
                    <c:v>F</c:v>
                  </c:pt>
                  <c:pt idx="17">
                    <c:v>F</c:v>
                  </c:pt>
                  <c:pt idx="18">
                    <c:v>F</c:v>
                  </c:pt>
                  <c:pt idx="19">
                    <c:v>F</c:v>
                  </c:pt>
                </c:lvl>
              </c:multiLvlStrCache>
            </c:multiLvlStrRef>
          </c:cat>
          <c:val>
            <c:numRef>
              <c:f>'Oct 26'!$I$103:$I$122</c:f>
              <c:numCache>
                <c:formatCode>_(* #,##0.00_);_(* \(#,##0.00\);_(* "-"??_);_(@_)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F5-49D3-973B-9CEEBB87AE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4002432"/>
        <c:axId val="171369600"/>
      </c:barChart>
      <c:catAx>
        <c:axId val="154002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71369600"/>
        <c:crosses val="autoZero"/>
        <c:auto val="1"/>
        <c:lblAlgn val="ctr"/>
        <c:lblOffset val="100"/>
        <c:noMultiLvlLbl val="0"/>
      </c:catAx>
      <c:valAx>
        <c:axId val="1713696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540024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PE"/>
              <a:t>G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'Oct 26'!$B$123:$C$142</c:f>
              <c:multiLvlStrCache>
                <c:ptCount val="20"/>
                <c:lvl>
                  <c:pt idx="0">
                    <c:v>101</c:v>
                  </c:pt>
                  <c:pt idx="1">
                    <c:v>102</c:v>
                  </c:pt>
                  <c:pt idx="2">
                    <c:v>103</c:v>
                  </c:pt>
                  <c:pt idx="3">
                    <c:v>104</c:v>
                  </c:pt>
                  <c:pt idx="4">
                    <c:v>201</c:v>
                  </c:pt>
                  <c:pt idx="5">
                    <c:v>202</c:v>
                  </c:pt>
                  <c:pt idx="6">
                    <c:v>203</c:v>
                  </c:pt>
                  <c:pt idx="7">
                    <c:v>204</c:v>
                  </c:pt>
                  <c:pt idx="8">
                    <c:v>301</c:v>
                  </c:pt>
                  <c:pt idx="9">
                    <c:v>302</c:v>
                  </c:pt>
                  <c:pt idx="10">
                    <c:v>303</c:v>
                  </c:pt>
                  <c:pt idx="11">
                    <c:v>304</c:v>
                  </c:pt>
                  <c:pt idx="12">
                    <c:v>401</c:v>
                  </c:pt>
                  <c:pt idx="13">
                    <c:v>402</c:v>
                  </c:pt>
                  <c:pt idx="14">
                    <c:v>403</c:v>
                  </c:pt>
                  <c:pt idx="15">
                    <c:v>404</c:v>
                  </c:pt>
                  <c:pt idx="16">
                    <c:v>501</c:v>
                  </c:pt>
                  <c:pt idx="17">
                    <c:v>502</c:v>
                  </c:pt>
                  <c:pt idx="18">
                    <c:v>503</c:v>
                  </c:pt>
                  <c:pt idx="19">
                    <c:v>504</c:v>
                  </c:pt>
                </c:lvl>
                <c:lvl>
                  <c:pt idx="0">
                    <c:v>G</c:v>
                  </c:pt>
                  <c:pt idx="1">
                    <c:v>G</c:v>
                  </c:pt>
                  <c:pt idx="2">
                    <c:v>G</c:v>
                  </c:pt>
                  <c:pt idx="3">
                    <c:v>G</c:v>
                  </c:pt>
                  <c:pt idx="4">
                    <c:v>G</c:v>
                  </c:pt>
                  <c:pt idx="5">
                    <c:v>G</c:v>
                  </c:pt>
                  <c:pt idx="6">
                    <c:v>G</c:v>
                  </c:pt>
                  <c:pt idx="7">
                    <c:v>G</c:v>
                  </c:pt>
                  <c:pt idx="8">
                    <c:v>G</c:v>
                  </c:pt>
                  <c:pt idx="9">
                    <c:v>G</c:v>
                  </c:pt>
                  <c:pt idx="10">
                    <c:v>G</c:v>
                  </c:pt>
                  <c:pt idx="11">
                    <c:v>G</c:v>
                  </c:pt>
                  <c:pt idx="12">
                    <c:v>G</c:v>
                  </c:pt>
                  <c:pt idx="13">
                    <c:v>G</c:v>
                  </c:pt>
                  <c:pt idx="14">
                    <c:v>G</c:v>
                  </c:pt>
                  <c:pt idx="15">
                    <c:v>G</c:v>
                  </c:pt>
                  <c:pt idx="16">
                    <c:v>G</c:v>
                  </c:pt>
                  <c:pt idx="17">
                    <c:v>G</c:v>
                  </c:pt>
                  <c:pt idx="18">
                    <c:v>G</c:v>
                  </c:pt>
                  <c:pt idx="19">
                    <c:v>G</c:v>
                  </c:pt>
                </c:lvl>
              </c:multiLvlStrCache>
            </c:multiLvlStrRef>
          </c:cat>
          <c:val>
            <c:numRef>
              <c:f>'Oct 26'!$I$123:$I$142</c:f>
              <c:numCache>
                <c:formatCode>_(* #,##0.00_);_(* \(#,##0.00\);_(* "-"??_);_(@_)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6F-4CC6-8CD1-37302D6609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2767104"/>
        <c:axId val="171371904"/>
      </c:barChart>
      <c:catAx>
        <c:axId val="62767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71371904"/>
        <c:crosses val="autoZero"/>
        <c:auto val="1"/>
        <c:lblAlgn val="ctr"/>
        <c:lblOffset val="100"/>
        <c:noMultiLvlLbl val="0"/>
      </c:catAx>
      <c:valAx>
        <c:axId val="1713719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627671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PE"/>
              <a:t>H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'Ene 26'!$B$143:$C$162</c:f>
              <c:multiLvlStrCache>
                <c:ptCount val="20"/>
                <c:lvl>
                  <c:pt idx="0">
                    <c:v>101</c:v>
                  </c:pt>
                  <c:pt idx="1">
                    <c:v>102</c:v>
                  </c:pt>
                  <c:pt idx="2">
                    <c:v>103</c:v>
                  </c:pt>
                  <c:pt idx="3">
                    <c:v>104</c:v>
                  </c:pt>
                  <c:pt idx="4">
                    <c:v>201</c:v>
                  </c:pt>
                  <c:pt idx="5">
                    <c:v>202</c:v>
                  </c:pt>
                  <c:pt idx="6">
                    <c:v>203</c:v>
                  </c:pt>
                  <c:pt idx="7">
                    <c:v>204</c:v>
                  </c:pt>
                  <c:pt idx="8">
                    <c:v>301</c:v>
                  </c:pt>
                  <c:pt idx="9">
                    <c:v>302</c:v>
                  </c:pt>
                  <c:pt idx="10">
                    <c:v>303</c:v>
                  </c:pt>
                  <c:pt idx="11">
                    <c:v>304</c:v>
                  </c:pt>
                  <c:pt idx="12">
                    <c:v>401</c:v>
                  </c:pt>
                  <c:pt idx="13">
                    <c:v>402</c:v>
                  </c:pt>
                  <c:pt idx="14">
                    <c:v>403</c:v>
                  </c:pt>
                  <c:pt idx="15">
                    <c:v>404</c:v>
                  </c:pt>
                  <c:pt idx="16">
                    <c:v>501</c:v>
                  </c:pt>
                  <c:pt idx="17">
                    <c:v>502</c:v>
                  </c:pt>
                  <c:pt idx="18">
                    <c:v>503</c:v>
                  </c:pt>
                  <c:pt idx="19">
                    <c:v>504</c:v>
                  </c:pt>
                </c:lvl>
                <c:lvl>
                  <c:pt idx="0">
                    <c:v>H</c:v>
                  </c:pt>
                  <c:pt idx="1">
                    <c:v>H</c:v>
                  </c:pt>
                  <c:pt idx="2">
                    <c:v>H</c:v>
                  </c:pt>
                  <c:pt idx="3">
                    <c:v>H</c:v>
                  </c:pt>
                  <c:pt idx="4">
                    <c:v>H</c:v>
                  </c:pt>
                  <c:pt idx="5">
                    <c:v>H</c:v>
                  </c:pt>
                  <c:pt idx="6">
                    <c:v>H</c:v>
                  </c:pt>
                  <c:pt idx="7">
                    <c:v>H</c:v>
                  </c:pt>
                  <c:pt idx="8">
                    <c:v>H</c:v>
                  </c:pt>
                  <c:pt idx="9">
                    <c:v>H</c:v>
                  </c:pt>
                  <c:pt idx="10">
                    <c:v>H</c:v>
                  </c:pt>
                  <c:pt idx="11">
                    <c:v>H</c:v>
                  </c:pt>
                  <c:pt idx="12">
                    <c:v>H</c:v>
                  </c:pt>
                  <c:pt idx="13">
                    <c:v>H</c:v>
                  </c:pt>
                  <c:pt idx="14">
                    <c:v>H</c:v>
                  </c:pt>
                  <c:pt idx="15">
                    <c:v>H</c:v>
                  </c:pt>
                  <c:pt idx="16">
                    <c:v>H</c:v>
                  </c:pt>
                  <c:pt idx="17">
                    <c:v>H</c:v>
                  </c:pt>
                  <c:pt idx="18">
                    <c:v>H</c:v>
                  </c:pt>
                  <c:pt idx="19">
                    <c:v>H</c:v>
                  </c:pt>
                </c:lvl>
              </c:multiLvlStrCache>
            </c:multiLvlStrRef>
          </c:cat>
          <c:val>
            <c:numRef>
              <c:f>'Ene 26'!$I$143:$I$162</c:f>
              <c:numCache>
                <c:formatCode>_(* #,##0.00_);_(* \(#,##0.00\);_(* "-"??_);_(@_)</c:formatCode>
                <c:ptCount val="20"/>
                <c:pt idx="0">
                  <c:v>83.396073403467767</c:v>
                </c:pt>
                <c:pt idx="1">
                  <c:v>25.058528926553691</c:v>
                </c:pt>
                <c:pt idx="2">
                  <c:v>14.251393888564216</c:v>
                </c:pt>
                <c:pt idx="3">
                  <c:v>55.381461217611545</c:v>
                </c:pt>
                <c:pt idx="4">
                  <c:v>192.23686381842975</c:v>
                </c:pt>
                <c:pt idx="5">
                  <c:v>81.270398155075014</c:v>
                </c:pt>
                <c:pt idx="6">
                  <c:v>93.037390206506927</c:v>
                </c:pt>
                <c:pt idx="7">
                  <c:v>2.4882878979154732</c:v>
                </c:pt>
                <c:pt idx="8">
                  <c:v>56.659975215273732</c:v>
                </c:pt>
                <c:pt idx="9">
                  <c:v>74.516424513929493</c:v>
                </c:pt>
                <c:pt idx="10">
                  <c:v>15.125757564776954</c:v>
                </c:pt>
                <c:pt idx="11">
                  <c:v>96.006340644847086</c:v>
                </c:pt>
                <c:pt idx="12">
                  <c:v>29.834497629066838</c:v>
                </c:pt>
                <c:pt idx="13">
                  <c:v>69.095369721410492</c:v>
                </c:pt>
                <c:pt idx="14">
                  <c:v>114.14647238067408</c:v>
                </c:pt>
                <c:pt idx="15">
                  <c:v>71.053944356127047</c:v>
                </c:pt>
                <c:pt idx="16">
                  <c:v>46.303623228131713</c:v>
                </c:pt>
                <c:pt idx="17">
                  <c:v>66.577202333917811</c:v>
                </c:pt>
                <c:pt idx="18">
                  <c:v>32.13893167348531</c:v>
                </c:pt>
                <c:pt idx="19">
                  <c:v>10.851090703292446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D0-4002-A223-6F884CD854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72716032"/>
        <c:axId val="171374208"/>
      </c:barChart>
      <c:catAx>
        <c:axId val="1727160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71374208"/>
        <c:crosses val="autoZero"/>
        <c:auto val="1"/>
        <c:lblAlgn val="ctr"/>
        <c:lblOffset val="100"/>
        <c:noMultiLvlLbl val="0"/>
      </c:catAx>
      <c:valAx>
        <c:axId val="1713742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727160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PE"/>
              <a:t>H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'Oct 26'!$B$143:$C$162</c:f>
              <c:multiLvlStrCache>
                <c:ptCount val="20"/>
                <c:lvl>
                  <c:pt idx="0">
                    <c:v>101</c:v>
                  </c:pt>
                  <c:pt idx="1">
                    <c:v>102</c:v>
                  </c:pt>
                  <c:pt idx="2">
                    <c:v>103</c:v>
                  </c:pt>
                  <c:pt idx="3">
                    <c:v>104</c:v>
                  </c:pt>
                  <c:pt idx="4">
                    <c:v>201</c:v>
                  </c:pt>
                  <c:pt idx="5">
                    <c:v>202</c:v>
                  </c:pt>
                  <c:pt idx="6">
                    <c:v>203</c:v>
                  </c:pt>
                  <c:pt idx="7">
                    <c:v>204</c:v>
                  </c:pt>
                  <c:pt idx="8">
                    <c:v>301</c:v>
                  </c:pt>
                  <c:pt idx="9">
                    <c:v>302</c:v>
                  </c:pt>
                  <c:pt idx="10">
                    <c:v>303</c:v>
                  </c:pt>
                  <c:pt idx="11">
                    <c:v>304</c:v>
                  </c:pt>
                  <c:pt idx="12">
                    <c:v>401</c:v>
                  </c:pt>
                  <c:pt idx="13">
                    <c:v>402</c:v>
                  </c:pt>
                  <c:pt idx="14">
                    <c:v>403</c:v>
                  </c:pt>
                  <c:pt idx="15">
                    <c:v>404</c:v>
                  </c:pt>
                  <c:pt idx="16">
                    <c:v>501</c:v>
                  </c:pt>
                  <c:pt idx="17">
                    <c:v>502</c:v>
                  </c:pt>
                  <c:pt idx="18">
                    <c:v>503</c:v>
                  </c:pt>
                  <c:pt idx="19">
                    <c:v>504</c:v>
                  </c:pt>
                </c:lvl>
                <c:lvl>
                  <c:pt idx="0">
                    <c:v>H</c:v>
                  </c:pt>
                  <c:pt idx="1">
                    <c:v>H</c:v>
                  </c:pt>
                  <c:pt idx="2">
                    <c:v>H</c:v>
                  </c:pt>
                  <c:pt idx="3">
                    <c:v>H</c:v>
                  </c:pt>
                  <c:pt idx="4">
                    <c:v>H</c:v>
                  </c:pt>
                  <c:pt idx="5">
                    <c:v>H</c:v>
                  </c:pt>
                  <c:pt idx="6">
                    <c:v>H</c:v>
                  </c:pt>
                  <c:pt idx="7">
                    <c:v>H</c:v>
                  </c:pt>
                  <c:pt idx="8">
                    <c:v>H</c:v>
                  </c:pt>
                  <c:pt idx="9">
                    <c:v>H</c:v>
                  </c:pt>
                  <c:pt idx="10">
                    <c:v>H</c:v>
                  </c:pt>
                  <c:pt idx="11">
                    <c:v>H</c:v>
                  </c:pt>
                  <c:pt idx="12">
                    <c:v>H</c:v>
                  </c:pt>
                  <c:pt idx="13">
                    <c:v>H</c:v>
                  </c:pt>
                  <c:pt idx="14">
                    <c:v>H</c:v>
                  </c:pt>
                  <c:pt idx="15">
                    <c:v>H</c:v>
                  </c:pt>
                  <c:pt idx="16">
                    <c:v>H</c:v>
                  </c:pt>
                  <c:pt idx="17">
                    <c:v>H</c:v>
                  </c:pt>
                  <c:pt idx="18">
                    <c:v>H</c:v>
                  </c:pt>
                  <c:pt idx="19">
                    <c:v>H</c:v>
                  </c:pt>
                </c:lvl>
              </c:multiLvlStrCache>
            </c:multiLvlStrRef>
          </c:cat>
          <c:val>
            <c:numRef>
              <c:f>'Oct 26'!$I$143:$I$162</c:f>
              <c:numCache>
                <c:formatCode>_(* #,##0.00_);_(* \(#,##0.00\);_(* "-"??_);_(@_)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EE6-471C-A23E-EA241FC708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72716032"/>
        <c:axId val="171374208"/>
      </c:barChart>
      <c:catAx>
        <c:axId val="1727160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71374208"/>
        <c:crosses val="autoZero"/>
        <c:auto val="1"/>
        <c:lblAlgn val="ctr"/>
        <c:lblOffset val="100"/>
        <c:noMultiLvlLbl val="0"/>
      </c:catAx>
      <c:valAx>
        <c:axId val="1713742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727160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PE"/>
              <a:t>I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'Oct 26'!$B$163:$C$182</c:f>
              <c:multiLvlStrCache>
                <c:ptCount val="20"/>
                <c:lvl>
                  <c:pt idx="0">
                    <c:v>101</c:v>
                  </c:pt>
                  <c:pt idx="1">
                    <c:v>102</c:v>
                  </c:pt>
                  <c:pt idx="2">
                    <c:v>103</c:v>
                  </c:pt>
                  <c:pt idx="3">
                    <c:v>104</c:v>
                  </c:pt>
                  <c:pt idx="4">
                    <c:v>201</c:v>
                  </c:pt>
                  <c:pt idx="5">
                    <c:v>202</c:v>
                  </c:pt>
                  <c:pt idx="6">
                    <c:v>203</c:v>
                  </c:pt>
                  <c:pt idx="7">
                    <c:v>204</c:v>
                  </c:pt>
                  <c:pt idx="8">
                    <c:v>301</c:v>
                  </c:pt>
                  <c:pt idx="9">
                    <c:v>302</c:v>
                  </c:pt>
                  <c:pt idx="10">
                    <c:v>303</c:v>
                  </c:pt>
                  <c:pt idx="11">
                    <c:v>304</c:v>
                  </c:pt>
                  <c:pt idx="12">
                    <c:v>401</c:v>
                  </c:pt>
                  <c:pt idx="13">
                    <c:v>402</c:v>
                  </c:pt>
                  <c:pt idx="14">
                    <c:v>403</c:v>
                  </c:pt>
                  <c:pt idx="15">
                    <c:v>404</c:v>
                  </c:pt>
                  <c:pt idx="16">
                    <c:v>501</c:v>
                  </c:pt>
                  <c:pt idx="17">
                    <c:v>502</c:v>
                  </c:pt>
                  <c:pt idx="18">
                    <c:v>503</c:v>
                  </c:pt>
                  <c:pt idx="19">
                    <c:v>504</c:v>
                  </c:pt>
                </c:lvl>
                <c:lvl>
                  <c:pt idx="0">
                    <c:v>I</c:v>
                  </c:pt>
                  <c:pt idx="1">
                    <c:v>I</c:v>
                  </c:pt>
                  <c:pt idx="2">
                    <c:v>I</c:v>
                  </c:pt>
                  <c:pt idx="3">
                    <c:v>I</c:v>
                  </c:pt>
                  <c:pt idx="4">
                    <c:v>I</c:v>
                  </c:pt>
                  <c:pt idx="5">
                    <c:v>I</c:v>
                  </c:pt>
                  <c:pt idx="6">
                    <c:v>I</c:v>
                  </c:pt>
                  <c:pt idx="7">
                    <c:v>I</c:v>
                  </c:pt>
                  <c:pt idx="8">
                    <c:v>I</c:v>
                  </c:pt>
                  <c:pt idx="9">
                    <c:v>I</c:v>
                  </c:pt>
                  <c:pt idx="10">
                    <c:v>I</c:v>
                  </c:pt>
                  <c:pt idx="11">
                    <c:v>I</c:v>
                  </c:pt>
                  <c:pt idx="12">
                    <c:v>I</c:v>
                  </c:pt>
                  <c:pt idx="13">
                    <c:v>I</c:v>
                  </c:pt>
                  <c:pt idx="14">
                    <c:v>I</c:v>
                  </c:pt>
                  <c:pt idx="15">
                    <c:v>I</c:v>
                  </c:pt>
                  <c:pt idx="16">
                    <c:v>I</c:v>
                  </c:pt>
                  <c:pt idx="17">
                    <c:v>I</c:v>
                  </c:pt>
                  <c:pt idx="18">
                    <c:v>I</c:v>
                  </c:pt>
                  <c:pt idx="19">
                    <c:v>I</c:v>
                  </c:pt>
                </c:lvl>
              </c:multiLvlStrCache>
            </c:multiLvlStrRef>
          </c:cat>
          <c:val>
            <c:numRef>
              <c:f>'Oct 26'!$I$163:$I$182</c:f>
              <c:numCache>
                <c:formatCode>_(* #,##0.00_);_(* \(#,##0.00\);_(* "-"??_);_(@_)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46A-438F-A47C-BA7124934D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72716544"/>
        <c:axId val="176160768"/>
      </c:barChart>
      <c:catAx>
        <c:axId val="172716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76160768"/>
        <c:crosses val="autoZero"/>
        <c:auto val="1"/>
        <c:lblAlgn val="ctr"/>
        <c:lblOffset val="100"/>
        <c:noMultiLvlLbl val="0"/>
      </c:catAx>
      <c:valAx>
        <c:axId val="1761607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727165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PE"/>
              <a:t>A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'Nov 26'!$B$3:$C$22</c:f>
              <c:multiLvlStrCache>
                <c:ptCount val="20"/>
                <c:lvl>
                  <c:pt idx="0">
                    <c:v>101</c:v>
                  </c:pt>
                  <c:pt idx="1">
                    <c:v>102</c:v>
                  </c:pt>
                  <c:pt idx="2">
                    <c:v>103</c:v>
                  </c:pt>
                  <c:pt idx="3">
                    <c:v>104</c:v>
                  </c:pt>
                  <c:pt idx="4">
                    <c:v>201</c:v>
                  </c:pt>
                  <c:pt idx="5">
                    <c:v>202</c:v>
                  </c:pt>
                  <c:pt idx="6">
                    <c:v>203</c:v>
                  </c:pt>
                  <c:pt idx="7">
                    <c:v>204</c:v>
                  </c:pt>
                  <c:pt idx="8">
                    <c:v>301</c:v>
                  </c:pt>
                  <c:pt idx="9">
                    <c:v>302</c:v>
                  </c:pt>
                  <c:pt idx="10">
                    <c:v>303</c:v>
                  </c:pt>
                  <c:pt idx="11">
                    <c:v>304</c:v>
                  </c:pt>
                  <c:pt idx="12">
                    <c:v>401</c:v>
                  </c:pt>
                  <c:pt idx="13">
                    <c:v>402</c:v>
                  </c:pt>
                  <c:pt idx="14">
                    <c:v>403</c:v>
                  </c:pt>
                  <c:pt idx="15">
                    <c:v>404</c:v>
                  </c:pt>
                  <c:pt idx="16">
                    <c:v>501</c:v>
                  </c:pt>
                  <c:pt idx="17">
                    <c:v>502</c:v>
                  </c:pt>
                  <c:pt idx="18">
                    <c:v>503</c:v>
                  </c:pt>
                  <c:pt idx="19">
                    <c:v>504</c:v>
                  </c:pt>
                </c:lvl>
                <c:lvl>
                  <c:pt idx="0">
                    <c:v>A</c:v>
                  </c:pt>
                  <c:pt idx="1">
                    <c:v>A</c:v>
                  </c:pt>
                  <c:pt idx="2">
                    <c:v>A</c:v>
                  </c:pt>
                  <c:pt idx="3">
                    <c:v>A</c:v>
                  </c:pt>
                  <c:pt idx="4">
                    <c:v>A</c:v>
                  </c:pt>
                  <c:pt idx="5">
                    <c:v>A</c:v>
                  </c:pt>
                  <c:pt idx="6">
                    <c:v>A</c:v>
                  </c:pt>
                  <c:pt idx="7">
                    <c:v>A</c:v>
                  </c:pt>
                  <c:pt idx="8">
                    <c:v>A</c:v>
                  </c:pt>
                  <c:pt idx="9">
                    <c:v>A</c:v>
                  </c:pt>
                  <c:pt idx="10">
                    <c:v>A</c:v>
                  </c:pt>
                  <c:pt idx="11">
                    <c:v>A</c:v>
                  </c:pt>
                  <c:pt idx="12">
                    <c:v>A</c:v>
                  </c:pt>
                  <c:pt idx="13">
                    <c:v>A</c:v>
                  </c:pt>
                  <c:pt idx="14">
                    <c:v>A</c:v>
                  </c:pt>
                  <c:pt idx="15">
                    <c:v>A</c:v>
                  </c:pt>
                  <c:pt idx="16">
                    <c:v>A</c:v>
                  </c:pt>
                  <c:pt idx="17">
                    <c:v>A</c:v>
                  </c:pt>
                  <c:pt idx="18">
                    <c:v>A</c:v>
                  </c:pt>
                  <c:pt idx="19">
                    <c:v>A</c:v>
                  </c:pt>
                </c:lvl>
              </c:multiLvlStrCache>
            </c:multiLvlStrRef>
          </c:cat>
          <c:val>
            <c:numRef>
              <c:f>'Nov 26'!$I$3:$I$22</c:f>
              <c:numCache>
                <c:formatCode>_(* #,##0.00_);_(* \(#,##0.00\);_(* "-"??_);_(@_)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EE8-4DAB-B21A-2D0F1B8978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2749184"/>
        <c:axId val="159471232"/>
      </c:barChart>
      <c:catAx>
        <c:axId val="627491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59471232"/>
        <c:crosses val="autoZero"/>
        <c:auto val="1"/>
        <c:lblAlgn val="ctr"/>
        <c:lblOffset val="100"/>
        <c:noMultiLvlLbl val="0"/>
      </c:catAx>
      <c:valAx>
        <c:axId val="1594712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627491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PE"/>
              <a:t>B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'Nov 26'!$B$23:$C$42</c:f>
              <c:multiLvlStrCache>
                <c:ptCount val="20"/>
                <c:lvl>
                  <c:pt idx="0">
                    <c:v>101</c:v>
                  </c:pt>
                  <c:pt idx="1">
                    <c:v>102</c:v>
                  </c:pt>
                  <c:pt idx="2">
                    <c:v>103</c:v>
                  </c:pt>
                  <c:pt idx="3">
                    <c:v>104</c:v>
                  </c:pt>
                  <c:pt idx="4">
                    <c:v>201</c:v>
                  </c:pt>
                  <c:pt idx="5">
                    <c:v>202</c:v>
                  </c:pt>
                  <c:pt idx="6">
                    <c:v>203</c:v>
                  </c:pt>
                  <c:pt idx="7">
                    <c:v>204</c:v>
                  </c:pt>
                  <c:pt idx="8">
                    <c:v>301</c:v>
                  </c:pt>
                  <c:pt idx="9">
                    <c:v>302</c:v>
                  </c:pt>
                  <c:pt idx="10">
                    <c:v>303</c:v>
                  </c:pt>
                  <c:pt idx="11">
                    <c:v>304</c:v>
                  </c:pt>
                  <c:pt idx="12">
                    <c:v>401</c:v>
                  </c:pt>
                  <c:pt idx="13">
                    <c:v>402</c:v>
                  </c:pt>
                  <c:pt idx="14">
                    <c:v>403</c:v>
                  </c:pt>
                  <c:pt idx="15">
                    <c:v>404</c:v>
                  </c:pt>
                  <c:pt idx="16">
                    <c:v>501</c:v>
                  </c:pt>
                  <c:pt idx="17">
                    <c:v>502</c:v>
                  </c:pt>
                  <c:pt idx="18">
                    <c:v>503</c:v>
                  </c:pt>
                  <c:pt idx="19">
                    <c:v>504</c:v>
                  </c:pt>
                </c:lvl>
                <c:lvl>
                  <c:pt idx="0">
                    <c:v>B</c:v>
                  </c:pt>
                  <c:pt idx="1">
                    <c:v>B</c:v>
                  </c:pt>
                  <c:pt idx="2">
                    <c:v>B</c:v>
                  </c:pt>
                  <c:pt idx="3">
                    <c:v>B</c:v>
                  </c:pt>
                  <c:pt idx="4">
                    <c:v>B</c:v>
                  </c:pt>
                  <c:pt idx="5">
                    <c:v>B</c:v>
                  </c:pt>
                  <c:pt idx="6">
                    <c:v>B</c:v>
                  </c:pt>
                  <c:pt idx="7">
                    <c:v>B</c:v>
                  </c:pt>
                  <c:pt idx="8">
                    <c:v>B</c:v>
                  </c:pt>
                  <c:pt idx="9">
                    <c:v>B</c:v>
                  </c:pt>
                  <c:pt idx="10">
                    <c:v>B</c:v>
                  </c:pt>
                  <c:pt idx="11">
                    <c:v>B</c:v>
                  </c:pt>
                  <c:pt idx="12">
                    <c:v>B</c:v>
                  </c:pt>
                  <c:pt idx="13">
                    <c:v>B</c:v>
                  </c:pt>
                  <c:pt idx="14">
                    <c:v>B</c:v>
                  </c:pt>
                  <c:pt idx="15">
                    <c:v>B</c:v>
                  </c:pt>
                  <c:pt idx="16">
                    <c:v>B</c:v>
                  </c:pt>
                  <c:pt idx="17">
                    <c:v>B</c:v>
                  </c:pt>
                  <c:pt idx="18">
                    <c:v>B</c:v>
                  </c:pt>
                  <c:pt idx="19">
                    <c:v>B</c:v>
                  </c:pt>
                </c:lvl>
              </c:multiLvlStrCache>
            </c:multiLvlStrRef>
          </c:cat>
          <c:val>
            <c:numRef>
              <c:f>'Nov 26'!$I$23:$I$42</c:f>
              <c:numCache>
                <c:formatCode>_(* #,##0.00_);_(* \(#,##0.00\);_(* "-"??_);_(@_)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29-4B61-94A5-2A4ADF6055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2767616"/>
        <c:axId val="160219136"/>
      </c:barChart>
      <c:catAx>
        <c:axId val="627676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60219136"/>
        <c:crosses val="autoZero"/>
        <c:auto val="1"/>
        <c:lblAlgn val="ctr"/>
        <c:lblOffset val="100"/>
        <c:noMultiLvlLbl val="0"/>
      </c:catAx>
      <c:valAx>
        <c:axId val="1602191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627676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PE"/>
              <a:t>C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'Nov 26'!$B$43:$C$62</c:f>
              <c:multiLvlStrCache>
                <c:ptCount val="20"/>
                <c:lvl>
                  <c:pt idx="0">
                    <c:v>101</c:v>
                  </c:pt>
                  <c:pt idx="1">
                    <c:v>102</c:v>
                  </c:pt>
                  <c:pt idx="2">
                    <c:v>103</c:v>
                  </c:pt>
                  <c:pt idx="3">
                    <c:v>104</c:v>
                  </c:pt>
                  <c:pt idx="4">
                    <c:v>201</c:v>
                  </c:pt>
                  <c:pt idx="5">
                    <c:v>202</c:v>
                  </c:pt>
                  <c:pt idx="6">
                    <c:v>203</c:v>
                  </c:pt>
                  <c:pt idx="7">
                    <c:v>204</c:v>
                  </c:pt>
                  <c:pt idx="8">
                    <c:v>301</c:v>
                  </c:pt>
                  <c:pt idx="9">
                    <c:v>302</c:v>
                  </c:pt>
                  <c:pt idx="10">
                    <c:v>303</c:v>
                  </c:pt>
                  <c:pt idx="11">
                    <c:v>304</c:v>
                  </c:pt>
                  <c:pt idx="12">
                    <c:v>401</c:v>
                  </c:pt>
                  <c:pt idx="13">
                    <c:v>402</c:v>
                  </c:pt>
                  <c:pt idx="14">
                    <c:v>403</c:v>
                  </c:pt>
                  <c:pt idx="15">
                    <c:v>404</c:v>
                  </c:pt>
                  <c:pt idx="16">
                    <c:v>501</c:v>
                  </c:pt>
                  <c:pt idx="17">
                    <c:v>502</c:v>
                  </c:pt>
                  <c:pt idx="18">
                    <c:v>503</c:v>
                  </c:pt>
                  <c:pt idx="19">
                    <c:v>504</c:v>
                  </c:pt>
                </c:lvl>
                <c:lvl>
                  <c:pt idx="0">
                    <c:v>C</c:v>
                  </c:pt>
                  <c:pt idx="1">
                    <c:v>C</c:v>
                  </c:pt>
                  <c:pt idx="2">
                    <c:v>C</c:v>
                  </c:pt>
                  <c:pt idx="3">
                    <c:v>C</c:v>
                  </c:pt>
                  <c:pt idx="4">
                    <c:v>C</c:v>
                  </c:pt>
                  <c:pt idx="5">
                    <c:v>C</c:v>
                  </c:pt>
                  <c:pt idx="6">
                    <c:v>C</c:v>
                  </c:pt>
                  <c:pt idx="7">
                    <c:v>C</c:v>
                  </c:pt>
                  <c:pt idx="8">
                    <c:v>C</c:v>
                  </c:pt>
                  <c:pt idx="9">
                    <c:v>C</c:v>
                  </c:pt>
                  <c:pt idx="10">
                    <c:v>C</c:v>
                  </c:pt>
                  <c:pt idx="11">
                    <c:v>C</c:v>
                  </c:pt>
                  <c:pt idx="12">
                    <c:v>C</c:v>
                  </c:pt>
                  <c:pt idx="13">
                    <c:v>C</c:v>
                  </c:pt>
                  <c:pt idx="14">
                    <c:v>C</c:v>
                  </c:pt>
                  <c:pt idx="15">
                    <c:v>C</c:v>
                  </c:pt>
                  <c:pt idx="16">
                    <c:v>C</c:v>
                  </c:pt>
                  <c:pt idx="17">
                    <c:v>C</c:v>
                  </c:pt>
                  <c:pt idx="18">
                    <c:v>C</c:v>
                  </c:pt>
                  <c:pt idx="19">
                    <c:v>C</c:v>
                  </c:pt>
                </c:lvl>
              </c:multiLvlStrCache>
            </c:multiLvlStrRef>
          </c:cat>
          <c:val>
            <c:numRef>
              <c:f>'Nov 26'!$I$43:$I$62</c:f>
              <c:numCache>
                <c:formatCode>_(* #,##0.00_);_(* \(#,##0.00\);_(* "-"??_);_(@_)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286-4B5B-B153-2CE77E7077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2750208"/>
        <c:axId val="160221440"/>
      </c:barChart>
      <c:catAx>
        <c:axId val="627502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60221440"/>
        <c:crosses val="autoZero"/>
        <c:auto val="1"/>
        <c:lblAlgn val="ctr"/>
        <c:lblOffset val="100"/>
        <c:noMultiLvlLbl val="0"/>
      </c:catAx>
      <c:valAx>
        <c:axId val="160221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627502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PE"/>
              <a:t>D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'Nov 26'!$B$63:$C$82</c:f>
              <c:multiLvlStrCache>
                <c:ptCount val="20"/>
                <c:lvl>
                  <c:pt idx="0">
                    <c:v>101</c:v>
                  </c:pt>
                  <c:pt idx="1">
                    <c:v>102</c:v>
                  </c:pt>
                  <c:pt idx="2">
                    <c:v>103</c:v>
                  </c:pt>
                  <c:pt idx="3">
                    <c:v>104</c:v>
                  </c:pt>
                  <c:pt idx="4">
                    <c:v>201</c:v>
                  </c:pt>
                  <c:pt idx="5">
                    <c:v>202</c:v>
                  </c:pt>
                  <c:pt idx="6">
                    <c:v>203</c:v>
                  </c:pt>
                  <c:pt idx="7">
                    <c:v>204</c:v>
                  </c:pt>
                  <c:pt idx="8">
                    <c:v>301</c:v>
                  </c:pt>
                  <c:pt idx="9">
                    <c:v>302</c:v>
                  </c:pt>
                  <c:pt idx="10">
                    <c:v>303</c:v>
                  </c:pt>
                  <c:pt idx="11">
                    <c:v>304</c:v>
                  </c:pt>
                  <c:pt idx="12">
                    <c:v>401</c:v>
                  </c:pt>
                  <c:pt idx="13">
                    <c:v>402</c:v>
                  </c:pt>
                  <c:pt idx="14">
                    <c:v>403</c:v>
                  </c:pt>
                  <c:pt idx="15">
                    <c:v>404</c:v>
                  </c:pt>
                  <c:pt idx="16">
                    <c:v>501</c:v>
                  </c:pt>
                  <c:pt idx="17">
                    <c:v>502</c:v>
                  </c:pt>
                  <c:pt idx="18">
                    <c:v>503</c:v>
                  </c:pt>
                  <c:pt idx="19">
                    <c:v>504</c:v>
                  </c:pt>
                </c:lvl>
                <c:lvl>
                  <c:pt idx="0">
                    <c:v>D</c:v>
                  </c:pt>
                  <c:pt idx="1">
                    <c:v>D</c:v>
                  </c:pt>
                  <c:pt idx="2">
                    <c:v>D</c:v>
                  </c:pt>
                  <c:pt idx="3">
                    <c:v>D</c:v>
                  </c:pt>
                  <c:pt idx="4">
                    <c:v>D</c:v>
                  </c:pt>
                  <c:pt idx="5">
                    <c:v>D</c:v>
                  </c:pt>
                  <c:pt idx="6">
                    <c:v>D</c:v>
                  </c:pt>
                  <c:pt idx="7">
                    <c:v>D</c:v>
                  </c:pt>
                  <c:pt idx="8">
                    <c:v>D</c:v>
                  </c:pt>
                  <c:pt idx="9">
                    <c:v>D</c:v>
                  </c:pt>
                  <c:pt idx="10">
                    <c:v>D</c:v>
                  </c:pt>
                  <c:pt idx="11">
                    <c:v>D</c:v>
                  </c:pt>
                  <c:pt idx="12">
                    <c:v>D</c:v>
                  </c:pt>
                  <c:pt idx="13">
                    <c:v>D</c:v>
                  </c:pt>
                  <c:pt idx="14">
                    <c:v>D</c:v>
                  </c:pt>
                  <c:pt idx="15">
                    <c:v>D</c:v>
                  </c:pt>
                  <c:pt idx="16">
                    <c:v>D</c:v>
                  </c:pt>
                  <c:pt idx="17">
                    <c:v>D</c:v>
                  </c:pt>
                  <c:pt idx="18">
                    <c:v>D</c:v>
                  </c:pt>
                  <c:pt idx="19">
                    <c:v>D</c:v>
                  </c:pt>
                </c:lvl>
              </c:multiLvlStrCache>
            </c:multiLvlStrRef>
          </c:cat>
          <c:val>
            <c:numRef>
              <c:f>'Nov 26'!$I$63:$I$82</c:f>
              <c:numCache>
                <c:formatCode>_(* #,##0.00_);_(* \(#,##0.00\);_(* "-"??_);_(@_)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BA3-4213-BFA1-DA77C3975B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2769152"/>
        <c:axId val="160223744"/>
      </c:barChart>
      <c:catAx>
        <c:axId val="627691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60223744"/>
        <c:crosses val="autoZero"/>
        <c:auto val="1"/>
        <c:lblAlgn val="ctr"/>
        <c:lblOffset val="100"/>
        <c:noMultiLvlLbl val="0"/>
      </c:catAx>
      <c:valAx>
        <c:axId val="1602237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627691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PE"/>
              <a:t>E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'Nov 26'!$B$83:$C$102</c:f>
              <c:multiLvlStrCache>
                <c:ptCount val="20"/>
                <c:lvl>
                  <c:pt idx="0">
                    <c:v>101</c:v>
                  </c:pt>
                  <c:pt idx="1">
                    <c:v>102</c:v>
                  </c:pt>
                  <c:pt idx="2">
                    <c:v>103</c:v>
                  </c:pt>
                  <c:pt idx="3">
                    <c:v>104</c:v>
                  </c:pt>
                  <c:pt idx="4">
                    <c:v>201</c:v>
                  </c:pt>
                  <c:pt idx="5">
                    <c:v>202</c:v>
                  </c:pt>
                  <c:pt idx="6">
                    <c:v>203</c:v>
                  </c:pt>
                  <c:pt idx="7">
                    <c:v>204</c:v>
                  </c:pt>
                  <c:pt idx="8">
                    <c:v>301</c:v>
                  </c:pt>
                  <c:pt idx="9">
                    <c:v>302</c:v>
                  </c:pt>
                  <c:pt idx="10">
                    <c:v>303</c:v>
                  </c:pt>
                  <c:pt idx="11">
                    <c:v>304</c:v>
                  </c:pt>
                  <c:pt idx="12">
                    <c:v>401</c:v>
                  </c:pt>
                  <c:pt idx="13">
                    <c:v>402</c:v>
                  </c:pt>
                  <c:pt idx="14">
                    <c:v>403</c:v>
                  </c:pt>
                  <c:pt idx="15">
                    <c:v>404</c:v>
                  </c:pt>
                  <c:pt idx="16">
                    <c:v>501</c:v>
                  </c:pt>
                  <c:pt idx="17">
                    <c:v>502</c:v>
                  </c:pt>
                  <c:pt idx="18">
                    <c:v>503</c:v>
                  </c:pt>
                  <c:pt idx="19">
                    <c:v>504</c:v>
                  </c:pt>
                </c:lvl>
                <c:lvl>
                  <c:pt idx="0">
                    <c:v>E</c:v>
                  </c:pt>
                  <c:pt idx="1">
                    <c:v>E</c:v>
                  </c:pt>
                  <c:pt idx="2">
                    <c:v>E</c:v>
                  </c:pt>
                  <c:pt idx="3">
                    <c:v>E</c:v>
                  </c:pt>
                  <c:pt idx="4">
                    <c:v>E</c:v>
                  </c:pt>
                  <c:pt idx="5">
                    <c:v>E</c:v>
                  </c:pt>
                  <c:pt idx="6">
                    <c:v>E</c:v>
                  </c:pt>
                  <c:pt idx="7">
                    <c:v>E</c:v>
                  </c:pt>
                  <c:pt idx="8">
                    <c:v>E</c:v>
                  </c:pt>
                  <c:pt idx="9">
                    <c:v>E</c:v>
                  </c:pt>
                  <c:pt idx="10">
                    <c:v>E</c:v>
                  </c:pt>
                  <c:pt idx="11">
                    <c:v>E</c:v>
                  </c:pt>
                  <c:pt idx="12">
                    <c:v>E</c:v>
                  </c:pt>
                  <c:pt idx="13">
                    <c:v>E</c:v>
                  </c:pt>
                  <c:pt idx="14">
                    <c:v>E</c:v>
                  </c:pt>
                  <c:pt idx="15">
                    <c:v>E</c:v>
                  </c:pt>
                  <c:pt idx="16">
                    <c:v>E</c:v>
                  </c:pt>
                  <c:pt idx="17">
                    <c:v>E</c:v>
                  </c:pt>
                  <c:pt idx="18">
                    <c:v>E</c:v>
                  </c:pt>
                  <c:pt idx="19">
                    <c:v>E</c:v>
                  </c:pt>
                </c:lvl>
              </c:multiLvlStrCache>
            </c:multiLvlStrRef>
          </c:cat>
          <c:val>
            <c:numRef>
              <c:f>'Nov 26'!$I$83:$I$102</c:f>
              <c:numCache>
                <c:formatCode>_(* #,##0.00_);_(* \(#,##0.00\);_(* "-"??_);_(@_)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6ED-4703-893B-E904B60DC8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2769664"/>
        <c:axId val="160226048"/>
      </c:barChart>
      <c:catAx>
        <c:axId val="627696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60226048"/>
        <c:crosses val="autoZero"/>
        <c:auto val="1"/>
        <c:lblAlgn val="ctr"/>
        <c:lblOffset val="100"/>
        <c:noMultiLvlLbl val="0"/>
      </c:catAx>
      <c:valAx>
        <c:axId val="1602260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627696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PE"/>
              <a:t>F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'Nov 26'!$B$103:$C$122</c:f>
              <c:multiLvlStrCache>
                <c:ptCount val="20"/>
                <c:lvl>
                  <c:pt idx="0">
                    <c:v>101</c:v>
                  </c:pt>
                  <c:pt idx="1">
                    <c:v>102</c:v>
                  </c:pt>
                  <c:pt idx="2">
                    <c:v>103</c:v>
                  </c:pt>
                  <c:pt idx="3">
                    <c:v>104</c:v>
                  </c:pt>
                  <c:pt idx="4">
                    <c:v>201</c:v>
                  </c:pt>
                  <c:pt idx="5">
                    <c:v>202</c:v>
                  </c:pt>
                  <c:pt idx="6">
                    <c:v>203</c:v>
                  </c:pt>
                  <c:pt idx="7">
                    <c:v>204</c:v>
                  </c:pt>
                  <c:pt idx="8">
                    <c:v>301</c:v>
                  </c:pt>
                  <c:pt idx="9">
                    <c:v>302</c:v>
                  </c:pt>
                  <c:pt idx="10">
                    <c:v>303</c:v>
                  </c:pt>
                  <c:pt idx="11">
                    <c:v>304</c:v>
                  </c:pt>
                  <c:pt idx="12">
                    <c:v>401</c:v>
                  </c:pt>
                  <c:pt idx="13">
                    <c:v>402</c:v>
                  </c:pt>
                  <c:pt idx="14">
                    <c:v>403</c:v>
                  </c:pt>
                  <c:pt idx="15">
                    <c:v>404</c:v>
                  </c:pt>
                  <c:pt idx="16">
                    <c:v>501</c:v>
                  </c:pt>
                  <c:pt idx="17">
                    <c:v>502</c:v>
                  </c:pt>
                  <c:pt idx="18">
                    <c:v>503</c:v>
                  </c:pt>
                  <c:pt idx="19">
                    <c:v>504</c:v>
                  </c:pt>
                </c:lvl>
                <c:lvl>
                  <c:pt idx="0">
                    <c:v>F</c:v>
                  </c:pt>
                  <c:pt idx="1">
                    <c:v>F</c:v>
                  </c:pt>
                  <c:pt idx="2">
                    <c:v>F</c:v>
                  </c:pt>
                  <c:pt idx="3">
                    <c:v>F</c:v>
                  </c:pt>
                  <c:pt idx="4">
                    <c:v>F</c:v>
                  </c:pt>
                  <c:pt idx="5">
                    <c:v>F</c:v>
                  </c:pt>
                  <c:pt idx="6">
                    <c:v>F</c:v>
                  </c:pt>
                  <c:pt idx="7">
                    <c:v>F</c:v>
                  </c:pt>
                  <c:pt idx="8">
                    <c:v>F</c:v>
                  </c:pt>
                  <c:pt idx="9">
                    <c:v>F</c:v>
                  </c:pt>
                  <c:pt idx="10">
                    <c:v>F</c:v>
                  </c:pt>
                  <c:pt idx="11">
                    <c:v>F</c:v>
                  </c:pt>
                  <c:pt idx="12">
                    <c:v>F</c:v>
                  </c:pt>
                  <c:pt idx="13">
                    <c:v>F</c:v>
                  </c:pt>
                  <c:pt idx="14">
                    <c:v>F</c:v>
                  </c:pt>
                  <c:pt idx="15">
                    <c:v>F</c:v>
                  </c:pt>
                  <c:pt idx="16">
                    <c:v>F</c:v>
                  </c:pt>
                  <c:pt idx="17">
                    <c:v>F</c:v>
                  </c:pt>
                  <c:pt idx="18">
                    <c:v>F</c:v>
                  </c:pt>
                  <c:pt idx="19">
                    <c:v>F</c:v>
                  </c:pt>
                </c:lvl>
              </c:multiLvlStrCache>
            </c:multiLvlStrRef>
          </c:cat>
          <c:val>
            <c:numRef>
              <c:f>'Nov 26'!$I$103:$I$122</c:f>
              <c:numCache>
                <c:formatCode>_(* #,##0.00_);_(* \(#,##0.00\);_(* "-"??_);_(@_)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E1-4678-B854-218D9D9308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4002432"/>
        <c:axId val="171369600"/>
      </c:barChart>
      <c:catAx>
        <c:axId val="154002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71369600"/>
        <c:crosses val="autoZero"/>
        <c:auto val="1"/>
        <c:lblAlgn val="ctr"/>
        <c:lblOffset val="100"/>
        <c:noMultiLvlLbl val="0"/>
      </c:catAx>
      <c:valAx>
        <c:axId val="1713696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540024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PE"/>
              <a:t>G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'Nov 26'!$B$123:$C$142</c:f>
              <c:multiLvlStrCache>
                <c:ptCount val="20"/>
                <c:lvl>
                  <c:pt idx="0">
                    <c:v>101</c:v>
                  </c:pt>
                  <c:pt idx="1">
                    <c:v>102</c:v>
                  </c:pt>
                  <c:pt idx="2">
                    <c:v>103</c:v>
                  </c:pt>
                  <c:pt idx="3">
                    <c:v>104</c:v>
                  </c:pt>
                  <c:pt idx="4">
                    <c:v>201</c:v>
                  </c:pt>
                  <c:pt idx="5">
                    <c:v>202</c:v>
                  </c:pt>
                  <c:pt idx="6">
                    <c:v>203</c:v>
                  </c:pt>
                  <c:pt idx="7">
                    <c:v>204</c:v>
                  </c:pt>
                  <c:pt idx="8">
                    <c:v>301</c:v>
                  </c:pt>
                  <c:pt idx="9">
                    <c:v>302</c:v>
                  </c:pt>
                  <c:pt idx="10">
                    <c:v>303</c:v>
                  </c:pt>
                  <c:pt idx="11">
                    <c:v>304</c:v>
                  </c:pt>
                  <c:pt idx="12">
                    <c:v>401</c:v>
                  </c:pt>
                  <c:pt idx="13">
                    <c:v>402</c:v>
                  </c:pt>
                  <c:pt idx="14">
                    <c:v>403</c:v>
                  </c:pt>
                  <c:pt idx="15">
                    <c:v>404</c:v>
                  </c:pt>
                  <c:pt idx="16">
                    <c:v>501</c:v>
                  </c:pt>
                  <c:pt idx="17">
                    <c:v>502</c:v>
                  </c:pt>
                  <c:pt idx="18">
                    <c:v>503</c:v>
                  </c:pt>
                  <c:pt idx="19">
                    <c:v>504</c:v>
                  </c:pt>
                </c:lvl>
                <c:lvl>
                  <c:pt idx="0">
                    <c:v>G</c:v>
                  </c:pt>
                  <c:pt idx="1">
                    <c:v>G</c:v>
                  </c:pt>
                  <c:pt idx="2">
                    <c:v>G</c:v>
                  </c:pt>
                  <c:pt idx="3">
                    <c:v>G</c:v>
                  </c:pt>
                  <c:pt idx="4">
                    <c:v>G</c:v>
                  </c:pt>
                  <c:pt idx="5">
                    <c:v>G</c:v>
                  </c:pt>
                  <c:pt idx="6">
                    <c:v>G</c:v>
                  </c:pt>
                  <c:pt idx="7">
                    <c:v>G</c:v>
                  </c:pt>
                  <c:pt idx="8">
                    <c:v>G</c:v>
                  </c:pt>
                  <c:pt idx="9">
                    <c:v>G</c:v>
                  </c:pt>
                  <c:pt idx="10">
                    <c:v>G</c:v>
                  </c:pt>
                  <c:pt idx="11">
                    <c:v>G</c:v>
                  </c:pt>
                  <c:pt idx="12">
                    <c:v>G</c:v>
                  </c:pt>
                  <c:pt idx="13">
                    <c:v>G</c:v>
                  </c:pt>
                  <c:pt idx="14">
                    <c:v>G</c:v>
                  </c:pt>
                  <c:pt idx="15">
                    <c:v>G</c:v>
                  </c:pt>
                  <c:pt idx="16">
                    <c:v>G</c:v>
                  </c:pt>
                  <c:pt idx="17">
                    <c:v>G</c:v>
                  </c:pt>
                  <c:pt idx="18">
                    <c:v>G</c:v>
                  </c:pt>
                  <c:pt idx="19">
                    <c:v>G</c:v>
                  </c:pt>
                </c:lvl>
              </c:multiLvlStrCache>
            </c:multiLvlStrRef>
          </c:cat>
          <c:val>
            <c:numRef>
              <c:f>'Nov 26'!$I$123:$I$142</c:f>
              <c:numCache>
                <c:formatCode>_(* #,##0.00_);_(* \(#,##0.00\);_(* "-"??_);_(@_)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EC5-4971-A89B-FC00D74C95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2767104"/>
        <c:axId val="171371904"/>
      </c:barChart>
      <c:catAx>
        <c:axId val="62767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71371904"/>
        <c:crosses val="autoZero"/>
        <c:auto val="1"/>
        <c:lblAlgn val="ctr"/>
        <c:lblOffset val="100"/>
        <c:noMultiLvlLbl val="0"/>
      </c:catAx>
      <c:valAx>
        <c:axId val="1713719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627671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PE"/>
              <a:t>H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'Nov 26'!$B$143:$C$162</c:f>
              <c:multiLvlStrCache>
                <c:ptCount val="20"/>
                <c:lvl>
                  <c:pt idx="0">
                    <c:v>101</c:v>
                  </c:pt>
                  <c:pt idx="1">
                    <c:v>102</c:v>
                  </c:pt>
                  <c:pt idx="2">
                    <c:v>103</c:v>
                  </c:pt>
                  <c:pt idx="3">
                    <c:v>104</c:v>
                  </c:pt>
                  <c:pt idx="4">
                    <c:v>201</c:v>
                  </c:pt>
                  <c:pt idx="5">
                    <c:v>202</c:v>
                  </c:pt>
                  <c:pt idx="6">
                    <c:v>203</c:v>
                  </c:pt>
                  <c:pt idx="7">
                    <c:v>204</c:v>
                  </c:pt>
                  <c:pt idx="8">
                    <c:v>301</c:v>
                  </c:pt>
                  <c:pt idx="9">
                    <c:v>302</c:v>
                  </c:pt>
                  <c:pt idx="10">
                    <c:v>303</c:v>
                  </c:pt>
                  <c:pt idx="11">
                    <c:v>304</c:v>
                  </c:pt>
                  <c:pt idx="12">
                    <c:v>401</c:v>
                  </c:pt>
                  <c:pt idx="13">
                    <c:v>402</c:v>
                  </c:pt>
                  <c:pt idx="14">
                    <c:v>403</c:v>
                  </c:pt>
                  <c:pt idx="15">
                    <c:v>404</c:v>
                  </c:pt>
                  <c:pt idx="16">
                    <c:v>501</c:v>
                  </c:pt>
                  <c:pt idx="17">
                    <c:v>502</c:v>
                  </c:pt>
                  <c:pt idx="18">
                    <c:v>503</c:v>
                  </c:pt>
                  <c:pt idx="19">
                    <c:v>504</c:v>
                  </c:pt>
                </c:lvl>
                <c:lvl>
                  <c:pt idx="0">
                    <c:v>H</c:v>
                  </c:pt>
                  <c:pt idx="1">
                    <c:v>H</c:v>
                  </c:pt>
                  <c:pt idx="2">
                    <c:v>H</c:v>
                  </c:pt>
                  <c:pt idx="3">
                    <c:v>H</c:v>
                  </c:pt>
                  <c:pt idx="4">
                    <c:v>H</c:v>
                  </c:pt>
                  <c:pt idx="5">
                    <c:v>H</c:v>
                  </c:pt>
                  <c:pt idx="6">
                    <c:v>H</c:v>
                  </c:pt>
                  <c:pt idx="7">
                    <c:v>H</c:v>
                  </c:pt>
                  <c:pt idx="8">
                    <c:v>H</c:v>
                  </c:pt>
                  <c:pt idx="9">
                    <c:v>H</c:v>
                  </c:pt>
                  <c:pt idx="10">
                    <c:v>H</c:v>
                  </c:pt>
                  <c:pt idx="11">
                    <c:v>H</c:v>
                  </c:pt>
                  <c:pt idx="12">
                    <c:v>H</c:v>
                  </c:pt>
                  <c:pt idx="13">
                    <c:v>H</c:v>
                  </c:pt>
                  <c:pt idx="14">
                    <c:v>H</c:v>
                  </c:pt>
                  <c:pt idx="15">
                    <c:v>H</c:v>
                  </c:pt>
                  <c:pt idx="16">
                    <c:v>H</c:v>
                  </c:pt>
                  <c:pt idx="17">
                    <c:v>H</c:v>
                  </c:pt>
                  <c:pt idx="18">
                    <c:v>H</c:v>
                  </c:pt>
                  <c:pt idx="19">
                    <c:v>H</c:v>
                  </c:pt>
                </c:lvl>
              </c:multiLvlStrCache>
            </c:multiLvlStrRef>
          </c:cat>
          <c:val>
            <c:numRef>
              <c:f>'Nov 26'!$I$143:$I$162</c:f>
              <c:numCache>
                <c:formatCode>_(* #,##0.00_);_(* \(#,##0.00\);_(* "-"??_);_(@_)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B2-4D13-8844-61E46CF886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72716032"/>
        <c:axId val="171374208"/>
      </c:barChart>
      <c:catAx>
        <c:axId val="1727160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71374208"/>
        <c:crosses val="autoZero"/>
        <c:auto val="1"/>
        <c:lblAlgn val="ctr"/>
        <c:lblOffset val="100"/>
        <c:noMultiLvlLbl val="0"/>
      </c:catAx>
      <c:valAx>
        <c:axId val="1713742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727160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chart" Target="../charts/chart1.xml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2.xml"/><Relationship Id="rId3" Type="http://schemas.openxmlformats.org/officeDocument/2006/relationships/chart" Target="../charts/chart67.xml"/><Relationship Id="rId7" Type="http://schemas.openxmlformats.org/officeDocument/2006/relationships/chart" Target="../charts/chart71.xml"/><Relationship Id="rId2" Type="http://schemas.openxmlformats.org/officeDocument/2006/relationships/chart" Target="../charts/chart66.xml"/><Relationship Id="rId1" Type="http://schemas.openxmlformats.org/officeDocument/2006/relationships/chart" Target="../charts/chart65.xml"/><Relationship Id="rId6" Type="http://schemas.openxmlformats.org/officeDocument/2006/relationships/chart" Target="../charts/chart70.xml"/><Relationship Id="rId5" Type="http://schemas.openxmlformats.org/officeDocument/2006/relationships/chart" Target="../charts/chart69.xml"/><Relationship Id="rId4" Type="http://schemas.openxmlformats.org/officeDocument/2006/relationships/chart" Target="../charts/chart68.xml"/><Relationship Id="rId9" Type="http://schemas.openxmlformats.org/officeDocument/2006/relationships/chart" Target="../charts/chart73.xml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1.xml"/><Relationship Id="rId3" Type="http://schemas.openxmlformats.org/officeDocument/2006/relationships/chart" Target="../charts/chart76.xml"/><Relationship Id="rId7" Type="http://schemas.openxmlformats.org/officeDocument/2006/relationships/chart" Target="../charts/chart80.xml"/><Relationship Id="rId2" Type="http://schemas.openxmlformats.org/officeDocument/2006/relationships/chart" Target="../charts/chart75.xml"/><Relationship Id="rId1" Type="http://schemas.openxmlformats.org/officeDocument/2006/relationships/chart" Target="../charts/chart74.xml"/><Relationship Id="rId6" Type="http://schemas.openxmlformats.org/officeDocument/2006/relationships/chart" Target="../charts/chart79.xml"/><Relationship Id="rId5" Type="http://schemas.openxmlformats.org/officeDocument/2006/relationships/chart" Target="../charts/chart78.xml"/><Relationship Id="rId4" Type="http://schemas.openxmlformats.org/officeDocument/2006/relationships/chart" Target="../charts/chart77.xml"/><Relationship Id="rId9" Type="http://schemas.openxmlformats.org/officeDocument/2006/relationships/chart" Target="../charts/chart82.xml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0.xml"/><Relationship Id="rId3" Type="http://schemas.openxmlformats.org/officeDocument/2006/relationships/chart" Target="../charts/chart85.xml"/><Relationship Id="rId7" Type="http://schemas.openxmlformats.org/officeDocument/2006/relationships/chart" Target="../charts/chart89.xml"/><Relationship Id="rId2" Type="http://schemas.openxmlformats.org/officeDocument/2006/relationships/chart" Target="../charts/chart84.xml"/><Relationship Id="rId1" Type="http://schemas.openxmlformats.org/officeDocument/2006/relationships/chart" Target="../charts/chart83.xml"/><Relationship Id="rId6" Type="http://schemas.openxmlformats.org/officeDocument/2006/relationships/chart" Target="../charts/chart88.xml"/><Relationship Id="rId5" Type="http://schemas.openxmlformats.org/officeDocument/2006/relationships/chart" Target="../charts/chart87.xml"/><Relationship Id="rId4" Type="http://schemas.openxmlformats.org/officeDocument/2006/relationships/chart" Target="../charts/chart86.xml"/><Relationship Id="rId9" Type="http://schemas.openxmlformats.org/officeDocument/2006/relationships/chart" Target="../charts/chart91.xml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9.xml"/><Relationship Id="rId3" Type="http://schemas.openxmlformats.org/officeDocument/2006/relationships/chart" Target="../charts/chart94.xml"/><Relationship Id="rId7" Type="http://schemas.openxmlformats.org/officeDocument/2006/relationships/chart" Target="../charts/chart98.xml"/><Relationship Id="rId2" Type="http://schemas.openxmlformats.org/officeDocument/2006/relationships/chart" Target="../charts/chart93.xml"/><Relationship Id="rId1" Type="http://schemas.openxmlformats.org/officeDocument/2006/relationships/chart" Target="../charts/chart92.xml"/><Relationship Id="rId6" Type="http://schemas.openxmlformats.org/officeDocument/2006/relationships/chart" Target="../charts/chart97.xml"/><Relationship Id="rId5" Type="http://schemas.openxmlformats.org/officeDocument/2006/relationships/chart" Target="../charts/chart96.xml"/><Relationship Id="rId4" Type="http://schemas.openxmlformats.org/officeDocument/2006/relationships/chart" Target="../charts/chart95.xml"/><Relationship Id="rId9" Type="http://schemas.openxmlformats.org/officeDocument/2006/relationships/chart" Target="../charts/chart100.xml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8.xml"/><Relationship Id="rId3" Type="http://schemas.openxmlformats.org/officeDocument/2006/relationships/chart" Target="../charts/chart103.xml"/><Relationship Id="rId7" Type="http://schemas.openxmlformats.org/officeDocument/2006/relationships/chart" Target="../charts/chart107.xml"/><Relationship Id="rId2" Type="http://schemas.openxmlformats.org/officeDocument/2006/relationships/chart" Target="../charts/chart102.xml"/><Relationship Id="rId1" Type="http://schemas.openxmlformats.org/officeDocument/2006/relationships/chart" Target="../charts/chart101.xml"/><Relationship Id="rId6" Type="http://schemas.openxmlformats.org/officeDocument/2006/relationships/chart" Target="../charts/chart106.xml"/><Relationship Id="rId5" Type="http://schemas.openxmlformats.org/officeDocument/2006/relationships/chart" Target="../charts/chart105.xml"/><Relationship Id="rId4" Type="http://schemas.openxmlformats.org/officeDocument/2006/relationships/chart" Target="../charts/chart104.xml"/><Relationship Id="rId9" Type="http://schemas.openxmlformats.org/officeDocument/2006/relationships/chart" Target="../charts/chart109.xml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.xml"/><Relationship Id="rId3" Type="http://schemas.openxmlformats.org/officeDocument/2006/relationships/chart" Target="../charts/chart4.xml"/><Relationship Id="rId7" Type="http://schemas.openxmlformats.org/officeDocument/2006/relationships/chart" Target="../charts/chart8.xml"/><Relationship Id="rId2" Type="http://schemas.openxmlformats.org/officeDocument/2006/relationships/chart" Target="../charts/chart3.xml"/><Relationship Id="rId1" Type="http://schemas.openxmlformats.org/officeDocument/2006/relationships/chart" Target="../charts/chart2.xml"/><Relationship Id="rId6" Type="http://schemas.openxmlformats.org/officeDocument/2006/relationships/chart" Target="../charts/chart7.xml"/><Relationship Id="rId5" Type="http://schemas.openxmlformats.org/officeDocument/2006/relationships/chart" Target="../charts/chart6.xml"/><Relationship Id="rId10" Type="http://schemas.openxmlformats.org/officeDocument/2006/relationships/image" Target="../media/image3.png"/><Relationship Id="rId4" Type="http://schemas.openxmlformats.org/officeDocument/2006/relationships/chart" Target="../charts/chart5.xml"/><Relationship Id="rId9" Type="http://schemas.openxmlformats.org/officeDocument/2006/relationships/chart" Target="../charts/chart10.xml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0.xml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8.xml"/><Relationship Id="rId3" Type="http://schemas.openxmlformats.org/officeDocument/2006/relationships/chart" Target="../charts/chart13.xml"/><Relationship Id="rId7" Type="http://schemas.openxmlformats.org/officeDocument/2006/relationships/chart" Target="../charts/chart17.xml"/><Relationship Id="rId2" Type="http://schemas.openxmlformats.org/officeDocument/2006/relationships/chart" Target="../charts/chart12.xml"/><Relationship Id="rId1" Type="http://schemas.openxmlformats.org/officeDocument/2006/relationships/chart" Target="../charts/chart11.xml"/><Relationship Id="rId6" Type="http://schemas.openxmlformats.org/officeDocument/2006/relationships/chart" Target="../charts/chart16.xml"/><Relationship Id="rId5" Type="http://schemas.openxmlformats.org/officeDocument/2006/relationships/chart" Target="../charts/chart15.xml"/><Relationship Id="rId10" Type="http://schemas.openxmlformats.org/officeDocument/2006/relationships/image" Target="../media/image3.png"/><Relationship Id="rId4" Type="http://schemas.openxmlformats.org/officeDocument/2006/relationships/chart" Target="../charts/chart14.xml"/><Relationship Id="rId9" Type="http://schemas.openxmlformats.org/officeDocument/2006/relationships/chart" Target="../charts/chart19.xml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7.xml"/><Relationship Id="rId3" Type="http://schemas.openxmlformats.org/officeDocument/2006/relationships/chart" Target="../charts/chart22.xml"/><Relationship Id="rId7" Type="http://schemas.openxmlformats.org/officeDocument/2006/relationships/chart" Target="../charts/chart26.xml"/><Relationship Id="rId2" Type="http://schemas.openxmlformats.org/officeDocument/2006/relationships/chart" Target="../charts/chart21.xml"/><Relationship Id="rId1" Type="http://schemas.openxmlformats.org/officeDocument/2006/relationships/chart" Target="../charts/chart20.xml"/><Relationship Id="rId6" Type="http://schemas.openxmlformats.org/officeDocument/2006/relationships/chart" Target="../charts/chart25.xml"/><Relationship Id="rId5" Type="http://schemas.openxmlformats.org/officeDocument/2006/relationships/chart" Target="../charts/chart24.xml"/><Relationship Id="rId10" Type="http://schemas.openxmlformats.org/officeDocument/2006/relationships/image" Target="../media/image3.png"/><Relationship Id="rId4" Type="http://schemas.openxmlformats.org/officeDocument/2006/relationships/chart" Target="../charts/chart23.xml"/><Relationship Id="rId9" Type="http://schemas.openxmlformats.org/officeDocument/2006/relationships/chart" Target="../charts/chart28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6.xml"/><Relationship Id="rId3" Type="http://schemas.openxmlformats.org/officeDocument/2006/relationships/chart" Target="../charts/chart31.xml"/><Relationship Id="rId7" Type="http://schemas.openxmlformats.org/officeDocument/2006/relationships/chart" Target="../charts/chart35.xml"/><Relationship Id="rId2" Type="http://schemas.openxmlformats.org/officeDocument/2006/relationships/chart" Target="../charts/chart30.xml"/><Relationship Id="rId1" Type="http://schemas.openxmlformats.org/officeDocument/2006/relationships/chart" Target="../charts/chart29.xml"/><Relationship Id="rId6" Type="http://schemas.openxmlformats.org/officeDocument/2006/relationships/chart" Target="../charts/chart34.xml"/><Relationship Id="rId5" Type="http://schemas.openxmlformats.org/officeDocument/2006/relationships/chart" Target="../charts/chart33.xml"/><Relationship Id="rId10" Type="http://schemas.openxmlformats.org/officeDocument/2006/relationships/image" Target="../media/image3.png"/><Relationship Id="rId4" Type="http://schemas.openxmlformats.org/officeDocument/2006/relationships/chart" Target="../charts/chart32.xml"/><Relationship Id="rId9" Type="http://schemas.openxmlformats.org/officeDocument/2006/relationships/chart" Target="../charts/chart37.xml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5.xml"/><Relationship Id="rId3" Type="http://schemas.openxmlformats.org/officeDocument/2006/relationships/chart" Target="../charts/chart40.xml"/><Relationship Id="rId7" Type="http://schemas.openxmlformats.org/officeDocument/2006/relationships/chart" Target="../charts/chart44.xml"/><Relationship Id="rId2" Type="http://schemas.openxmlformats.org/officeDocument/2006/relationships/chart" Target="../charts/chart39.xml"/><Relationship Id="rId1" Type="http://schemas.openxmlformats.org/officeDocument/2006/relationships/chart" Target="../charts/chart38.xml"/><Relationship Id="rId6" Type="http://schemas.openxmlformats.org/officeDocument/2006/relationships/chart" Target="../charts/chart43.xml"/><Relationship Id="rId5" Type="http://schemas.openxmlformats.org/officeDocument/2006/relationships/chart" Target="../charts/chart42.xml"/><Relationship Id="rId10" Type="http://schemas.openxmlformats.org/officeDocument/2006/relationships/image" Target="../media/image3.png"/><Relationship Id="rId4" Type="http://schemas.openxmlformats.org/officeDocument/2006/relationships/chart" Target="../charts/chart41.xml"/><Relationship Id="rId9" Type="http://schemas.openxmlformats.org/officeDocument/2006/relationships/chart" Target="../charts/chart46.xml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4.xml"/><Relationship Id="rId3" Type="http://schemas.openxmlformats.org/officeDocument/2006/relationships/chart" Target="../charts/chart49.xml"/><Relationship Id="rId7" Type="http://schemas.openxmlformats.org/officeDocument/2006/relationships/chart" Target="../charts/chart53.xml"/><Relationship Id="rId2" Type="http://schemas.openxmlformats.org/officeDocument/2006/relationships/chart" Target="../charts/chart48.xml"/><Relationship Id="rId1" Type="http://schemas.openxmlformats.org/officeDocument/2006/relationships/chart" Target="../charts/chart47.xml"/><Relationship Id="rId6" Type="http://schemas.openxmlformats.org/officeDocument/2006/relationships/chart" Target="../charts/chart52.xml"/><Relationship Id="rId5" Type="http://schemas.openxmlformats.org/officeDocument/2006/relationships/chart" Target="../charts/chart51.xml"/><Relationship Id="rId4" Type="http://schemas.openxmlformats.org/officeDocument/2006/relationships/chart" Target="../charts/chart50.xml"/><Relationship Id="rId9" Type="http://schemas.openxmlformats.org/officeDocument/2006/relationships/chart" Target="../charts/chart55.xml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3.xml"/><Relationship Id="rId3" Type="http://schemas.openxmlformats.org/officeDocument/2006/relationships/chart" Target="../charts/chart58.xml"/><Relationship Id="rId7" Type="http://schemas.openxmlformats.org/officeDocument/2006/relationships/chart" Target="../charts/chart62.xml"/><Relationship Id="rId2" Type="http://schemas.openxmlformats.org/officeDocument/2006/relationships/chart" Target="../charts/chart57.xml"/><Relationship Id="rId1" Type="http://schemas.openxmlformats.org/officeDocument/2006/relationships/chart" Target="../charts/chart56.xml"/><Relationship Id="rId6" Type="http://schemas.openxmlformats.org/officeDocument/2006/relationships/chart" Target="../charts/chart61.xml"/><Relationship Id="rId5" Type="http://schemas.openxmlformats.org/officeDocument/2006/relationships/chart" Target="../charts/chart60.xml"/><Relationship Id="rId4" Type="http://schemas.openxmlformats.org/officeDocument/2006/relationships/chart" Target="../charts/chart59.xml"/><Relationship Id="rId9" Type="http://schemas.openxmlformats.org/officeDocument/2006/relationships/chart" Target="../charts/chart6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190500</xdr:colOff>
      <xdr:row>30</xdr:row>
      <xdr:rowOff>1347108</xdr:rowOff>
    </xdr:from>
    <xdr:to>
      <xdr:col>13</xdr:col>
      <xdr:colOff>319123</xdr:colOff>
      <xdr:row>34</xdr:row>
      <xdr:rowOff>163289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97" t="3531" r="2899" b="4888"/>
        <a:stretch/>
      </xdr:blipFill>
      <xdr:spPr>
        <a:xfrm>
          <a:off x="4259036" y="8654144"/>
          <a:ext cx="1415143" cy="1360714"/>
        </a:xfrm>
        <a:prstGeom prst="rect">
          <a:avLst/>
        </a:prstGeom>
      </xdr:spPr>
    </xdr:pic>
    <xdr:clientData/>
  </xdr:twoCellAnchor>
  <xdr:twoCellAnchor>
    <xdr:from>
      <xdr:col>11</xdr:col>
      <xdr:colOff>119064</xdr:colOff>
      <xdr:row>37</xdr:row>
      <xdr:rowOff>119062</xdr:rowOff>
    </xdr:from>
    <xdr:to>
      <xdr:col>18</xdr:col>
      <xdr:colOff>381001</xdr:colOff>
      <xdr:row>52</xdr:row>
      <xdr:rowOff>55561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90CC54E2-BF6D-3550-4767-C68445E1C46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32</xdr:col>
      <xdr:colOff>0</xdr:colOff>
      <xdr:row>30</xdr:row>
      <xdr:rowOff>873125</xdr:rowOff>
    </xdr:from>
    <xdr:to>
      <xdr:col>35</xdr:col>
      <xdr:colOff>666750</xdr:colOff>
      <xdr:row>36</xdr:row>
      <xdr:rowOff>207337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A7E8D097-C9ED-4381-97C3-A86EA1026F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67000" y="8667750"/>
          <a:ext cx="1706563" cy="2413962"/>
        </a:xfrm>
        <a:prstGeom prst="rect">
          <a:avLst/>
        </a:prstGeom>
      </xdr:spPr>
    </xdr:pic>
    <xdr:clientData/>
  </xdr:twoCellAnchor>
  <xdr:oneCellAnchor>
    <xdr:from>
      <xdr:col>33</xdr:col>
      <xdr:colOff>357188</xdr:colOff>
      <xdr:row>35</xdr:row>
      <xdr:rowOff>111125</xdr:rowOff>
    </xdr:from>
    <xdr:ext cx="671081" cy="264560"/>
    <xdr:sp macro="" textlink="">
      <xdr:nvSpPr>
        <xdr:cNvPr id="8" name="CuadroTexto 7">
          <a:extLst>
            <a:ext uri="{FF2B5EF4-FFF2-40B4-BE49-F238E27FC236}">
              <a16:creationId xmlns:a16="http://schemas.microsoft.com/office/drawing/2014/main" id="{7A079861-6D3E-44B0-B6E2-B9E284B4DD24}"/>
            </a:ext>
          </a:extLst>
        </xdr:cNvPr>
        <xdr:cNvSpPr txBox="1"/>
      </xdr:nvSpPr>
      <xdr:spPr>
        <a:xfrm>
          <a:off x="15882938" y="10731500"/>
          <a:ext cx="67108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PE" sz="1100">
              <a:solidFill>
                <a:schemeClr val="bg1"/>
              </a:solidFill>
            </a:rPr>
            <a:t>AVIMOC</a:t>
          </a: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294714</xdr:colOff>
      <xdr:row>2</xdr:row>
      <xdr:rowOff>14287</xdr:rowOff>
    </xdr:from>
    <xdr:to>
      <xdr:col>27</xdr:col>
      <xdr:colOff>664458</xdr:colOff>
      <xdr:row>21</xdr:row>
      <xdr:rowOff>180975</xdr:rowOff>
    </xdr:to>
    <xdr:graphicFrame macro="">
      <xdr:nvGraphicFramePr>
        <xdr:cNvPr id="2" name="Gráfico 3">
          <a:extLst>
            <a:ext uri="{FF2B5EF4-FFF2-40B4-BE49-F238E27FC236}">
              <a16:creationId xmlns:a16="http://schemas.microsoft.com/office/drawing/2014/main" id="{773AF4DA-BEAE-4E5C-850D-CDEB1D2DD5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294155</xdr:colOff>
      <xdr:row>22</xdr:row>
      <xdr:rowOff>37951</xdr:rowOff>
    </xdr:from>
    <xdr:to>
      <xdr:col>27</xdr:col>
      <xdr:colOff>663899</xdr:colOff>
      <xdr:row>41</xdr:row>
      <xdr:rowOff>192924</xdr:rowOff>
    </xdr:to>
    <xdr:graphicFrame macro="">
      <xdr:nvGraphicFramePr>
        <xdr:cNvPr id="3" name="Gráfico 4">
          <a:extLst>
            <a:ext uri="{FF2B5EF4-FFF2-40B4-BE49-F238E27FC236}">
              <a16:creationId xmlns:a16="http://schemas.microsoft.com/office/drawing/2014/main" id="{33AB5813-5BD5-451B-9D88-2D65136414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280147</xdr:colOff>
      <xdr:row>42</xdr:row>
      <xdr:rowOff>31326</xdr:rowOff>
    </xdr:from>
    <xdr:to>
      <xdr:col>27</xdr:col>
      <xdr:colOff>649891</xdr:colOff>
      <xdr:row>62</xdr:row>
      <xdr:rowOff>1911</xdr:rowOff>
    </xdr:to>
    <xdr:graphicFrame macro="">
      <xdr:nvGraphicFramePr>
        <xdr:cNvPr id="4" name="Gráfico 5">
          <a:extLst>
            <a:ext uri="{FF2B5EF4-FFF2-40B4-BE49-F238E27FC236}">
              <a16:creationId xmlns:a16="http://schemas.microsoft.com/office/drawing/2014/main" id="{0A8EC943-3C63-4FEA-B977-86B0103F37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12</xdr:col>
      <xdr:colOff>283458</xdr:colOff>
      <xdr:row>62</xdr:row>
      <xdr:rowOff>34636</xdr:rowOff>
    </xdr:from>
    <xdr:to>
      <xdr:col>27</xdr:col>
      <xdr:colOff>653202</xdr:colOff>
      <xdr:row>82</xdr:row>
      <xdr:rowOff>5221</xdr:rowOff>
    </xdr:to>
    <xdr:graphicFrame macro="">
      <xdr:nvGraphicFramePr>
        <xdr:cNvPr id="5" name="Gráfico 6">
          <a:extLst>
            <a:ext uri="{FF2B5EF4-FFF2-40B4-BE49-F238E27FC236}">
              <a16:creationId xmlns:a16="http://schemas.microsoft.com/office/drawing/2014/main" id="{1FECEEF4-674C-4FE1-A6C6-1F3AAF1421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12</xdr:col>
      <xdr:colOff>269451</xdr:colOff>
      <xdr:row>82</xdr:row>
      <xdr:rowOff>17318</xdr:rowOff>
    </xdr:from>
    <xdr:to>
      <xdr:col>27</xdr:col>
      <xdr:colOff>639195</xdr:colOff>
      <xdr:row>101</xdr:row>
      <xdr:rowOff>184006</xdr:rowOff>
    </xdr:to>
    <xdr:graphicFrame macro="">
      <xdr:nvGraphicFramePr>
        <xdr:cNvPr id="6" name="Gráfico 7">
          <a:extLst>
            <a:ext uri="{FF2B5EF4-FFF2-40B4-BE49-F238E27FC236}">
              <a16:creationId xmlns:a16="http://schemas.microsoft.com/office/drawing/2014/main" id="{C2EB1C5D-E622-4EAA-B3E5-2CACEFFDF7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12</xdr:col>
      <xdr:colOff>283458</xdr:colOff>
      <xdr:row>102</xdr:row>
      <xdr:rowOff>34637</xdr:rowOff>
    </xdr:from>
    <xdr:to>
      <xdr:col>27</xdr:col>
      <xdr:colOff>653202</xdr:colOff>
      <xdr:row>122</xdr:row>
      <xdr:rowOff>5222</xdr:rowOff>
    </xdr:to>
    <xdr:graphicFrame macro="">
      <xdr:nvGraphicFramePr>
        <xdr:cNvPr id="7" name="Gráfico 8">
          <a:extLst>
            <a:ext uri="{FF2B5EF4-FFF2-40B4-BE49-F238E27FC236}">
              <a16:creationId xmlns:a16="http://schemas.microsoft.com/office/drawing/2014/main" id="{C396F4C0-2B4A-4BED-B244-57550EA5F1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12</xdr:col>
      <xdr:colOff>280147</xdr:colOff>
      <xdr:row>122</xdr:row>
      <xdr:rowOff>20628</xdr:rowOff>
    </xdr:from>
    <xdr:to>
      <xdr:col>27</xdr:col>
      <xdr:colOff>649891</xdr:colOff>
      <xdr:row>141</xdr:row>
      <xdr:rowOff>187316</xdr:rowOff>
    </xdr:to>
    <xdr:graphicFrame macro="">
      <xdr:nvGraphicFramePr>
        <xdr:cNvPr id="8" name="Gráfico 9">
          <a:extLst>
            <a:ext uri="{FF2B5EF4-FFF2-40B4-BE49-F238E27FC236}">
              <a16:creationId xmlns:a16="http://schemas.microsoft.com/office/drawing/2014/main" id="{6672C384-D386-4E3E-A0E7-F45EB778B7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12</xdr:col>
      <xdr:colOff>283459</xdr:colOff>
      <xdr:row>142</xdr:row>
      <xdr:rowOff>17318</xdr:rowOff>
    </xdr:from>
    <xdr:to>
      <xdr:col>27</xdr:col>
      <xdr:colOff>653203</xdr:colOff>
      <xdr:row>161</xdr:row>
      <xdr:rowOff>184006</xdr:rowOff>
    </xdr:to>
    <xdr:graphicFrame macro="">
      <xdr:nvGraphicFramePr>
        <xdr:cNvPr id="9" name="Gráfico 10">
          <a:extLst>
            <a:ext uri="{FF2B5EF4-FFF2-40B4-BE49-F238E27FC236}">
              <a16:creationId xmlns:a16="http://schemas.microsoft.com/office/drawing/2014/main" id="{C0640C3B-E641-4AD7-8B92-7769971C63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12</xdr:col>
      <xdr:colOff>283457</xdr:colOff>
      <xdr:row>162</xdr:row>
      <xdr:rowOff>17318</xdr:rowOff>
    </xdr:from>
    <xdr:to>
      <xdr:col>27</xdr:col>
      <xdr:colOff>653201</xdr:colOff>
      <xdr:row>181</xdr:row>
      <xdr:rowOff>184006</xdr:rowOff>
    </xdr:to>
    <xdr:graphicFrame macro="">
      <xdr:nvGraphicFramePr>
        <xdr:cNvPr id="10" name="Gráfico 11">
          <a:extLst>
            <a:ext uri="{FF2B5EF4-FFF2-40B4-BE49-F238E27FC236}">
              <a16:creationId xmlns:a16="http://schemas.microsoft.com/office/drawing/2014/main" id="{6A5F28EB-6E1C-4FED-AD97-A642D70FC4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294714</xdr:colOff>
      <xdr:row>2</xdr:row>
      <xdr:rowOff>14287</xdr:rowOff>
    </xdr:from>
    <xdr:to>
      <xdr:col>27</xdr:col>
      <xdr:colOff>664458</xdr:colOff>
      <xdr:row>21</xdr:row>
      <xdr:rowOff>180975</xdr:rowOff>
    </xdr:to>
    <xdr:graphicFrame macro="">
      <xdr:nvGraphicFramePr>
        <xdr:cNvPr id="2" name="Gráfico 3">
          <a:extLst>
            <a:ext uri="{FF2B5EF4-FFF2-40B4-BE49-F238E27FC236}">
              <a16:creationId xmlns:a16="http://schemas.microsoft.com/office/drawing/2014/main" id="{85F7F1EF-F89E-446F-A242-89C24B2F6A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294155</xdr:colOff>
      <xdr:row>22</xdr:row>
      <xdr:rowOff>37951</xdr:rowOff>
    </xdr:from>
    <xdr:to>
      <xdr:col>27</xdr:col>
      <xdr:colOff>663899</xdr:colOff>
      <xdr:row>41</xdr:row>
      <xdr:rowOff>192924</xdr:rowOff>
    </xdr:to>
    <xdr:graphicFrame macro="">
      <xdr:nvGraphicFramePr>
        <xdr:cNvPr id="3" name="Gráfico 4">
          <a:extLst>
            <a:ext uri="{FF2B5EF4-FFF2-40B4-BE49-F238E27FC236}">
              <a16:creationId xmlns:a16="http://schemas.microsoft.com/office/drawing/2014/main" id="{4016B9C6-FD01-4786-AD3D-1C6935556F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280147</xdr:colOff>
      <xdr:row>42</xdr:row>
      <xdr:rowOff>31326</xdr:rowOff>
    </xdr:from>
    <xdr:to>
      <xdr:col>27</xdr:col>
      <xdr:colOff>649891</xdr:colOff>
      <xdr:row>62</xdr:row>
      <xdr:rowOff>1911</xdr:rowOff>
    </xdr:to>
    <xdr:graphicFrame macro="">
      <xdr:nvGraphicFramePr>
        <xdr:cNvPr id="4" name="Gráfico 5">
          <a:extLst>
            <a:ext uri="{FF2B5EF4-FFF2-40B4-BE49-F238E27FC236}">
              <a16:creationId xmlns:a16="http://schemas.microsoft.com/office/drawing/2014/main" id="{4E3A46BE-5D96-4774-AF9B-956C52AB72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12</xdr:col>
      <xdr:colOff>283458</xdr:colOff>
      <xdr:row>62</xdr:row>
      <xdr:rowOff>34636</xdr:rowOff>
    </xdr:from>
    <xdr:to>
      <xdr:col>27</xdr:col>
      <xdr:colOff>653202</xdr:colOff>
      <xdr:row>82</xdr:row>
      <xdr:rowOff>5221</xdr:rowOff>
    </xdr:to>
    <xdr:graphicFrame macro="">
      <xdr:nvGraphicFramePr>
        <xdr:cNvPr id="5" name="Gráfico 6">
          <a:extLst>
            <a:ext uri="{FF2B5EF4-FFF2-40B4-BE49-F238E27FC236}">
              <a16:creationId xmlns:a16="http://schemas.microsoft.com/office/drawing/2014/main" id="{71A2DA65-5C52-426B-8C41-CB68E76F57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12</xdr:col>
      <xdr:colOff>269451</xdr:colOff>
      <xdr:row>82</xdr:row>
      <xdr:rowOff>17318</xdr:rowOff>
    </xdr:from>
    <xdr:to>
      <xdr:col>27</xdr:col>
      <xdr:colOff>639195</xdr:colOff>
      <xdr:row>101</xdr:row>
      <xdr:rowOff>184006</xdr:rowOff>
    </xdr:to>
    <xdr:graphicFrame macro="">
      <xdr:nvGraphicFramePr>
        <xdr:cNvPr id="6" name="Gráfico 7">
          <a:extLst>
            <a:ext uri="{FF2B5EF4-FFF2-40B4-BE49-F238E27FC236}">
              <a16:creationId xmlns:a16="http://schemas.microsoft.com/office/drawing/2014/main" id="{1A488EF5-0BB3-4488-A3EE-4A3A4E592C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12</xdr:col>
      <xdr:colOff>283458</xdr:colOff>
      <xdr:row>102</xdr:row>
      <xdr:rowOff>34637</xdr:rowOff>
    </xdr:from>
    <xdr:to>
      <xdr:col>27</xdr:col>
      <xdr:colOff>653202</xdr:colOff>
      <xdr:row>122</xdr:row>
      <xdr:rowOff>5222</xdr:rowOff>
    </xdr:to>
    <xdr:graphicFrame macro="">
      <xdr:nvGraphicFramePr>
        <xdr:cNvPr id="7" name="Gráfico 8">
          <a:extLst>
            <a:ext uri="{FF2B5EF4-FFF2-40B4-BE49-F238E27FC236}">
              <a16:creationId xmlns:a16="http://schemas.microsoft.com/office/drawing/2014/main" id="{DB092A7C-EBD0-4DC7-823C-75EABB3F52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12</xdr:col>
      <xdr:colOff>280147</xdr:colOff>
      <xdr:row>122</xdr:row>
      <xdr:rowOff>20628</xdr:rowOff>
    </xdr:from>
    <xdr:to>
      <xdr:col>27</xdr:col>
      <xdr:colOff>649891</xdr:colOff>
      <xdr:row>141</xdr:row>
      <xdr:rowOff>187316</xdr:rowOff>
    </xdr:to>
    <xdr:graphicFrame macro="">
      <xdr:nvGraphicFramePr>
        <xdr:cNvPr id="8" name="Gráfico 9">
          <a:extLst>
            <a:ext uri="{FF2B5EF4-FFF2-40B4-BE49-F238E27FC236}">
              <a16:creationId xmlns:a16="http://schemas.microsoft.com/office/drawing/2014/main" id="{860AD2CE-BBAB-4D97-8AB2-C225B66F7D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12</xdr:col>
      <xdr:colOff>283459</xdr:colOff>
      <xdr:row>142</xdr:row>
      <xdr:rowOff>17318</xdr:rowOff>
    </xdr:from>
    <xdr:to>
      <xdr:col>27</xdr:col>
      <xdr:colOff>653203</xdr:colOff>
      <xdr:row>161</xdr:row>
      <xdr:rowOff>184006</xdr:rowOff>
    </xdr:to>
    <xdr:graphicFrame macro="">
      <xdr:nvGraphicFramePr>
        <xdr:cNvPr id="9" name="Gráfico 10">
          <a:extLst>
            <a:ext uri="{FF2B5EF4-FFF2-40B4-BE49-F238E27FC236}">
              <a16:creationId xmlns:a16="http://schemas.microsoft.com/office/drawing/2014/main" id="{0D8044E1-7236-44E0-81B3-633C3EB13A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12</xdr:col>
      <xdr:colOff>283457</xdr:colOff>
      <xdr:row>162</xdr:row>
      <xdr:rowOff>17318</xdr:rowOff>
    </xdr:from>
    <xdr:to>
      <xdr:col>27</xdr:col>
      <xdr:colOff>653201</xdr:colOff>
      <xdr:row>181</xdr:row>
      <xdr:rowOff>184006</xdr:rowOff>
    </xdr:to>
    <xdr:graphicFrame macro="">
      <xdr:nvGraphicFramePr>
        <xdr:cNvPr id="10" name="Gráfico 11">
          <a:extLst>
            <a:ext uri="{FF2B5EF4-FFF2-40B4-BE49-F238E27FC236}">
              <a16:creationId xmlns:a16="http://schemas.microsoft.com/office/drawing/2014/main" id="{A72ED840-FF25-4D9E-8CEA-E77E97B6B4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294714</xdr:colOff>
      <xdr:row>2</xdr:row>
      <xdr:rowOff>14287</xdr:rowOff>
    </xdr:from>
    <xdr:to>
      <xdr:col>27</xdr:col>
      <xdr:colOff>664458</xdr:colOff>
      <xdr:row>21</xdr:row>
      <xdr:rowOff>180975</xdr:rowOff>
    </xdr:to>
    <xdr:graphicFrame macro="">
      <xdr:nvGraphicFramePr>
        <xdr:cNvPr id="2" name="Gráfico 3">
          <a:extLst>
            <a:ext uri="{FF2B5EF4-FFF2-40B4-BE49-F238E27FC236}">
              <a16:creationId xmlns:a16="http://schemas.microsoft.com/office/drawing/2014/main" id="{02DCC54F-4A36-4472-A624-689D4234DE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294155</xdr:colOff>
      <xdr:row>22</xdr:row>
      <xdr:rowOff>37951</xdr:rowOff>
    </xdr:from>
    <xdr:to>
      <xdr:col>27</xdr:col>
      <xdr:colOff>663899</xdr:colOff>
      <xdr:row>41</xdr:row>
      <xdr:rowOff>192924</xdr:rowOff>
    </xdr:to>
    <xdr:graphicFrame macro="">
      <xdr:nvGraphicFramePr>
        <xdr:cNvPr id="3" name="Gráfico 4">
          <a:extLst>
            <a:ext uri="{FF2B5EF4-FFF2-40B4-BE49-F238E27FC236}">
              <a16:creationId xmlns:a16="http://schemas.microsoft.com/office/drawing/2014/main" id="{86B705C0-FC62-4972-8E3F-1CFFFE3696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280147</xdr:colOff>
      <xdr:row>42</xdr:row>
      <xdr:rowOff>31326</xdr:rowOff>
    </xdr:from>
    <xdr:to>
      <xdr:col>27</xdr:col>
      <xdr:colOff>649891</xdr:colOff>
      <xdr:row>62</xdr:row>
      <xdr:rowOff>1911</xdr:rowOff>
    </xdr:to>
    <xdr:graphicFrame macro="">
      <xdr:nvGraphicFramePr>
        <xdr:cNvPr id="4" name="Gráfico 5">
          <a:extLst>
            <a:ext uri="{FF2B5EF4-FFF2-40B4-BE49-F238E27FC236}">
              <a16:creationId xmlns:a16="http://schemas.microsoft.com/office/drawing/2014/main" id="{0B1CB21E-5B90-48FF-8ECB-C9A4D85F1B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12</xdr:col>
      <xdr:colOff>283458</xdr:colOff>
      <xdr:row>62</xdr:row>
      <xdr:rowOff>34636</xdr:rowOff>
    </xdr:from>
    <xdr:to>
      <xdr:col>27</xdr:col>
      <xdr:colOff>653202</xdr:colOff>
      <xdr:row>82</xdr:row>
      <xdr:rowOff>5221</xdr:rowOff>
    </xdr:to>
    <xdr:graphicFrame macro="">
      <xdr:nvGraphicFramePr>
        <xdr:cNvPr id="5" name="Gráfico 6">
          <a:extLst>
            <a:ext uri="{FF2B5EF4-FFF2-40B4-BE49-F238E27FC236}">
              <a16:creationId xmlns:a16="http://schemas.microsoft.com/office/drawing/2014/main" id="{288F943A-B0C7-419E-B64F-B664CE4CB0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12</xdr:col>
      <xdr:colOff>269451</xdr:colOff>
      <xdr:row>82</xdr:row>
      <xdr:rowOff>17318</xdr:rowOff>
    </xdr:from>
    <xdr:to>
      <xdr:col>27</xdr:col>
      <xdr:colOff>639195</xdr:colOff>
      <xdr:row>101</xdr:row>
      <xdr:rowOff>184006</xdr:rowOff>
    </xdr:to>
    <xdr:graphicFrame macro="">
      <xdr:nvGraphicFramePr>
        <xdr:cNvPr id="6" name="Gráfico 7">
          <a:extLst>
            <a:ext uri="{FF2B5EF4-FFF2-40B4-BE49-F238E27FC236}">
              <a16:creationId xmlns:a16="http://schemas.microsoft.com/office/drawing/2014/main" id="{07B6D0A3-03A7-4352-8310-E9206F5332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12</xdr:col>
      <xdr:colOff>283458</xdr:colOff>
      <xdr:row>102</xdr:row>
      <xdr:rowOff>34637</xdr:rowOff>
    </xdr:from>
    <xdr:to>
      <xdr:col>27</xdr:col>
      <xdr:colOff>653202</xdr:colOff>
      <xdr:row>122</xdr:row>
      <xdr:rowOff>5222</xdr:rowOff>
    </xdr:to>
    <xdr:graphicFrame macro="">
      <xdr:nvGraphicFramePr>
        <xdr:cNvPr id="7" name="Gráfico 8">
          <a:extLst>
            <a:ext uri="{FF2B5EF4-FFF2-40B4-BE49-F238E27FC236}">
              <a16:creationId xmlns:a16="http://schemas.microsoft.com/office/drawing/2014/main" id="{4CEDC175-1861-4535-A096-FCDDB0BA12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12</xdr:col>
      <xdr:colOff>280147</xdr:colOff>
      <xdr:row>122</xdr:row>
      <xdr:rowOff>20628</xdr:rowOff>
    </xdr:from>
    <xdr:to>
      <xdr:col>27</xdr:col>
      <xdr:colOff>649891</xdr:colOff>
      <xdr:row>141</xdr:row>
      <xdr:rowOff>187316</xdr:rowOff>
    </xdr:to>
    <xdr:graphicFrame macro="">
      <xdr:nvGraphicFramePr>
        <xdr:cNvPr id="8" name="Gráfico 9">
          <a:extLst>
            <a:ext uri="{FF2B5EF4-FFF2-40B4-BE49-F238E27FC236}">
              <a16:creationId xmlns:a16="http://schemas.microsoft.com/office/drawing/2014/main" id="{B34313F7-ECBC-4DAF-988D-8581983601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12</xdr:col>
      <xdr:colOff>283459</xdr:colOff>
      <xdr:row>142</xdr:row>
      <xdr:rowOff>17318</xdr:rowOff>
    </xdr:from>
    <xdr:to>
      <xdr:col>27</xdr:col>
      <xdr:colOff>653203</xdr:colOff>
      <xdr:row>161</xdr:row>
      <xdr:rowOff>184006</xdr:rowOff>
    </xdr:to>
    <xdr:graphicFrame macro="">
      <xdr:nvGraphicFramePr>
        <xdr:cNvPr id="9" name="Gráfico 10">
          <a:extLst>
            <a:ext uri="{FF2B5EF4-FFF2-40B4-BE49-F238E27FC236}">
              <a16:creationId xmlns:a16="http://schemas.microsoft.com/office/drawing/2014/main" id="{93E2EC17-25AE-4EE5-A15E-A73A8FB627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12</xdr:col>
      <xdr:colOff>283457</xdr:colOff>
      <xdr:row>162</xdr:row>
      <xdr:rowOff>17318</xdr:rowOff>
    </xdr:from>
    <xdr:to>
      <xdr:col>27</xdr:col>
      <xdr:colOff>653201</xdr:colOff>
      <xdr:row>181</xdr:row>
      <xdr:rowOff>184006</xdr:rowOff>
    </xdr:to>
    <xdr:graphicFrame macro="">
      <xdr:nvGraphicFramePr>
        <xdr:cNvPr id="10" name="Gráfico 11">
          <a:extLst>
            <a:ext uri="{FF2B5EF4-FFF2-40B4-BE49-F238E27FC236}">
              <a16:creationId xmlns:a16="http://schemas.microsoft.com/office/drawing/2014/main" id="{CCA32B59-045D-447C-A724-468A5E6EB5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294714</xdr:colOff>
      <xdr:row>2</xdr:row>
      <xdr:rowOff>14287</xdr:rowOff>
    </xdr:from>
    <xdr:to>
      <xdr:col>27</xdr:col>
      <xdr:colOff>664458</xdr:colOff>
      <xdr:row>21</xdr:row>
      <xdr:rowOff>180975</xdr:rowOff>
    </xdr:to>
    <xdr:graphicFrame macro="">
      <xdr:nvGraphicFramePr>
        <xdr:cNvPr id="2" name="Gráfico 3">
          <a:extLst>
            <a:ext uri="{FF2B5EF4-FFF2-40B4-BE49-F238E27FC236}">
              <a16:creationId xmlns:a16="http://schemas.microsoft.com/office/drawing/2014/main" id="{5CC5C5D7-B8C2-4988-97C9-5AB66F5CE1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294155</xdr:colOff>
      <xdr:row>22</xdr:row>
      <xdr:rowOff>37951</xdr:rowOff>
    </xdr:from>
    <xdr:to>
      <xdr:col>27</xdr:col>
      <xdr:colOff>663899</xdr:colOff>
      <xdr:row>41</xdr:row>
      <xdr:rowOff>192924</xdr:rowOff>
    </xdr:to>
    <xdr:graphicFrame macro="">
      <xdr:nvGraphicFramePr>
        <xdr:cNvPr id="3" name="Gráfico 4">
          <a:extLst>
            <a:ext uri="{FF2B5EF4-FFF2-40B4-BE49-F238E27FC236}">
              <a16:creationId xmlns:a16="http://schemas.microsoft.com/office/drawing/2014/main" id="{372724E1-366B-4BCF-A903-D8BE63E316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280147</xdr:colOff>
      <xdr:row>42</xdr:row>
      <xdr:rowOff>31326</xdr:rowOff>
    </xdr:from>
    <xdr:to>
      <xdr:col>27</xdr:col>
      <xdr:colOff>649891</xdr:colOff>
      <xdr:row>62</xdr:row>
      <xdr:rowOff>1911</xdr:rowOff>
    </xdr:to>
    <xdr:graphicFrame macro="">
      <xdr:nvGraphicFramePr>
        <xdr:cNvPr id="4" name="Gráfico 5">
          <a:extLst>
            <a:ext uri="{FF2B5EF4-FFF2-40B4-BE49-F238E27FC236}">
              <a16:creationId xmlns:a16="http://schemas.microsoft.com/office/drawing/2014/main" id="{7F919094-BD90-49EE-AAE8-D86F7BAB61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12</xdr:col>
      <xdr:colOff>283458</xdr:colOff>
      <xdr:row>62</xdr:row>
      <xdr:rowOff>34636</xdr:rowOff>
    </xdr:from>
    <xdr:to>
      <xdr:col>27</xdr:col>
      <xdr:colOff>653202</xdr:colOff>
      <xdr:row>82</xdr:row>
      <xdr:rowOff>5221</xdr:rowOff>
    </xdr:to>
    <xdr:graphicFrame macro="">
      <xdr:nvGraphicFramePr>
        <xdr:cNvPr id="5" name="Gráfico 6">
          <a:extLst>
            <a:ext uri="{FF2B5EF4-FFF2-40B4-BE49-F238E27FC236}">
              <a16:creationId xmlns:a16="http://schemas.microsoft.com/office/drawing/2014/main" id="{B196C6DB-222E-4BC0-AB2D-79FFCD8D0C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12</xdr:col>
      <xdr:colOff>269451</xdr:colOff>
      <xdr:row>82</xdr:row>
      <xdr:rowOff>17318</xdr:rowOff>
    </xdr:from>
    <xdr:to>
      <xdr:col>27</xdr:col>
      <xdr:colOff>639195</xdr:colOff>
      <xdr:row>101</xdr:row>
      <xdr:rowOff>184006</xdr:rowOff>
    </xdr:to>
    <xdr:graphicFrame macro="">
      <xdr:nvGraphicFramePr>
        <xdr:cNvPr id="6" name="Gráfico 7">
          <a:extLst>
            <a:ext uri="{FF2B5EF4-FFF2-40B4-BE49-F238E27FC236}">
              <a16:creationId xmlns:a16="http://schemas.microsoft.com/office/drawing/2014/main" id="{DC72B4B4-F610-49D6-8125-4901F876E1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12</xdr:col>
      <xdr:colOff>283458</xdr:colOff>
      <xdr:row>102</xdr:row>
      <xdr:rowOff>34637</xdr:rowOff>
    </xdr:from>
    <xdr:to>
      <xdr:col>27</xdr:col>
      <xdr:colOff>653202</xdr:colOff>
      <xdr:row>122</xdr:row>
      <xdr:rowOff>5222</xdr:rowOff>
    </xdr:to>
    <xdr:graphicFrame macro="">
      <xdr:nvGraphicFramePr>
        <xdr:cNvPr id="7" name="Gráfico 8">
          <a:extLst>
            <a:ext uri="{FF2B5EF4-FFF2-40B4-BE49-F238E27FC236}">
              <a16:creationId xmlns:a16="http://schemas.microsoft.com/office/drawing/2014/main" id="{9E4FD52E-AC40-4C20-974F-A2A30E88B8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12</xdr:col>
      <xdr:colOff>280147</xdr:colOff>
      <xdr:row>122</xdr:row>
      <xdr:rowOff>20628</xdr:rowOff>
    </xdr:from>
    <xdr:to>
      <xdr:col>27</xdr:col>
      <xdr:colOff>649891</xdr:colOff>
      <xdr:row>141</xdr:row>
      <xdr:rowOff>187316</xdr:rowOff>
    </xdr:to>
    <xdr:graphicFrame macro="">
      <xdr:nvGraphicFramePr>
        <xdr:cNvPr id="8" name="Gráfico 9">
          <a:extLst>
            <a:ext uri="{FF2B5EF4-FFF2-40B4-BE49-F238E27FC236}">
              <a16:creationId xmlns:a16="http://schemas.microsoft.com/office/drawing/2014/main" id="{3E103C6B-4CE8-4A82-B869-C9BC555155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12</xdr:col>
      <xdr:colOff>283459</xdr:colOff>
      <xdr:row>142</xdr:row>
      <xdr:rowOff>17318</xdr:rowOff>
    </xdr:from>
    <xdr:to>
      <xdr:col>27</xdr:col>
      <xdr:colOff>653203</xdr:colOff>
      <xdr:row>161</xdr:row>
      <xdr:rowOff>184006</xdr:rowOff>
    </xdr:to>
    <xdr:graphicFrame macro="">
      <xdr:nvGraphicFramePr>
        <xdr:cNvPr id="9" name="Gráfico 10">
          <a:extLst>
            <a:ext uri="{FF2B5EF4-FFF2-40B4-BE49-F238E27FC236}">
              <a16:creationId xmlns:a16="http://schemas.microsoft.com/office/drawing/2014/main" id="{D1AFE83A-6FAB-4B9F-9C06-0E402FAA13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12</xdr:col>
      <xdr:colOff>283457</xdr:colOff>
      <xdr:row>162</xdr:row>
      <xdr:rowOff>17318</xdr:rowOff>
    </xdr:from>
    <xdr:to>
      <xdr:col>27</xdr:col>
      <xdr:colOff>653201</xdr:colOff>
      <xdr:row>181</xdr:row>
      <xdr:rowOff>184006</xdr:rowOff>
    </xdr:to>
    <xdr:graphicFrame macro="">
      <xdr:nvGraphicFramePr>
        <xdr:cNvPr id="10" name="Gráfico 11">
          <a:extLst>
            <a:ext uri="{FF2B5EF4-FFF2-40B4-BE49-F238E27FC236}">
              <a16:creationId xmlns:a16="http://schemas.microsoft.com/office/drawing/2014/main" id="{EC00C029-FFF5-4495-A2D8-54B5EEA3A6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294714</xdr:colOff>
      <xdr:row>2</xdr:row>
      <xdr:rowOff>14287</xdr:rowOff>
    </xdr:from>
    <xdr:to>
      <xdr:col>27</xdr:col>
      <xdr:colOff>664458</xdr:colOff>
      <xdr:row>21</xdr:row>
      <xdr:rowOff>180975</xdr:rowOff>
    </xdr:to>
    <xdr:graphicFrame macro="">
      <xdr:nvGraphicFramePr>
        <xdr:cNvPr id="2" name="Gráfico 3">
          <a:extLst>
            <a:ext uri="{FF2B5EF4-FFF2-40B4-BE49-F238E27FC236}">
              <a16:creationId xmlns:a16="http://schemas.microsoft.com/office/drawing/2014/main" id="{B0555C9B-D80C-46D9-91C7-520D7A450B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294155</xdr:colOff>
      <xdr:row>22</xdr:row>
      <xdr:rowOff>37951</xdr:rowOff>
    </xdr:from>
    <xdr:to>
      <xdr:col>27</xdr:col>
      <xdr:colOff>663899</xdr:colOff>
      <xdr:row>41</xdr:row>
      <xdr:rowOff>192924</xdr:rowOff>
    </xdr:to>
    <xdr:graphicFrame macro="">
      <xdr:nvGraphicFramePr>
        <xdr:cNvPr id="3" name="Gráfico 4">
          <a:extLst>
            <a:ext uri="{FF2B5EF4-FFF2-40B4-BE49-F238E27FC236}">
              <a16:creationId xmlns:a16="http://schemas.microsoft.com/office/drawing/2014/main" id="{26A7B381-E777-4B59-AD89-BAEF5E1EC7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280147</xdr:colOff>
      <xdr:row>42</xdr:row>
      <xdr:rowOff>31326</xdr:rowOff>
    </xdr:from>
    <xdr:to>
      <xdr:col>27</xdr:col>
      <xdr:colOff>649891</xdr:colOff>
      <xdr:row>62</xdr:row>
      <xdr:rowOff>1911</xdr:rowOff>
    </xdr:to>
    <xdr:graphicFrame macro="">
      <xdr:nvGraphicFramePr>
        <xdr:cNvPr id="4" name="Gráfico 5">
          <a:extLst>
            <a:ext uri="{FF2B5EF4-FFF2-40B4-BE49-F238E27FC236}">
              <a16:creationId xmlns:a16="http://schemas.microsoft.com/office/drawing/2014/main" id="{7999BF8F-4485-4AD2-B94B-15EAF1ECE9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12</xdr:col>
      <xdr:colOff>283458</xdr:colOff>
      <xdr:row>62</xdr:row>
      <xdr:rowOff>34636</xdr:rowOff>
    </xdr:from>
    <xdr:to>
      <xdr:col>27</xdr:col>
      <xdr:colOff>653202</xdr:colOff>
      <xdr:row>82</xdr:row>
      <xdr:rowOff>5221</xdr:rowOff>
    </xdr:to>
    <xdr:graphicFrame macro="">
      <xdr:nvGraphicFramePr>
        <xdr:cNvPr id="5" name="Gráfico 6">
          <a:extLst>
            <a:ext uri="{FF2B5EF4-FFF2-40B4-BE49-F238E27FC236}">
              <a16:creationId xmlns:a16="http://schemas.microsoft.com/office/drawing/2014/main" id="{A5D28CF0-8B73-46E4-B203-1D15CBEA72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12</xdr:col>
      <xdr:colOff>269451</xdr:colOff>
      <xdr:row>82</xdr:row>
      <xdr:rowOff>17318</xdr:rowOff>
    </xdr:from>
    <xdr:to>
      <xdr:col>27</xdr:col>
      <xdr:colOff>639195</xdr:colOff>
      <xdr:row>101</xdr:row>
      <xdr:rowOff>184006</xdr:rowOff>
    </xdr:to>
    <xdr:graphicFrame macro="">
      <xdr:nvGraphicFramePr>
        <xdr:cNvPr id="6" name="Gráfico 7">
          <a:extLst>
            <a:ext uri="{FF2B5EF4-FFF2-40B4-BE49-F238E27FC236}">
              <a16:creationId xmlns:a16="http://schemas.microsoft.com/office/drawing/2014/main" id="{EB0DAA91-82AF-4AD8-89CE-503CC26EC6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12</xdr:col>
      <xdr:colOff>283458</xdr:colOff>
      <xdr:row>102</xdr:row>
      <xdr:rowOff>34637</xdr:rowOff>
    </xdr:from>
    <xdr:to>
      <xdr:col>27</xdr:col>
      <xdr:colOff>653202</xdr:colOff>
      <xdr:row>122</xdr:row>
      <xdr:rowOff>5222</xdr:rowOff>
    </xdr:to>
    <xdr:graphicFrame macro="">
      <xdr:nvGraphicFramePr>
        <xdr:cNvPr id="7" name="Gráfico 8">
          <a:extLst>
            <a:ext uri="{FF2B5EF4-FFF2-40B4-BE49-F238E27FC236}">
              <a16:creationId xmlns:a16="http://schemas.microsoft.com/office/drawing/2014/main" id="{B5838875-BF3F-4B0E-9D2E-B04B4E1F9F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12</xdr:col>
      <xdr:colOff>280147</xdr:colOff>
      <xdr:row>122</xdr:row>
      <xdr:rowOff>20628</xdr:rowOff>
    </xdr:from>
    <xdr:to>
      <xdr:col>27</xdr:col>
      <xdr:colOff>649891</xdr:colOff>
      <xdr:row>141</xdr:row>
      <xdr:rowOff>187316</xdr:rowOff>
    </xdr:to>
    <xdr:graphicFrame macro="">
      <xdr:nvGraphicFramePr>
        <xdr:cNvPr id="8" name="Gráfico 9">
          <a:extLst>
            <a:ext uri="{FF2B5EF4-FFF2-40B4-BE49-F238E27FC236}">
              <a16:creationId xmlns:a16="http://schemas.microsoft.com/office/drawing/2014/main" id="{BA4E7DA3-C233-45D2-B421-54722A3844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12</xdr:col>
      <xdr:colOff>283459</xdr:colOff>
      <xdr:row>142</xdr:row>
      <xdr:rowOff>17318</xdr:rowOff>
    </xdr:from>
    <xdr:to>
      <xdr:col>27</xdr:col>
      <xdr:colOff>653203</xdr:colOff>
      <xdr:row>161</xdr:row>
      <xdr:rowOff>184006</xdr:rowOff>
    </xdr:to>
    <xdr:graphicFrame macro="">
      <xdr:nvGraphicFramePr>
        <xdr:cNvPr id="9" name="Gráfico 10">
          <a:extLst>
            <a:ext uri="{FF2B5EF4-FFF2-40B4-BE49-F238E27FC236}">
              <a16:creationId xmlns:a16="http://schemas.microsoft.com/office/drawing/2014/main" id="{63D0F4E3-A9AE-401D-B17E-34BABE1281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12</xdr:col>
      <xdr:colOff>283457</xdr:colOff>
      <xdr:row>162</xdr:row>
      <xdr:rowOff>17318</xdr:rowOff>
    </xdr:from>
    <xdr:to>
      <xdr:col>27</xdr:col>
      <xdr:colOff>653201</xdr:colOff>
      <xdr:row>181</xdr:row>
      <xdr:rowOff>184006</xdr:rowOff>
    </xdr:to>
    <xdr:graphicFrame macro="">
      <xdr:nvGraphicFramePr>
        <xdr:cNvPr id="10" name="Gráfico 11">
          <a:extLst>
            <a:ext uri="{FF2B5EF4-FFF2-40B4-BE49-F238E27FC236}">
              <a16:creationId xmlns:a16="http://schemas.microsoft.com/office/drawing/2014/main" id="{D519D4AA-4BB4-4DE3-B752-EDB7229296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303611</xdr:colOff>
      <xdr:row>12</xdr:row>
      <xdr:rowOff>178594</xdr:rowOff>
    </xdr:from>
    <xdr:to>
      <xdr:col>9</xdr:col>
      <xdr:colOff>410427</xdr:colOff>
      <xdr:row>19</xdr:row>
      <xdr:rowOff>217374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E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97" t="3531" r="2899" b="4888"/>
        <a:stretch/>
      </xdr:blipFill>
      <xdr:spPr>
        <a:xfrm>
          <a:off x="4905377" y="3036094"/>
          <a:ext cx="1892754" cy="1705655"/>
        </a:xfrm>
        <a:prstGeom prst="rect">
          <a:avLst/>
        </a:prstGeom>
      </xdr:spPr>
    </xdr:pic>
    <xdr:clientData/>
  </xdr:twoCellAnchor>
  <xdr:twoCellAnchor editAs="oneCell">
    <xdr:from>
      <xdr:col>6</xdr:col>
      <xdr:colOff>386953</xdr:colOff>
      <xdr:row>29</xdr:row>
      <xdr:rowOff>14829</xdr:rowOff>
    </xdr:from>
    <xdr:to>
      <xdr:col>9</xdr:col>
      <xdr:colOff>458391</xdr:colOff>
      <xdr:row>37</xdr:row>
      <xdr:rowOff>197909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DD3FB2FC-8D5D-41D7-985E-CC3357828D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70922" y="7694360"/>
          <a:ext cx="1375173" cy="1945205"/>
        </a:xfrm>
        <a:prstGeom prst="rect">
          <a:avLst/>
        </a:prstGeom>
      </xdr:spPr>
    </xdr:pic>
    <xdr:clientData/>
  </xdr:twoCellAnchor>
  <xdr:oneCellAnchor>
    <xdr:from>
      <xdr:col>7</xdr:col>
      <xdr:colOff>244054</xdr:colOff>
      <xdr:row>36</xdr:row>
      <xdr:rowOff>160695</xdr:rowOff>
    </xdr:from>
    <xdr:ext cx="671081" cy="264560"/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C5DF0624-D5E1-4DA8-9FF2-73775BDACAB3}"/>
            </a:ext>
          </a:extLst>
        </xdr:cNvPr>
        <xdr:cNvSpPr txBox="1"/>
      </xdr:nvSpPr>
      <xdr:spPr>
        <a:xfrm>
          <a:off x="5810227" y="9376133"/>
          <a:ext cx="67108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PE" sz="1100">
              <a:solidFill>
                <a:schemeClr val="bg1"/>
              </a:solidFill>
            </a:rPr>
            <a:t>AVIMOC</a:t>
          </a:r>
        </a:p>
      </xdr:txBody>
    </xdr:sp>
    <xdr:clientData/>
  </xdr:one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369093</xdr:colOff>
      <xdr:row>12</xdr:row>
      <xdr:rowOff>178594</xdr:rowOff>
    </xdr:from>
    <xdr:to>
      <xdr:col>9</xdr:col>
      <xdr:colOff>363991</xdr:colOff>
      <xdr:row>19</xdr:row>
      <xdr:rowOff>217374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F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97" t="3531" r="2899" b="4888"/>
        <a:stretch/>
      </xdr:blipFill>
      <xdr:spPr>
        <a:xfrm>
          <a:off x="4958953" y="3036094"/>
          <a:ext cx="1876086" cy="1705655"/>
        </a:xfrm>
        <a:prstGeom prst="rect">
          <a:avLst/>
        </a:prstGeom>
      </xdr:spPr>
    </xdr:pic>
    <xdr:clientData/>
  </xdr:twoCellAnchor>
  <xdr:twoCellAnchor editAs="oneCell">
    <xdr:from>
      <xdr:col>7</xdr:col>
      <xdr:colOff>11907</xdr:colOff>
      <xdr:row>29</xdr:row>
      <xdr:rowOff>11907</xdr:rowOff>
    </xdr:from>
    <xdr:to>
      <xdr:col>9</xdr:col>
      <xdr:colOff>470298</xdr:colOff>
      <xdr:row>37</xdr:row>
      <xdr:rowOff>194987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F772736-364E-46FA-A6D2-A83A31C50A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66173" y="7691438"/>
          <a:ext cx="1375173" cy="1945205"/>
        </a:xfrm>
        <a:prstGeom prst="rect">
          <a:avLst/>
        </a:prstGeom>
      </xdr:spPr>
    </xdr:pic>
    <xdr:clientData/>
  </xdr:twoCellAnchor>
  <xdr:oneCellAnchor>
    <xdr:from>
      <xdr:col>7</xdr:col>
      <xdr:colOff>345277</xdr:colOff>
      <xdr:row>36</xdr:row>
      <xdr:rowOff>154780</xdr:rowOff>
    </xdr:from>
    <xdr:ext cx="671081" cy="264560"/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0420FFF0-AAC0-4A35-B568-E8AB8724BE6C}"/>
            </a:ext>
          </a:extLst>
        </xdr:cNvPr>
        <xdr:cNvSpPr txBox="1"/>
      </xdr:nvSpPr>
      <xdr:spPr>
        <a:xfrm>
          <a:off x="5899543" y="9370218"/>
          <a:ext cx="67108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PE" sz="1100">
              <a:solidFill>
                <a:schemeClr val="bg1"/>
              </a:solidFill>
            </a:rPr>
            <a:t>AVIMOC</a:t>
          </a:r>
        </a:p>
      </xdr:txBody>
    </xdr:sp>
    <xdr:clientData/>
  </xdr:one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371258</xdr:colOff>
      <xdr:row>12</xdr:row>
      <xdr:rowOff>166687</xdr:rowOff>
    </xdr:from>
    <xdr:to>
      <xdr:col>9</xdr:col>
      <xdr:colOff>372000</xdr:colOff>
      <xdr:row>19</xdr:row>
      <xdr:rowOff>170399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10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97" t="3531" r="2899" b="4888"/>
        <a:stretch/>
      </xdr:blipFill>
      <xdr:spPr>
        <a:xfrm>
          <a:off x="4633696" y="3214687"/>
          <a:ext cx="1770011" cy="1670587"/>
        </a:xfrm>
        <a:prstGeom prst="rect">
          <a:avLst/>
        </a:prstGeom>
      </xdr:spPr>
    </xdr:pic>
    <xdr:clientData/>
  </xdr:twoCellAnchor>
  <xdr:twoCellAnchor editAs="oneCell">
    <xdr:from>
      <xdr:col>6</xdr:col>
      <xdr:colOff>470296</xdr:colOff>
      <xdr:row>28</xdr:row>
      <xdr:rowOff>232173</xdr:rowOff>
    </xdr:from>
    <xdr:to>
      <xdr:col>9</xdr:col>
      <xdr:colOff>446484</xdr:colOff>
      <xdr:row>37</xdr:row>
      <xdr:rowOff>177128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88E62B12-D95D-4F79-9D56-D5256129BE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42359" y="7673579"/>
          <a:ext cx="1375173" cy="1945205"/>
        </a:xfrm>
        <a:prstGeom prst="rect">
          <a:avLst/>
        </a:prstGeom>
      </xdr:spPr>
    </xdr:pic>
    <xdr:clientData/>
  </xdr:twoCellAnchor>
  <xdr:oneCellAnchor>
    <xdr:from>
      <xdr:col>7</xdr:col>
      <xdr:colOff>339327</xdr:colOff>
      <xdr:row>36</xdr:row>
      <xdr:rowOff>142880</xdr:rowOff>
    </xdr:from>
    <xdr:ext cx="671081" cy="264560"/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D784188A-E0F3-40E7-9E31-4788A3CFDE7C}"/>
            </a:ext>
          </a:extLst>
        </xdr:cNvPr>
        <xdr:cNvSpPr txBox="1"/>
      </xdr:nvSpPr>
      <xdr:spPr>
        <a:xfrm>
          <a:off x="5893593" y="9358318"/>
          <a:ext cx="67108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PE" sz="1100">
              <a:solidFill>
                <a:schemeClr val="bg1"/>
              </a:solidFill>
            </a:rPr>
            <a:t>AVIMOC</a:t>
          </a:r>
        </a:p>
      </xdr:txBody>
    </xdr:sp>
    <xdr:clientData/>
  </xdr:one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369094</xdr:colOff>
      <xdr:row>12</xdr:row>
      <xdr:rowOff>154781</xdr:rowOff>
    </xdr:from>
    <xdr:to>
      <xdr:col>9</xdr:col>
      <xdr:colOff>373516</xdr:colOff>
      <xdr:row>19</xdr:row>
      <xdr:rowOff>188799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97" t="3531" r="2899" b="4888"/>
        <a:stretch/>
      </xdr:blipFill>
      <xdr:spPr>
        <a:xfrm>
          <a:off x="4631532" y="3202781"/>
          <a:ext cx="1768929" cy="1700893"/>
        </a:xfrm>
        <a:prstGeom prst="rect">
          <a:avLst/>
        </a:prstGeom>
      </xdr:spPr>
    </xdr:pic>
    <xdr:clientData/>
  </xdr:twoCellAnchor>
  <xdr:twoCellAnchor editAs="oneCell">
    <xdr:from>
      <xdr:col>6</xdr:col>
      <xdr:colOff>452437</xdr:colOff>
      <xdr:row>29</xdr:row>
      <xdr:rowOff>0</xdr:rowOff>
    </xdr:from>
    <xdr:to>
      <xdr:col>9</xdr:col>
      <xdr:colOff>428625</xdr:colOff>
      <xdr:row>37</xdr:row>
      <xdr:rowOff>183080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4253327C-26B6-4E8F-9D35-E4083E87F9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24500" y="7679531"/>
          <a:ext cx="1375173" cy="1945205"/>
        </a:xfrm>
        <a:prstGeom prst="rect">
          <a:avLst/>
        </a:prstGeom>
      </xdr:spPr>
    </xdr:pic>
    <xdr:clientData/>
  </xdr:twoCellAnchor>
  <xdr:oneCellAnchor>
    <xdr:from>
      <xdr:col>7</xdr:col>
      <xdr:colOff>333373</xdr:colOff>
      <xdr:row>36</xdr:row>
      <xdr:rowOff>148834</xdr:rowOff>
    </xdr:from>
    <xdr:ext cx="671081" cy="264560"/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9A77E7F2-2388-414B-AA2E-A26223E6EE0C}"/>
            </a:ext>
          </a:extLst>
        </xdr:cNvPr>
        <xdr:cNvSpPr txBox="1"/>
      </xdr:nvSpPr>
      <xdr:spPr>
        <a:xfrm>
          <a:off x="5887639" y="9364272"/>
          <a:ext cx="67108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PE" sz="1100">
              <a:solidFill>
                <a:schemeClr val="bg1"/>
              </a:solidFill>
            </a:rPr>
            <a:t>AVIMOC</a:t>
          </a:r>
        </a:p>
      </xdr:txBody>
    </xdr:sp>
    <xdr:clientData/>
  </xdr:one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369094</xdr:colOff>
      <xdr:row>12</xdr:row>
      <xdr:rowOff>119062</xdr:rowOff>
    </xdr:from>
    <xdr:to>
      <xdr:col>9</xdr:col>
      <xdr:colOff>373516</xdr:colOff>
      <xdr:row>19</xdr:row>
      <xdr:rowOff>162604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12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97" t="3531" r="2899" b="4888"/>
        <a:stretch/>
      </xdr:blipFill>
      <xdr:spPr>
        <a:xfrm>
          <a:off x="4958954" y="2976562"/>
          <a:ext cx="1880848" cy="1705655"/>
        </a:xfrm>
        <a:prstGeom prst="rect">
          <a:avLst/>
        </a:prstGeom>
      </xdr:spPr>
    </xdr:pic>
    <xdr:clientData/>
  </xdr:twoCellAnchor>
  <xdr:twoCellAnchor editAs="oneCell">
    <xdr:from>
      <xdr:col>6</xdr:col>
      <xdr:colOff>464344</xdr:colOff>
      <xdr:row>29</xdr:row>
      <xdr:rowOff>1</xdr:rowOff>
    </xdr:from>
    <xdr:to>
      <xdr:col>9</xdr:col>
      <xdr:colOff>440532</xdr:colOff>
      <xdr:row>37</xdr:row>
      <xdr:rowOff>183081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8920D001-F62C-4FAB-8F32-A61651DB9B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36407" y="7679532"/>
          <a:ext cx="1375173" cy="1945205"/>
        </a:xfrm>
        <a:prstGeom prst="rect">
          <a:avLst/>
        </a:prstGeom>
      </xdr:spPr>
    </xdr:pic>
    <xdr:clientData/>
  </xdr:twoCellAnchor>
  <xdr:oneCellAnchor>
    <xdr:from>
      <xdr:col>7</xdr:col>
      <xdr:colOff>327420</xdr:colOff>
      <xdr:row>36</xdr:row>
      <xdr:rowOff>142878</xdr:rowOff>
    </xdr:from>
    <xdr:ext cx="671081" cy="264560"/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B8314045-F015-4242-9DDF-25CB6B1B3BE0}"/>
            </a:ext>
          </a:extLst>
        </xdr:cNvPr>
        <xdr:cNvSpPr txBox="1"/>
      </xdr:nvSpPr>
      <xdr:spPr>
        <a:xfrm>
          <a:off x="5881686" y="9358316"/>
          <a:ext cx="67108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PE" sz="1100">
              <a:solidFill>
                <a:schemeClr val="bg1"/>
              </a:solidFill>
            </a:rPr>
            <a:t>AVIMOC</a:t>
          </a:r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294714</xdr:colOff>
      <xdr:row>2</xdr:row>
      <xdr:rowOff>14287</xdr:rowOff>
    </xdr:from>
    <xdr:to>
      <xdr:col>27</xdr:col>
      <xdr:colOff>664458</xdr:colOff>
      <xdr:row>21</xdr:row>
      <xdr:rowOff>180975</xdr:rowOff>
    </xdr:to>
    <xdr:graphicFrame macro="">
      <xdr:nvGraphicFramePr>
        <xdr:cNvPr id="2" name="Gráfico 3">
          <a:extLst>
            <a:ext uri="{FF2B5EF4-FFF2-40B4-BE49-F238E27FC236}">
              <a16:creationId xmlns:a16="http://schemas.microsoft.com/office/drawing/2014/main" id="{3C0C8D98-BCE5-461F-BE3C-A3BABFBFA1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294155</xdr:colOff>
      <xdr:row>22</xdr:row>
      <xdr:rowOff>37951</xdr:rowOff>
    </xdr:from>
    <xdr:to>
      <xdr:col>27</xdr:col>
      <xdr:colOff>663899</xdr:colOff>
      <xdr:row>41</xdr:row>
      <xdr:rowOff>192924</xdr:rowOff>
    </xdr:to>
    <xdr:graphicFrame macro="">
      <xdr:nvGraphicFramePr>
        <xdr:cNvPr id="3" name="Gráfico 4">
          <a:extLst>
            <a:ext uri="{FF2B5EF4-FFF2-40B4-BE49-F238E27FC236}">
              <a16:creationId xmlns:a16="http://schemas.microsoft.com/office/drawing/2014/main" id="{3F19AF53-D7CB-483D-8A63-FF9FBBEDF9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280147</xdr:colOff>
      <xdr:row>42</xdr:row>
      <xdr:rowOff>31326</xdr:rowOff>
    </xdr:from>
    <xdr:to>
      <xdr:col>27</xdr:col>
      <xdr:colOff>649891</xdr:colOff>
      <xdr:row>62</xdr:row>
      <xdr:rowOff>1911</xdr:rowOff>
    </xdr:to>
    <xdr:graphicFrame macro="">
      <xdr:nvGraphicFramePr>
        <xdr:cNvPr id="4" name="Gráfico 5">
          <a:extLst>
            <a:ext uri="{FF2B5EF4-FFF2-40B4-BE49-F238E27FC236}">
              <a16:creationId xmlns:a16="http://schemas.microsoft.com/office/drawing/2014/main" id="{27AD9DEC-1C77-46E4-A39F-9D8ED7B249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12</xdr:col>
      <xdr:colOff>283458</xdr:colOff>
      <xdr:row>62</xdr:row>
      <xdr:rowOff>34636</xdr:rowOff>
    </xdr:from>
    <xdr:to>
      <xdr:col>27</xdr:col>
      <xdr:colOff>653202</xdr:colOff>
      <xdr:row>82</xdr:row>
      <xdr:rowOff>5221</xdr:rowOff>
    </xdr:to>
    <xdr:graphicFrame macro="">
      <xdr:nvGraphicFramePr>
        <xdr:cNvPr id="5" name="Gráfico 6">
          <a:extLst>
            <a:ext uri="{FF2B5EF4-FFF2-40B4-BE49-F238E27FC236}">
              <a16:creationId xmlns:a16="http://schemas.microsoft.com/office/drawing/2014/main" id="{5972318A-8F25-490C-9C79-8E7C629D63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12</xdr:col>
      <xdr:colOff>269451</xdr:colOff>
      <xdr:row>82</xdr:row>
      <xdr:rowOff>17318</xdr:rowOff>
    </xdr:from>
    <xdr:to>
      <xdr:col>27</xdr:col>
      <xdr:colOff>639195</xdr:colOff>
      <xdr:row>101</xdr:row>
      <xdr:rowOff>184006</xdr:rowOff>
    </xdr:to>
    <xdr:graphicFrame macro="">
      <xdr:nvGraphicFramePr>
        <xdr:cNvPr id="6" name="Gráfico 7">
          <a:extLst>
            <a:ext uri="{FF2B5EF4-FFF2-40B4-BE49-F238E27FC236}">
              <a16:creationId xmlns:a16="http://schemas.microsoft.com/office/drawing/2014/main" id="{B4092E73-7172-4904-ACA2-3528A6CC41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12</xdr:col>
      <xdr:colOff>283458</xdr:colOff>
      <xdr:row>102</xdr:row>
      <xdr:rowOff>34637</xdr:rowOff>
    </xdr:from>
    <xdr:to>
      <xdr:col>27</xdr:col>
      <xdr:colOff>653202</xdr:colOff>
      <xdr:row>122</xdr:row>
      <xdr:rowOff>5222</xdr:rowOff>
    </xdr:to>
    <xdr:graphicFrame macro="">
      <xdr:nvGraphicFramePr>
        <xdr:cNvPr id="7" name="Gráfico 8">
          <a:extLst>
            <a:ext uri="{FF2B5EF4-FFF2-40B4-BE49-F238E27FC236}">
              <a16:creationId xmlns:a16="http://schemas.microsoft.com/office/drawing/2014/main" id="{DFAEBEF4-C6E4-4D5E-9D44-24234D1CE3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12</xdr:col>
      <xdr:colOff>280147</xdr:colOff>
      <xdr:row>122</xdr:row>
      <xdr:rowOff>20628</xdr:rowOff>
    </xdr:from>
    <xdr:to>
      <xdr:col>27</xdr:col>
      <xdr:colOff>649891</xdr:colOff>
      <xdr:row>141</xdr:row>
      <xdr:rowOff>187316</xdr:rowOff>
    </xdr:to>
    <xdr:graphicFrame macro="">
      <xdr:nvGraphicFramePr>
        <xdr:cNvPr id="8" name="Gráfico 9">
          <a:extLst>
            <a:ext uri="{FF2B5EF4-FFF2-40B4-BE49-F238E27FC236}">
              <a16:creationId xmlns:a16="http://schemas.microsoft.com/office/drawing/2014/main" id="{50CBD125-A47D-42DA-A323-40D4F62E5F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12</xdr:col>
      <xdr:colOff>283459</xdr:colOff>
      <xdr:row>142</xdr:row>
      <xdr:rowOff>17318</xdr:rowOff>
    </xdr:from>
    <xdr:to>
      <xdr:col>27</xdr:col>
      <xdr:colOff>653203</xdr:colOff>
      <xdr:row>161</xdr:row>
      <xdr:rowOff>184006</xdr:rowOff>
    </xdr:to>
    <xdr:graphicFrame macro="">
      <xdr:nvGraphicFramePr>
        <xdr:cNvPr id="9" name="Gráfico 10">
          <a:extLst>
            <a:ext uri="{FF2B5EF4-FFF2-40B4-BE49-F238E27FC236}">
              <a16:creationId xmlns:a16="http://schemas.microsoft.com/office/drawing/2014/main" id="{275A2AEB-19D8-4C37-85BC-9D2D68EB4F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12</xdr:col>
      <xdr:colOff>283457</xdr:colOff>
      <xdr:row>162</xdr:row>
      <xdr:rowOff>17318</xdr:rowOff>
    </xdr:from>
    <xdr:to>
      <xdr:col>27</xdr:col>
      <xdr:colOff>653201</xdr:colOff>
      <xdr:row>181</xdr:row>
      <xdr:rowOff>184006</xdr:rowOff>
    </xdr:to>
    <xdr:graphicFrame macro="">
      <xdr:nvGraphicFramePr>
        <xdr:cNvPr id="10" name="Gráfico 11">
          <a:extLst>
            <a:ext uri="{FF2B5EF4-FFF2-40B4-BE49-F238E27FC236}">
              <a16:creationId xmlns:a16="http://schemas.microsoft.com/office/drawing/2014/main" id="{A1A872D9-3FB8-4972-B8E3-2A5144FCDB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5</xdr:col>
      <xdr:colOff>535640</xdr:colOff>
      <xdr:row>205</xdr:row>
      <xdr:rowOff>14877</xdr:rowOff>
    </xdr:from>
    <xdr:to>
      <xdr:col>6</xdr:col>
      <xdr:colOff>543485</xdr:colOff>
      <xdr:row>210</xdr:row>
      <xdr:rowOff>2224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5584C584-DAA8-4BE9-80D5-0C27F5E38F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alphaModFix/>
        </a:blip>
        <a:stretch>
          <a:fillRect/>
        </a:stretch>
      </xdr:blipFill>
      <xdr:spPr>
        <a:xfrm>
          <a:off x="3101787" y="39330716"/>
          <a:ext cx="960345" cy="939847"/>
        </a:xfrm>
        <a:prstGeom prst="rect">
          <a:avLst/>
        </a:prstGeom>
        <a:effectLst>
          <a:outerShdw blurRad="50800" dist="50800" dir="5400000" algn="ctr" rotWithShape="0">
            <a:srgbClr val="000000">
              <a:alpha val="0"/>
            </a:srgbClr>
          </a:outerShdw>
        </a:effec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381000</xdr:colOff>
      <xdr:row>12</xdr:row>
      <xdr:rowOff>178594</xdr:rowOff>
    </xdr:from>
    <xdr:to>
      <xdr:col>9</xdr:col>
      <xdr:colOff>380660</xdr:colOff>
      <xdr:row>19</xdr:row>
      <xdr:rowOff>217374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97" t="3531" r="2899" b="4888"/>
        <a:stretch/>
      </xdr:blipFill>
      <xdr:spPr>
        <a:xfrm>
          <a:off x="4643438" y="3226594"/>
          <a:ext cx="1768929" cy="1700893"/>
        </a:xfrm>
        <a:prstGeom prst="rect">
          <a:avLst/>
        </a:prstGeom>
      </xdr:spPr>
    </xdr:pic>
    <xdr:clientData/>
  </xdr:twoCellAnchor>
  <xdr:twoCellAnchor editAs="oneCell">
    <xdr:from>
      <xdr:col>6</xdr:col>
      <xdr:colOff>482202</xdr:colOff>
      <xdr:row>28</xdr:row>
      <xdr:rowOff>232172</xdr:rowOff>
    </xdr:from>
    <xdr:to>
      <xdr:col>9</xdr:col>
      <xdr:colOff>458390</xdr:colOff>
      <xdr:row>37</xdr:row>
      <xdr:rowOff>177127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2E65971-9617-4078-AE0B-376C78B0C0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54265" y="7673578"/>
          <a:ext cx="1375173" cy="1945205"/>
        </a:xfrm>
        <a:prstGeom prst="rect">
          <a:avLst/>
        </a:prstGeom>
      </xdr:spPr>
    </xdr:pic>
    <xdr:clientData/>
  </xdr:twoCellAnchor>
  <xdr:oneCellAnchor>
    <xdr:from>
      <xdr:col>7</xdr:col>
      <xdr:colOff>351227</xdr:colOff>
      <xdr:row>36</xdr:row>
      <xdr:rowOff>142879</xdr:rowOff>
    </xdr:from>
    <xdr:ext cx="671081" cy="264560"/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D5DB9960-1FEE-471A-8735-7D71CE464AD9}"/>
            </a:ext>
          </a:extLst>
        </xdr:cNvPr>
        <xdr:cNvSpPr txBox="1"/>
      </xdr:nvSpPr>
      <xdr:spPr>
        <a:xfrm>
          <a:off x="5905493" y="9358317"/>
          <a:ext cx="67108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PE" sz="1100">
              <a:solidFill>
                <a:schemeClr val="bg1"/>
              </a:solidFill>
            </a:rPr>
            <a:t>AVIMOC</a:t>
          </a:r>
        </a:p>
      </xdr:txBody>
    </xdr:sp>
    <xdr:clientData/>
  </xdr:one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369094</xdr:colOff>
      <xdr:row>12</xdr:row>
      <xdr:rowOff>154782</xdr:rowOff>
    </xdr:from>
    <xdr:to>
      <xdr:col>9</xdr:col>
      <xdr:colOff>373516</xdr:colOff>
      <xdr:row>19</xdr:row>
      <xdr:rowOff>188800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14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97" t="3531" r="2899" b="4888"/>
        <a:stretch/>
      </xdr:blipFill>
      <xdr:spPr>
        <a:xfrm>
          <a:off x="4631532" y="3202782"/>
          <a:ext cx="1768929" cy="1700893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29</xdr:row>
      <xdr:rowOff>0</xdr:rowOff>
    </xdr:from>
    <xdr:to>
      <xdr:col>9</xdr:col>
      <xdr:colOff>458391</xdr:colOff>
      <xdr:row>37</xdr:row>
      <xdr:rowOff>183080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05D7D8C-A52D-4E4A-9684-75221C6E51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54266" y="7679531"/>
          <a:ext cx="1375173" cy="1945205"/>
        </a:xfrm>
        <a:prstGeom prst="rect">
          <a:avLst/>
        </a:prstGeom>
      </xdr:spPr>
    </xdr:pic>
    <xdr:clientData/>
  </xdr:twoCellAnchor>
  <xdr:oneCellAnchor>
    <xdr:from>
      <xdr:col>7</xdr:col>
      <xdr:colOff>363135</xdr:colOff>
      <xdr:row>36</xdr:row>
      <xdr:rowOff>142880</xdr:rowOff>
    </xdr:from>
    <xdr:ext cx="671081" cy="264560"/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DC31C47B-4D18-4ADE-9C18-5FEFCB02AF35}"/>
            </a:ext>
          </a:extLst>
        </xdr:cNvPr>
        <xdr:cNvSpPr txBox="1"/>
      </xdr:nvSpPr>
      <xdr:spPr>
        <a:xfrm>
          <a:off x="5917401" y="9358318"/>
          <a:ext cx="67108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PE" sz="1100">
              <a:solidFill>
                <a:schemeClr val="bg1"/>
              </a:solidFill>
            </a:rPr>
            <a:t>AVIMOC</a:t>
          </a:r>
        </a:p>
      </xdr:txBody>
    </xdr:sp>
    <xdr:clientData/>
  </xdr:one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392906</xdr:colOff>
      <xdr:row>12</xdr:row>
      <xdr:rowOff>142875</xdr:rowOff>
    </xdr:from>
    <xdr:to>
      <xdr:col>9</xdr:col>
      <xdr:colOff>392566</xdr:colOff>
      <xdr:row>19</xdr:row>
      <xdr:rowOff>181655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15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97" t="3531" r="2899" b="4888"/>
        <a:stretch/>
      </xdr:blipFill>
      <xdr:spPr>
        <a:xfrm>
          <a:off x="4655344" y="3190875"/>
          <a:ext cx="1768929" cy="1700893"/>
        </a:xfrm>
        <a:prstGeom prst="rect">
          <a:avLst/>
        </a:prstGeom>
      </xdr:spPr>
    </xdr:pic>
    <xdr:clientData/>
  </xdr:twoCellAnchor>
  <xdr:twoCellAnchor editAs="oneCell">
    <xdr:from>
      <xdr:col>6</xdr:col>
      <xdr:colOff>464344</xdr:colOff>
      <xdr:row>29</xdr:row>
      <xdr:rowOff>23812</xdr:rowOff>
    </xdr:from>
    <xdr:to>
      <xdr:col>9</xdr:col>
      <xdr:colOff>440532</xdr:colOff>
      <xdr:row>37</xdr:row>
      <xdr:rowOff>206892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21796204-F492-433D-8FEB-C2F14D574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36407" y="7703343"/>
          <a:ext cx="1375173" cy="1945205"/>
        </a:xfrm>
        <a:prstGeom prst="rect">
          <a:avLst/>
        </a:prstGeom>
      </xdr:spPr>
    </xdr:pic>
    <xdr:clientData/>
  </xdr:twoCellAnchor>
  <xdr:oneCellAnchor>
    <xdr:from>
      <xdr:col>7</xdr:col>
      <xdr:colOff>315514</xdr:colOff>
      <xdr:row>36</xdr:row>
      <xdr:rowOff>172642</xdr:rowOff>
    </xdr:from>
    <xdr:ext cx="671081" cy="264560"/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4FA2AF3E-A296-4CB5-AD58-DD4EB01F0CE6}"/>
            </a:ext>
          </a:extLst>
        </xdr:cNvPr>
        <xdr:cNvSpPr txBox="1"/>
      </xdr:nvSpPr>
      <xdr:spPr>
        <a:xfrm>
          <a:off x="5869780" y="9388080"/>
          <a:ext cx="67108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PE" sz="1100">
              <a:solidFill>
                <a:schemeClr val="bg1"/>
              </a:solidFill>
            </a:rPr>
            <a:t>AVIMOC</a:t>
          </a:r>
        </a:p>
      </xdr:txBody>
    </xdr:sp>
    <xdr:clientData/>
  </xdr:one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380999</xdr:colOff>
      <xdr:row>12</xdr:row>
      <xdr:rowOff>166688</xdr:rowOff>
    </xdr:from>
    <xdr:to>
      <xdr:col>9</xdr:col>
      <xdr:colOff>380659</xdr:colOff>
      <xdr:row>19</xdr:row>
      <xdr:rowOff>200706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16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97" t="3531" r="2899" b="4888"/>
        <a:stretch/>
      </xdr:blipFill>
      <xdr:spPr>
        <a:xfrm>
          <a:off x="4643437" y="3214688"/>
          <a:ext cx="1768929" cy="1700893"/>
        </a:xfrm>
        <a:prstGeom prst="rect">
          <a:avLst/>
        </a:prstGeom>
      </xdr:spPr>
    </xdr:pic>
    <xdr:clientData/>
  </xdr:twoCellAnchor>
  <xdr:twoCellAnchor editAs="oneCell">
    <xdr:from>
      <xdr:col>6</xdr:col>
      <xdr:colOff>470297</xdr:colOff>
      <xdr:row>28</xdr:row>
      <xdr:rowOff>208358</xdr:rowOff>
    </xdr:from>
    <xdr:to>
      <xdr:col>9</xdr:col>
      <xdr:colOff>446485</xdr:colOff>
      <xdr:row>37</xdr:row>
      <xdr:rowOff>159265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4D7439EC-A072-46B1-8D85-5FE25651EB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42360" y="7637858"/>
          <a:ext cx="1375173" cy="1945205"/>
        </a:xfrm>
        <a:prstGeom prst="rect">
          <a:avLst/>
        </a:prstGeom>
      </xdr:spPr>
    </xdr:pic>
    <xdr:clientData/>
  </xdr:twoCellAnchor>
  <xdr:oneCellAnchor>
    <xdr:from>
      <xdr:col>7</xdr:col>
      <xdr:colOff>321466</xdr:colOff>
      <xdr:row>36</xdr:row>
      <xdr:rowOff>125021</xdr:rowOff>
    </xdr:from>
    <xdr:ext cx="671081" cy="264560"/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EADB7479-2993-47FC-B8BD-2D71E70F9914}"/>
            </a:ext>
          </a:extLst>
        </xdr:cNvPr>
        <xdr:cNvSpPr txBox="1"/>
      </xdr:nvSpPr>
      <xdr:spPr>
        <a:xfrm>
          <a:off x="5875732" y="9322600"/>
          <a:ext cx="67108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PE" sz="1100">
              <a:solidFill>
                <a:schemeClr val="bg1"/>
              </a:solidFill>
            </a:rPr>
            <a:t>AVIMOC</a:t>
          </a:r>
        </a:p>
      </xdr:txBody>
    </xdr:sp>
    <xdr:clientData/>
  </xdr:one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104775</xdr:colOff>
      <xdr:row>1</xdr:row>
      <xdr:rowOff>19050</xdr:rowOff>
    </xdr:from>
    <xdr:to>
      <xdr:col>22</xdr:col>
      <xdr:colOff>409574</xdr:colOff>
      <xdr:row>16</xdr:row>
      <xdr:rowOff>171450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0.00845</cdr:x>
      <cdr:y>0.07278</cdr:y>
    </cdr:from>
    <cdr:to>
      <cdr:x>0.08953</cdr:x>
      <cdr:y>0.15506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47625" y="219075"/>
          <a:ext cx="457200" cy="2476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1100"/>
            <a:t>M3     </a:t>
          </a:r>
          <a:r>
            <a:rPr lang="es-ES" sz="1200" b="1"/>
            <a:t>2026</a:t>
          </a:r>
        </a:p>
        <a:p xmlns:a="http://schemas.openxmlformats.org/drawingml/2006/main">
          <a:endParaRPr lang="es-ES" sz="1100" b="1"/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38101</xdr:colOff>
      <xdr:row>3</xdr:row>
      <xdr:rowOff>28575</xdr:rowOff>
    </xdr:from>
    <xdr:to>
      <xdr:col>13</xdr:col>
      <xdr:colOff>633413</xdr:colOff>
      <xdr:row>12</xdr:row>
      <xdr:rowOff>148138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19A7289-A883-1AEF-C798-52A13CE8C9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981451" y="1085850"/>
          <a:ext cx="5167312" cy="174833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294714</xdr:colOff>
      <xdr:row>2</xdr:row>
      <xdr:rowOff>14287</xdr:rowOff>
    </xdr:from>
    <xdr:to>
      <xdr:col>27</xdr:col>
      <xdr:colOff>664458</xdr:colOff>
      <xdr:row>21</xdr:row>
      <xdr:rowOff>180975</xdr:rowOff>
    </xdr:to>
    <xdr:graphicFrame macro="">
      <xdr:nvGraphicFramePr>
        <xdr:cNvPr id="2" name="Gráfico 3">
          <a:extLst>
            <a:ext uri="{FF2B5EF4-FFF2-40B4-BE49-F238E27FC236}">
              <a16:creationId xmlns:a16="http://schemas.microsoft.com/office/drawing/2014/main" id="{386FD5EE-9239-485F-8C87-A8A23F2ADE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294155</xdr:colOff>
      <xdr:row>22</xdr:row>
      <xdr:rowOff>37951</xdr:rowOff>
    </xdr:from>
    <xdr:to>
      <xdr:col>27</xdr:col>
      <xdr:colOff>663899</xdr:colOff>
      <xdr:row>41</xdr:row>
      <xdr:rowOff>192924</xdr:rowOff>
    </xdr:to>
    <xdr:graphicFrame macro="">
      <xdr:nvGraphicFramePr>
        <xdr:cNvPr id="3" name="Gráfico 4">
          <a:extLst>
            <a:ext uri="{FF2B5EF4-FFF2-40B4-BE49-F238E27FC236}">
              <a16:creationId xmlns:a16="http://schemas.microsoft.com/office/drawing/2014/main" id="{80303E0F-AA59-4BA9-9044-0544B858C7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280147</xdr:colOff>
      <xdr:row>42</xdr:row>
      <xdr:rowOff>31326</xdr:rowOff>
    </xdr:from>
    <xdr:to>
      <xdr:col>27</xdr:col>
      <xdr:colOff>649891</xdr:colOff>
      <xdr:row>62</xdr:row>
      <xdr:rowOff>1911</xdr:rowOff>
    </xdr:to>
    <xdr:graphicFrame macro="">
      <xdr:nvGraphicFramePr>
        <xdr:cNvPr id="4" name="Gráfico 5">
          <a:extLst>
            <a:ext uri="{FF2B5EF4-FFF2-40B4-BE49-F238E27FC236}">
              <a16:creationId xmlns:a16="http://schemas.microsoft.com/office/drawing/2014/main" id="{4D12A9FB-7390-4045-93BF-0138649EB3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12</xdr:col>
      <xdr:colOff>283458</xdr:colOff>
      <xdr:row>62</xdr:row>
      <xdr:rowOff>34636</xdr:rowOff>
    </xdr:from>
    <xdr:to>
      <xdr:col>27</xdr:col>
      <xdr:colOff>653202</xdr:colOff>
      <xdr:row>82</xdr:row>
      <xdr:rowOff>5221</xdr:rowOff>
    </xdr:to>
    <xdr:graphicFrame macro="">
      <xdr:nvGraphicFramePr>
        <xdr:cNvPr id="5" name="Gráfico 6">
          <a:extLst>
            <a:ext uri="{FF2B5EF4-FFF2-40B4-BE49-F238E27FC236}">
              <a16:creationId xmlns:a16="http://schemas.microsoft.com/office/drawing/2014/main" id="{A8AAE306-8B39-474C-82F1-701F69EF43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12</xdr:col>
      <xdr:colOff>269451</xdr:colOff>
      <xdr:row>82</xdr:row>
      <xdr:rowOff>17318</xdr:rowOff>
    </xdr:from>
    <xdr:to>
      <xdr:col>27</xdr:col>
      <xdr:colOff>639195</xdr:colOff>
      <xdr:row>101</xdr:row>
      <xdr:rowOff>184006</xdr:rowOff>
    </xdr:to>
    <xdr:graphicFrame macro="">
      <xdr:nvGraphicFramePr>
        <xdr:cNvPr id="6" name="Gráfico 7">
          <a:extLst>
            <a:ext uri="{FF2B5EF4-FFF2-40B4-BE49-F238E27FC236}">
              <a16:creationId xmlns:a16="http://schemas.microsoft.com/office/drawing/2014/main" id="{F3C2D24E-236F-4CA6-92BB-4512BBDC22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12</xdr:col>
      <xdr:colOff>283458</xdr:colOff>
      <xdr:row>102</xdr:row>
      <xdr:rowOff>34637</xdr:rowOff>
    </xdr:from>
    <xdr:to>
      <xdr:col>27</xdr:col>
      <xdr:colOff>653202</xdr:colOff>
      <xdr:row>122</xdr:row>
      <xdr:rowOff>5222</xdr:rowOff>
    </xdr:to>
    <xdr:graphicFrame macro="">
      <xdr:nvGraphicFramePr>
        <xdr:cNvPr id="7" name="Gráfico 8">
          <a:extLst>
            <a:ext uri="{FF2B5EF4-FFF2-40B4-BE49-F238E27FC236}">
              <a16:creationId xmlns:a16="http://schemas.microsoft.com/office/drawing/2014/main" id="{593B6486-5680-4224-8D89-2772203188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12</xdr:col>
      <xdr:colOff>280147</xdr:colOff>
      <xdr:row>122</xdr:row>
      <xdr:rowOff>20628</xdr:rowOff>
    </xdr:from>
    <xdr:to>
      <xdr:col>27</xdr:col>
      <xdr:colOff>649891</xdr:colOff>
      <xdr:row>141</xdr:row>
      <xdr:rowOff>187316</xdr:rowOff>
    </xdr:to>
    <xdr:graphicFrame macro="">
      <xdr:nvGraphicFramePr>
        <xdr:cNvPr id="8" name="Gráfico 9">
          <a:extLst>
            <a:ext uri="{FF2B5EF4-FFF2-40B4-BE49-F238E27FC236}">
              <a16:creationId xmlns:a16="http://schemas.microsoft.com/office/drawing/2014/main" id="{D0414059-010B-470B-9B0C-81308464E6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12</xdr:col>
      <xdr:colOff>283459</xdr:colOff>
      <xdr:row>142</xdr:row>
      <xdr:rowOff>17318</xdr:rowOff>
    </xdr:from>
    <xdr:to>
      <xdr:col>27</xdr:col>
      <xdr:colOff>653203</xdr:colOff>
      <xdr:row>161</xdr:row>
      <xdr:rowOff>184006</xdr:rowOff>
    </xdr:to>
    <xdr:graphicFrame macro="">
      <xdr:nvGraphicFramePr>
        <xdr:cNvPr id="9" name="Gráfico 10">
          <a:extLst>
            <a:ext uri="{FF2B5EF4-FFF2-40B4-BE49-F238E27FC236}">
              <a16:creationId xmlns:a16="http://schemas.microsoft.com/office/drawing/2014/main" id="{704A6FDB-0399-4572-A11F-334FF2E1EB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12</xdr:col>
      <xdr:colOff>283457</xdr:colOff>
      <xdr:row>162</xdr:row>
      <xdr:rowOff>17318</xdr:rowOff>
    </xdr:from>
    <xdr:to>
      <xdr:col>27</xdr:col>
      <xdr:colOff>653201</xdr:colOff>
      <xdr:row>181</xdr:row>
      <xdr:rowOff>184006</xdr:rowOff>
    </xdr:to>
    <xdr:graphicFrame macro="">
      <xdr:nvGraphicFramePr>
        <xdr:cNvPr id="10" name="Gráfico 11">
          <a:extLst>
            <a:ext uri="{FF2B5EF4-FFF2-40B4-BE49-F238E27FC236}">
              <a16:creationId xmlns:a16="http://schemas.microsoft.com/office/drawing/2014/main" id="{DF139C91-87BB-4206-B6E6-399C244A34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5</xdr:col>
      <xdr:colOff>535640</xdr:colOff>
      <xdr:row>205</xdr:row>
      <xdr:rowOff>14877</xdr:rowOff>
    </xdr:from>
    <xdr:to>
      <xdr:col>6</xdr:col>
      <xdr:colOff>700648</xdr:colOff>
      <xdr:row>210</xdr:row>
      <xdr:rowOff>2224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B80D2ACD-C81E-4FA2-B8A8-FA52C03E5F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alphaModFix/>
        </a:blip>
        <a:stretch>
          <a:fillRect/>
        </a:stretch>
      </xdr:blipFill>
      <xdr:spPr>
        <a:xfrm>
          <a:off x="3093103" y="39381702"/>
          <a:ext cx="960345" cy="939847"/>
        </a:xfrm>
        <a:prstGeom prst="rect">
          <a:avLst/>
        </a:prstGeom>
        <a:effectLst>
          <a:outerShdw blurRad="50800" dist="50800" dir="5400000" algn="ctr" rotWithShape="0">
            <a:srgbClr val="000000">
              <a:alpha val="0"/>
            </a:srgbClr>
          </a:outerShdw>
        </a:effectLst>
      </xdr:spPr>
    </xdr:pic>
    <xdr:clientData/>
  </xdr:twoCellAnchor>
  <xdr:twoCellAnchor editAs="oneCell">
    <xdr:from>
      <xdr:col>5</xdr:col>
      <xdr:colOff>535640</xdr:colOff>
      <xdr:row>205</xdr:row>
      <xdr:rowOff>14877</xdr:rowOff>
    </xdr:from>
    <xdr:to>
      <xdr:col>6</xdr:col>
      <xdr:colOff>700648</xdr:colOff>
      <xdr:row>210</xdr:row>
      <xdr:rowOff>2224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E5F5AA21-B4A9-45C6-A4FB-B9AF1BCE30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alphaModFix/>
        </a:blip>
        <a:stretch>
          <a:fillRect/>
        </a:stretch>
      </xdr:blipFill>
      <xdr:spPr>
        <a:xfrm>
          <a:off x="3093103" y="39381702"/>
          <a:ext cx="960345" cy="939847"/>
        </a:xfrm>
        <a:prstGeom prst="rect">
          <a:avLst/>
        </a:prstGeom>
        <a:effectLst>
          <a:outerShdw blurRad="50800" dist="50800" dir="5400000" algn="ctr" rotWithShape="0">
            <a:srgbClr val="000000">
              <a:alpha val="0"/>
            </a:srgbClr>
          </a:outerShdw>
        </a:effec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294714</xdr:colOff>
      <xdr:row>2</xdr:row>
      <xdr:rowOff>14287</xdr:rowOff>
    </xdr:from>
    <xdr:to>
      <xdr:col>27</xdr:col>
      <xdr:colOff>664458</xdr:colOff>
      <xdr:row>21</xdr:row>
      <xdr:rowOff>180975</xdr:rowOff>
    </xdr:to>
    <xdr:graphicFrame macro="">
      <xdr:nvGraphicFramePr>
        <xdr:cNvPr id="2" name="Gráfico 3">
          <a:extLst>
            <a:ext uri="{FF2B5EF4-FFF2-40B4-BE49-F238E27FC236}">
              <a16:creationId xmlns:a16="http://schemas.microsoft.com/office/drawing/2014/main" id="{11D6EB21-9888-4C48-9DD3-0B3DB6A81E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294155</xdr:colOff>
      <xdr:row>22</xdr:row>
      <xdr:rowOff>37951</xdr:rowOff>
    </xdr:from>
    <xdr:to>
      <xdr:col>27</xdr:col>
      <xdr:colOff>663899</xdr:colOff>
      <xdr:row>41</xdr:row>
      <xdr:rowOff>192924</xdr:rowOff>
    </xdr:to>
    <xdr:graphicFrame macro="">
      <xdr:nvGraphicFramePr>
        <xdr:cNvPr id="3" name="Gráfico 4">
          <a:extLst>
            <a:ext uri="{FF2B5EF4-FFF2-40B4-BE49-F238E27FC236}">
              <a16:creationId xmlns:a16="http://schemas.microsoft.com/office/drawing/2014/main" id="{A08D9310-4278-4926-94AF-C39E627D76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280147</xdr:colOff>
      <xdr:row>42</xdr:row>
      <xdr:rowOff>31326</xdr:rowOff>
    </xdr:from>
    <xdr:to>
      <xdr:col>27</xdr:col>
      <xdr:colOff>649891</xdr:colOff>
      <xdr:row>62</xdr:row>
      <xdr:rowOff>1911</xdr:rowOff>
    </xdr:to>
    <xdr:graphicFrame macro="">
      <xdr:nvGraphicFramePr>
        <xdr:cNvPr id="4" name="Gráfico 5">
          <a:extLst>
            <a:ext uri="{FF2B5EF4-FFF2-40B4-BE49-F238E27FC236}">
              <a16:creationId xmlns:a16="http://schemas.microsoft.com/office/drawing/2014/main" id="{40C72DFD-299A-4299-ACC9-8EBAD54B54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12</xdr:col>
      <xdr:colOff>283458</xdr:colOff>
      <xdr:row>62</xdr:row>
      <xdr:rowOff>34636</xdr:rowOff>
    </xdr:from>
    <xdr:to>
      <xdr:col>27</xdr:col>
      <xdr:colOff>653202</xdr:colOff>
      <xdr:row>82</xdr:row>
      <xdr:rowOff>5221</xdr:rowOff>
    </xdr:to>
    <xdr:graphicFrame macro="">
      <xdr:nvGraphicFramePr>
        <xdr:cNvPr id="5" name="Gráfico 6">
          <a:extLst>
            <a:ext uri="{FF2B5EF4-FFF2-40B4-BE49-F238E27FC236}">
              <a16:creationId xmlns:a16="http://schemas.microsoft.com/office/drawing/2014/main" id="{C820E9DF-9F6E-41CF-BB88-1AA2A3E789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12</xdr:col>
      <xdr:colOff>269451</xdr:colOff>
      <xdr:row>82</xdr:row>
      <xdr:rowOff>17318</xdr:rowOff>
    </xdr:from>
    <xdr:to>
      <xdr:col>27</xdr:col>
      <xdr:colOff>639195</xdr:colOff>
      <xdr:row>101</xdr:row>
      <xdr:rowOff>184006</xdr:rowOff>
    </xdr:to>
    <xdr:graphicFrame macro="">
      <xdr:nvGraphicFramePr>
        <xdr:cNvPr id="6" name="Gráfico 7">
          <a:extLst>
            <a:ext uri="{FF2B5EF4-FFF2-40B4-BE49-F238E27FC236}">
              <a16:creationId xmlns:a16="http://schemas.microsoft.com/office/drawing/2014/main" id="{4F646E9A-0463-4E94-8A5D-01376E79A9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12</xdr:col>
      <xdr:colOff>283458</xdr:colOff>
      <xdr:row>102</xdr:row>
      <xdr:rowOff>34637</xdr:rowOff>
    </xdr:from>
    <xdr:to>
      <xdr:col>27</xdr:col>
      <xdr:colOff>653202</xdr:colOff>
      <xdr:row>122</xdr:row>
      <xdr:rowOff>5222</xdr:rowOff>
    </xdr:to>
    <xdr:graphicFrame macro="">
      <xdr:nvGraphicFramePr>
        <xdr:cNvPr id="7" name="Gráfico 8">
          <a:extLst>
            <a:ext uri="{FF2B5EF4-FFF2-40B4-BE49-F238E27FC236}">
              <a16:creationId xmlns:a16="http://schemas.microsoft.com/office/drawing/2014/main" id="{26DB6B4A-9841-4FBC-BABA-F576B37066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12</xdr:col>
      <xdr:colOff>280147</xdr:colOff>
      <xdr:row>122</xdr:row>
      <xdr:rowOff>20628</xdr:rowOff>
    </xdr:from>
    <xdr:to>
      <xdr:col>27</xdr:col>
      <xdr:colOff>649891</xdr:colOff>
      <xdr:row>141</xdr:row>
      <xdr:rowOff>187316</xdr:rowOff>
    </xdr:to>
    <xdr:graphicFrame macro="">
      <xdr:nvGraphicFramePr>
        <xdr:cNvPr id="8" name="Gráfico 9">
          <a:extLst>
            <a:ext uri="{FF2B5EF4-FFF2-40B4-BE49-F238E27FC236}">
              <a16:creationId xmlns:a16="http://schemas.microsoft.com/office/drawing/2014/main" id="{8977F678-DC15-4176-A392-DEED5BC163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12</xdr:col>
      <xdr:colOff>283459</xdr:colOff>
      <xdr:row>142</xdr:row>
      <xdr:rowOff>17318</xdr:rowOff>
    </xdr:from>
    <xdr:to>
      <xdr:col>27</xdr:col>
      <xdr:colOff>653203</xdr:colOff>
      <xdr:row>161</xdr:row>
      <xdr:rowOff>184006</xdr:rowOff>
    </xdr:to>
    <xdr:graphicFrame macro="">
      <xdr:nvGraphicFramePr>
        <xdr:cNvPr id="9" name="Gráfico 10">
          <a:extLst>
            <a:ext uri="{FF2B5EF4-FFF2-40B4-BE49-F238E27FC236}">
              <a16:creationId xmlns:a16="http://schemas.microsoft.com/office/drawing/2014/main" id="{0DB3F4FA-0C2A-4D0D-9B31-711CDCCB7C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12</xdr:col>
      <xdr:colOff>283457</xdr:colOff>
      <xdr:row>162</xdr:row>
      <xdr:rowOff>17318</xdr:rowOff>
    </xdr:from>
    <xdr:to>
      <xdr:col>27</xdr:col>
      <xdr:colOff>653201</xdr:colOff>
      <xdr:row>181</xdr:row>
      <xdr:rowOff>184006</xdr:rowOff>
    </xdr:to>
    <xdr:graphicFrame macro="">
      <xdr:nvGraphicFramePr>
        <xdr:cNvPr id="10" name="Gráfico 11">
          <a:extLst>
            <a:ext uri="{FF2B5EF4-FFF2-40B4-BE49-F238E27FC236}">
              <a16:creationId xmlns:a16="http://schemas.microsoft.com/office/drawing/2014/main" id="{75C4AA79-9A59-461F-8250-6214CFD009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5</xdr:col>
      <xdr:colOff>535640</xdr:colOff>
      <xdr:row>205</xdr:row>
      <xdr:rowOff>14877</xdr:rowOff>
    </xdr:from>
    <xdr:to>
      <xdr:col>6</xdr:col>
      <xdr:colOff>700648</xdr:colOff>
      <xdr:row>210</xdr:row>
      <xdr:rowOff>2224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1ACE0F6A-5063-4F7C-971F-65BA3BE243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alphaModFix/>
        </a:blip>
        <a:stretch>
          <a:fillRect/>
        </a:stretch>
      </xdr:blipFill>
      <xdr:spPr>
        <a:xfrm>
          <a:off x="3093103" y="39381702"/>
          <a:ext cx="960345" cy="939847"/>
        </a:xfrm>
        <a:prstGeom prst="rect">
          <a:avLst/>
        </a:prstGeom>
        <a:effectLst>
          <a:outerShdw blurRad="50800" dist="50800" dir="5400000" algn="ctr" rotWithShape="0">
            <a:srgbClr val="000000">
              <a:alpha val="0"/>
            </a:srgbClr>
          </a:outerShdw>
        </a:effectLst>
      </xdr:spPr>
    </xdr:pic>
    <xdr:clientData/>
  </xdr:twoCellAnchor>
  <xdr:twoCellAnchor editAs="oneCell">
    <xdr:from>
      <xdr:col>5</xdr:col>
      <xdr:colOff>535640</xdr:colOff>
      <xdr:row>205</xdr:row>
      <xdr:rowOff>14877</xdr:rowOff>
    </xdr:from>
    <xdr:to>
      <xdr:col>6</xdr:col>
      <xdr:colOff>700648</xdr:colOff>
      <xdr:row>210</xdr:row>
      <xdr:rowOff>2224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EAF9403E-3709-4C21-8A5E-FFADD121D6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alphaModFix/>
        </a:blip>
        <a:stretch>
          <a:fillRect/>
        </a:stretch>
      </xdr:blipFill>
      <xdr:spPr>
        <a:xfrm>
          <a:off x="3093103" y="39381702"/>
          <a:ext cx="960345" cy="939847"/>
        </a:xfrm>
        <a:prstGeom prst="rect">
          <a:avLst/>
        </a:prstGeom>
        <a:effectLst>
          <a:outerShdw blurRad="50800" dist="50800" dir="5400000" algn="ctr" rotWithShape="0">
            <a:srgbClr val="000000">
              <a:alpha val="0"/>
            </a:srgbClr>
          </a:outerShdw>
        </a:effec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361950</xdr:colOff>
      <xdr:row>3</xdr:row>
      <xdr:rowOff>3672</xdr:rowOff>
    </xdr:from>
    <xdr:to>
      <xdr:col>4</xdr:col>
      <xdr:colOff>647700</xdr:colOff>
      <xdr:row>8</xdr:row>
      <xdr:rowOff>84063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8766579D-0D1A-4783-AE0D-E95E352E71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alphaModFix/>
        </a:blip>
        <a:stretch>
          <a:fillRect/>
        </a:stretch>
      </xdr:blipFill>
      <xdr:spPr>
        <a:xfrm>
          <a:off x="3557588" y="613272"/>
          <a:ext cx="1047750" cy="1028129"/>
        </a:xfrm>
        <a:prstGeom prst="rect">
          <a:avLst/>
        </a:prstGeom>
        <a:effectLst>
          <a:outerShdw blurRad="50800" dist="50800" dir="5400000" algn="ctr" rotWithShape="0">
            <a:srgbClr val="000000">
              <a:alpha val="0"/>
            </a:srgbClr>
          </a:outerShdw>
        </a:effec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294714</xdr:colOff>
      <xdr:row>2</xdr:row>
      <xdr:rowOff>14287</xdr:rowOff>
    </xdr:from>
    <xdr:to>
      <xdr:col>27</xdr:col>
      <xdr:colOff>664458</xdr:colOff>
      <xdr:row>21</xdr:row>
      <xdr:rowOff>180975</xdr:rowOff>
    </xdr:to>
    <xdr:graphicFrame macro="">
      <xdr:nvGraphicFramePr>
        <xdr:cNvPr id="2" name="Gráfico 3">
          <a:extLst>
            <a:ext uri="{FF2B5EF4-FFF2-40B4-BE49-F238E27FC236}">
              <a16:creationId xmlns:a16="http://schemas.microsoft.com/office/drawing/2014/main" id="{EF4BF45E-7EEA-400B-BB5C-CF2934C1A0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294155</xdr:colOff>
      <xdr:row>22</xdr:row>
      <xdr:rowOff>37951</xdr:rowOff>
    </xdr:from>
    <xdr:to>
      <xdr:col>27</xdr:col>
      <xdr:colOff>663899</xdr:colOff>
      <xdr:row>41</xdr:row>
      <xdr:rowOff>192924</xdr:rowOff>
    </xdr:to>
    <xdr:graphicFrame macro="">
      <xdr:nvGraphicFramePr>
        <xdr:cNvPr id="3" name="Gráfico 4">
          <a:extLst>
            <a:ext uri="{FF2B5EF4-FFF2-40B4-BE49-F238E27FC236}">
              <a16:creationId xmlns:a16="http://schemas.microsoft.com/office/drawing/2014/main" id="{4523B835-3BB3-4490-8DCC-99D9CB1F9A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280147</xdr:colOff>
      <xdr:row>42</xdr:row>
      <xdr:rowOff>31326</xdr:rowOff>
    </xdr:from>
    <xdr:to>
      <xdr:col>27</xdr:col>
      <xdr:colOff>649891</xdr:colOff>
      <xdr:row>62</xdr:row>
      <xdr:rowOff>1911</xdr:rowOff>
    </xdr:to>
    <xdr:graphicFrame macro="">
      <xdr:nvGraphicFramePr>
        <xdr:cNvPr id="4" name="Gráfico 5">
          <a:extLst>
            <a:ext uri="{FF2B5EF4-FFF2-40B4-BE49-F238E27FC236}">
              <a16:creationId xmlns:a16="http://schemas.microsoft.com/office/drawing/2014/main" id="{F9C9E194-C39A-4EFF-8617-1CDB69CA6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12</xdr:col>
      <xdr:colOff>283458</xdr:colOff>
      <xdr:row>62</xdr:row>
      <xdr:rowOff>34636</xdr:rowOff>
    </xdr:from>
    <xdr:to>
      <xdr:col>27</xdr:col>
      <xdr:colOff>653202</xdr:colOff>
      <xdr:row>82</xdr:row>
      <xdr:rowOff>5221</xdr:rowOff>
    </xdr:to>
    <xdr:graphicFrame macro="">
      <xdr:nvGraphicFramePr>
        <xdr:cNvPr id="5" name="Gráfico 6">
          <a:extLst>
            <a:ext uri="{FF2B5EF4-FFF2-40B4-BE49-F238E27FC236}">
              <a16:creationId xmlns:a16="http://schemas.microsoft.com/office/drawing/2014/main" id="{D8A63179-49CF-4E0A-97B1-91550C0D01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12</xdr:col>
      <xdr:colOff>269451</xdr:colOff>
      <xdr:row>82</xdr:row>
      <xdr:rowOff>17318</xdr:rowOff>
    </xdr:from>
    <xdr:to>
      <xdr:col>27</xdr:col>
      <xdr:colOff>639195</xdr:colOff>
      <xdr:row>101</xdr:row>
      <xdr:rowOff>184006</xdr:rowOff>
    </xdr:to>
    <xdr:graphicFrame macro="">
      <xdr:nvGraphicFramePr>
        <xdr:cNvPr id="6" name="Gráfico 7">
          <a:extLst>
            <a:ext uri="{FF2B5EF4-FFF2-40B4-BE49-F238E27FC236}">
              <a16:creationId xmlns:a16="http://schemas.microsoft.com/office/drawing/2014/main" id="{49C65A31-9636-4AC6-B094-E17A13274B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12</xdr:col>
      <xdr:colOff>283458</xdr:colOff>
      <xdr:row>102</xdr:row>
      <xdr:rowOff>34637</xdr:rowOff>
    </xdr:from>
    <xdr:to>
      <xdr:col>27</xdr:col>
      <xdr:colOff>653202</xdr:colOff>
      <xdr:row>122</xdr:row>
      <xdr:rowOff>5222</xdr:rowOff>
    </xdr:to>
    <xdr:graphicFrame macro="">
      <xdr:nvGraphicFramePr>
        <xdr:cNvPr id="7" name="Gráfico 8">
          <a:extLst>
            <a:ext uri="{FF2B5EF4-FFF2-40B4-BE49-F238E27FC236}">
              <a16:creationId xmlns:a16="http://schemas.microsoft.com/office/drawing/2014/main" id="{566D2565-7D34-4330-B611-8AAD94119C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12</xdr:col>
      <xdr:colOff>280147</xdr:colOff>
      <xdr:row>122</xdr:row>
      <xdr:rowOff>20628</xdr:rowOff>
    </xdr:from>
    <xdr:to>
      <xdr:col>27</xdr:col>
      <xdr:colOff>649891</xdr:colOff>
      <xdr:row>141</xdr:row>
      <xdr:rowOff>187316</xdr:rowOff>
    </xdr:to>
    <xdr:graphicFrame macro="">
      <xdr:nvGraphicFramePr>
        <xdr:cNvPr id="8" name="Gráfico 9">
          <a:extLst>
            <a:ext uri="{FF2B5EF4-FFF2-40B4-BE49-F238E27FC236}">
              <a16:creationId xmlns:a16="http://schemas.microsoft.com/office/drawing/2014/main" id="{24F10B40-A8B3-4217-BBD2-5A11AE6674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12</xdr:col>
      <xdr:colOff>283459</xdr:colOff>
      <xdr:row>142</xdr:row>
      <xdr:rowOff>17318</xdr:rowOff>
    </xdr:from>
    <xdr:to>
      <xdr:col>27</xdr:col>
      <xdr:colOff>653203</xdr:colOff>
      <xdr:row>161</xdr:row>
      <xdr:rowOff>184006</xdr:rowOff>
    </xdr:to>
    <xdr:graphicFrame macro="">
      <xdr:nvGraphicFramePr>
        <xdr:cNvPr id="9" name="Gráfico 10">
          <a:extLst>
            <a:ext uri="{FF2B5EF4-FFF2-40B4-BE49-F238E27FC236}">
              <a16:creationId xmlns:a16="http://schemas.microsoft.com/office/drawing/2014/main" id="{77F297F7-140F-4F87-B318-CA58430059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12</xdr:col>
      <xdr:colOff>283457</xdr:colOff>
      <xdr:row>162</xdr:row>
      <xdr:rowOff>17318</xdr:rowOff>
    </xdr:from>
    <xdr:to>
      <xdr:col>27</xdr:col>
      <xdr:colOff>653201</xdr:colOff>
      <xdr:row>181</xdr:row>
      <xdr:rowOff>184006</xdr:rowOff>
    </xdr:to>
    <xdr:graphicFrame macro="">
      <xdr:nvGraphicFramePr>
        <xdr:cNvPr id="10" name="Gráfico 11">
          <a:extLst>
            <a:ext uri="{FF2B5EF4-FFF2-40B4-BE49-F238E27FC236}">
              <a16:creationId xmlns:a16="http://schemas.microsoft.com/office/drawing/2014/main" id="{8F25FBBF-B43A-418D-BDAA-4D231C26D0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5</xdr:col>
      <xdr:colOff>535640</xdr:colOff>
      <xdr:row>205</xdr:row>
      <xdr:rowOff>14877</xdr:rowOff>
    </xdr:from>
    <xdr:to>
      <xdr:col>6</xdr:col>
      <xdr:colOff>700648</xdr:colOff>
      <xdr:row>210</xdr:row>
      <xdr:rowOff>2224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64E60D65-BE6B-42F1-B1A9-283135993D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alphaModFix/>
        </a:blip>
        <a:stretch>
          <a:fillRect/>
        </a:stretch>
      </xdr:blipFill>
      <xdr:spPr>
        <a:xfrm>
          <a:off x="3093103" y="39381702"/>
          <a:ext cx="960345" cy="939847"/>
        </a:xfrm>
        <a:prstGeom prst="rect">
          <a:avLst/>
        </a:prstGeom>
        <a:effectLst>
          <a:outerShdw blurRad="50800" dist="50800" dir="5400000" algn="ctr" rotWithShape="0">
            <a:srgbClr val="000000">
              <a:alpha val="0"/>
            </a:srgbClr>
          </a:outerShdw>
        </a:effectLst>
      </xdr:spPr>
    </xdr:pic>
    <xdr:clientData/>
  </xdr:twoCellAnchor>
  <xdr:twoCellAnchor editAs="oneCell">
    <xdr:from>
      <xdr:col>5</xdr:col>
      <xdr:colOff>535640</xdr:colOff>
      <xdr:row>205</xdr:row>
      <xdr:rowOff>14877</xdr:rowOff>
    </xdr:from>
    <xdr:to>
      <xdr:col>6</xdr:col>
      <xdr:colOff>700648</xdr:colOff>
      <xdr:row>210</xdr:row>
      <xdr:rowOff>2224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EEFA0C6D-47ED-42E5-B52E-9DFCFB24B4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alphaModFix/>
        </a:blip>
        <a:stretch>
          <a:fillRect/>
        </a:stretch>
      </xdr:blipFill>
      <xdr:spPr>
        <a:xfrm>
          <a:off x="3093103" y="39381702"/>
          <a:ext cx="960345" cy="939847"/>
        </a:xfrm>
        <a:prstGeom prst="rect">
          <a:avLst/>
        </a:prstGeom>
        <a:effectLst>
          <a:outerShdw blurRad="50800" dist="50800" dir="5400000" algn="ctr" rotWithShape="0">
            <a:srgbClr val="000000">
              <a:alpha val="0"/>
            </a:srgbClr>
          </a:outerShdw>
        </a:effec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294714</xdr:colOff>
      <xdr:row>2</xdr:row>
      <xdr:rowOff>14287</xdr:rowOff>
    </xdr:from>
    <xdr:to>
      <xdr:col>27</xdr:col>
      <xdr:colOff>664458</xdr:colOff>
      <xdr:row>21</xdr:row>
      <xdr:rowOff>180975</xdr:rowOff>
    </xdr:to>
    <xdr:graphicFrame macro="">
      <xdr:nvGraphicFramePr>
        <xdr:cNvPr id="2" name="Gráfico 3">
          <a:extLst>
            <a:ext uri="{FF2B5EF4-FFF2-40B4-BE49-F238E27FC236}">
              <a16:creationId xmlns:a16="http://schemas.microsoft.com/office/drawing/2014/main" id="{2F9B2E10-AA66-417A-BF98-014C1336DA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294155</xdr:colOff>
      <xdr:row>22</xdr:row>
      <xdr:rowOff>37951</xdr:rowOff>
    </xdr:from>
    <xdr:to>
      <xdr:col>27</xdr:col>
      <xdr:colOff>663899</xdr:colOff>
      <xdr:row>41</xdr:row>
      <xdr:rowOff>192924</xdr:rowOff>
    </xdr:to>
    <xdr:graphicFrame macro="">
      <xdr:nvGraphicFramePr>
        <xdr:cNvPr id="3" name="Gráfico 4">
          <a:extLst>
            <a:ext uri="{FF2B5EF4-FFF2-40B4-BE49-F238E27FC236}">
              <a16:creationId xmlns:a16="http://schemas.microsoft.com/office/drawing/2014/main" id="{B16AAB6D-9F52-48C2-9EC7-358D6FFB79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280147</xdr:colOff>
      <xdr:row>42</xdr:row>
      <xdr:rowOff>31326</xdr:rowOff>
    </xdr:from>
    <xdr:to>
      <xdr:col>27</xdr:col>
      <xdr:colOff>649891</xdr:colOff>
      <xdr:row>62</xdr:row>
      <xdr:rowOff>1911</xdr:rowOff>
    </xdr:to>
    <xdr:graphicFrame macro="">
      <xdr:nvGraphicFramePr>
        <xdr:cNvPr id="4" name="Gráfico 5">
          <a:extLst>
            <a:ext uri="{FF2B5EF4-FFF2-40B4-BE49-F238E27FC236}">
              <a16:creationId xmlns:a16="http://schemas.microsoft.com/office/drawing/2014/main" id="{8E0C2CC6-F717-4540-AA13-6833B3EC4C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12</xdr:col>
      <xdr:colOff>283458</xdr:colOff>
      <xdr:row>62</xdr:row>
      <xdr:rowOff>34636</xdr:rowOff>
    </xdr:from>
    <xdr:to>
      <xdr:col>27</xdr:col>
      <xdr:colOff>653202</xdr:colOff>
      <xdr:row>82</xdr:row>
      <xdr:rowOff>5221</xdr:rowOff>
    </xdr:to>
    <xdr:graphicFrame macro="">
      <xdr:nvGraphicFramePr>
        <xdr:cNvPr id="5" name="Gráfico 6">
          <a:extLst>
            <a:ext uri="{FF2B5EF4-FFF2-40B4-BE49-F238E27FC236}">
              <a16:creationId xmlns:a16="http://schemas.microsoft.com/office/drawing/2014/main" id="{E244A8A3-203C-4300-8571-135AFDCDE4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12</xdr:col>
      <xdr:colOff>269451</xdr:colOff>
      <xdr:row>82</xdr:row>
      <xdr:rowOff>17318</xdr:rowOff>
    </xdr:from>
    <xdr:to>
      <xdr:col>27</xdr:col>
      <xdr:colOff>639195</xdr:colOff>
      <xdr:row>101</xdr:row>
      <xdr:rowOff>184006</xdr:rowOff>
    </xdr:to>
    <xdr:graphicFrame macro="">
      <xdr:nvGraphicFramePr>
        <xdr:cNvPr id="6" name="Gráfico 7">
          <a:extLst>
            <a:ext uri="{FF2B5EF4-FFF2-40B4-BE49-F238E27FC236}">
              <a16:creationId xmlns:a16="http://schemas.microsoft.com/office/drawing/2014/main" id="{2F866604-C8F9-4EEB-9534-DB0320ACAD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12</xdr:col>
      <xdr:colOff>283458</xdr:colOff>
      <xdr:row>102</xdr:row>
      <xdr:rowOff>34637</xdr:rowOff>
    </xdr:from>
    <xdr:to>
      <xdr:col>27</xdr:col>
      <xdr:colOff>653202</xdr:colOff>
      <xdr:row>122</xdr:row>
      <xdr:rowOff>5222</xdr:rowOff>
    </xdr:to>
    <xdr:graphicFrame macro="">
      <xdr:nvGraphicFramePr>
        <xdr:cNvPr id="7" name="Gráfico 8">
          <a:extLst>
            <a:ext uri="{FF2B5EF4-FFF2-40B4-BE49-F238E27FC236}">
              <a16:creationId xmlns:a16="http://schemas.microsoft.com/office/drawing/2014/main" id="{7E396419-B165-4A54-8BDC-08373F2E3E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12</xdr:col>
      <xdr:colOff>280147</xdr:colOff>
      <xdr:row>122</xdr:row>
      <xdr:rowOff>20628</xdr:rowOff>
    </xdr:from>
    <xdr:to>
      <xdr:col>27</xdr:col>
      <xdr:colOff>649891</xdr:colOff>
      <xdr:row>141</xdr:row>
      <xdr:rowOff>187316</xdr:rowOff>
    </xdr:to>
    <xdr:graphicFrame macro="">
      <xdr:nvGraphicFramePr>
        <xdr:cNvPr id="8" name="Gráfico 9">
          <a:extLst>
            <a:ext uri="{FF2B5EF4-FFF2-40B4-BE49-F238E27FC236}">
              <a16:creationId xmlns:a16="http://schemas.microsoft.com/office/drawing/2014/main" id="{8D8F1F18-9BF6-4BDB-9901-921D0E7E36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12</xdr:col>
      <xdr:colOff>283459</xdr:colOff>
      <xdr:row>142</xdr:row>
      <xdr:rowOff>17318</xdr:rowOff>
    </xdr:from>
    <xdr:to>
      <xdr:col>27</xdr:col>
      <xdr:colOff>653203</xdr:colOff>
      <xdr:row>161</xdr:row>
      <xdr:rowOff>184006</xdr:rowOff>
    </xdr:to>
    <xdr:graphicFrame macro="">
      <xdr:nvGraphicFramePr>
        <xdr:cNvPr id="9" name="Gráfico 10">
          <a:extLst>
            <a:ext uri="{FF2B5EF4-FFF2-40B4-BE49-F238E27FC236}">
              <a16:creationId xmlns:a16="http://schemas.microsoft.com/office/drawing/2014/main" id="{15186006-C794-4D68-B732-784497C535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12</xdr:col>
      <xdr:colOff>283457</xdr:colOff>
      <xdr:row>162</xdr:row>
      <xdr:rowOff>17318</xdr:rowOff>
    </xdr:from>
    <xdr:to>
      <xdr:col>27</xdr:col>
      <xdr:colOff>653201</xdr:colOff>
      <xdr:row>181</xdr:row>
      <xdr:rowOff>184006</xdr:rowOff>
    </xdr:to>
    <xdr:graphicFrame macro="">
      <xdr:nvGraphicFramePr>
        <xdr:cNvPr id="10" name="Gráfico 11">
          <a:extLst>
            <a:ext uri="{FF2B5EF4-FFF2-40B4-BE49-F238E27FC236}">
              <a16:creationId xmlns:a16="http://schemas.microsoft.com/office/drawing/2014/main" id="{A270247D-BDB2-41FC-84C8-1A7B9E0D6B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5</xdr:col>
      <xdr:colOff>535640</xdr:colOff>
      <xdr:row>205</xdr:row>
      <xdr:rowOff>14877</xdr:rowOff>
    </xdr:from>
    <xdr:to>
      <xdr:col>6</xdr:col>
      <xdr:colOff>700648</xdr:colOff>
      <xdr:row>210</xdr:row>
      <xdr:rowOff>2224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BEB28DBD-B341-4A05-AC87-C38DB68FAA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alphaModFix/>
        </a:blip>
        <a:stretch>
          <a:fillRect/>
        </a:stretch>
      </xdr:blipFill>
      <xdr:spPr>
        <a:xfrm>
          <a:off x="3093103" y="39381702"/>
          <a:ext cx="960345" cy="939847"/>
        </a:xfrm>
        <a:prstGeom prst="rect">
          <a:avLst/>
        </a:prstGeom>
        <a:effectLst>
          <a:outerShdw blurRad="50800" dist="50800" dir="5400000" algn="ctr" rotWithShape="0">
            <a:srgbClr val="000000">
              <a:alpha val="0"/>
            </a:srgbClr>
          </a:outerShdw>
        </a:effectLst>
      </xdr:spPr>
    </xdr:pic>
    <xdr:clientData/>
  </xdr:twoCellAnchor>
  <xdr:twoCellAnchor editAs="oneCell">
    <xdr:from>
      <xdr:col>5</xdr:col>
      <xdr:colOff>535640</xdr:colOff>
      <xdr:row>205</xdr:row>
      <xdr:rowOff>14877</xdr:rowOff>
    </xdr:from>
    <xdr:to>
      <xdr:col>6</xdr:col>
      <xdr:colOff>700648</xdr:colOff>
      <xdr:row>210</xdr:row>
      <xdr:rowOff>2224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B95B6DF7-9B74-4254-A5D7-B3212B64D3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alphaModFix/>
        </a:blip>
        <a:stretch>
          <a:fillRect/>
        </a:stretch>
      </xdr:blipFill>
      <xdr:spPr>
        <a:xfrm>
          <a:off x="3093103" y="39381702"/>
          <a:ext cx="960345" cy="939847"/>
        </a:xfrm>
        <a:prstGeom prst="rect">
          <a:avLst/>
        </a:prstGeom>
        <a:effectLst>
          <a:outerShdw blurRad="50800" dist="50800" dir="5400000" algn="ctr" rotWithShape="0">
            <a:srgbClr val="000000">
              <a:alpha val="0"/>
            </a:srgbClr>
          </a:outerShdw>
        </a:effec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294714</xdr:colOff>
      <xdr:row>2</xdr:row>
      <xdr:rowOff>14287</xdr:rowOff>
    </xdr:from>
    <xdr:to>
      <xdr:col>27</xdr:col>
      <xdr:colOff>664458</xdr:colOff>
      <xdr:row>21</xdr:row>
      <xdr:rowOff>180975</xdr:rowOff>
    </xdr:to>
    <xdr:graphicFrame macro="">
      <xdr:nvGraphicFramePr>
        <xdr:cNvPr id="2" name="Gráfico 3">
          <a:extLst>
            <a:ext uri="{FF2B5EF4-FFF2-40B4-BE49-F238E27FC236}">
              <a16:creationId xmlns:a16="http://schemas.microsoft.com/office/drawing/2014/main" id="{18D9790D-8CCA-4782-B95C-573426403C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294155</xdr:colOff>
      <xdr:row>22</xdr:row>
      <xdr:rowOff>37951</xdr:rowOff>
    </xdr:from>
    <xdr:to>
      <xdr:col>27</xdr:col>
      <xdr:colOff>663899</xdr:colOff>
      <xdr:row>41</xdr:row>
      <xdr:rowOff>192924</xdr:rowOff>
    </xdr:to>
    <xdr:graphicFrame macro="">
      <xdr:nvGraphicFramePr>
        <xdr:cNvPr id="3" name="Gráfico 4">
          <a:extLst>
            <a:ext uri="{FF2B5EF4-FFF2-40B4-BE49-F238E27FC236}">
              <a16:creationId xmlns:a16="http://schemas.microsoft.com/office/drawing/2014/main" id="{0E2EEE47-02E2-42AF-95E1-AB8FF40C51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280147</xdr:colOff>
      <xdr:row>42</xdr:row>
      <xdr:rowOff>31326</xdr:rowOff>
    </xdr:from>
    <xdr:to>
      <xdr:col>27</xdr:col>
      <xdr:colOff>649891</xdr:colOff>
      <xdr:row>62</xdr:row>
      <xdr:rowOff>1911</xdr:rowOff>
    </xdr:to>
    <xdr:graphicFrame macro="">
      <xdr:nvGraphicFramePr>
        <xdr:cNvPr id="4" name="Gráfico 5">
          <a:extLst>
            <a:ext uri="{FF2B5EF4-FFF2-40B4-BE49-F238E27FC236}">
              <a16:creationId xmlns:a16="http://schemas.microsoft.com/office/drawing/2014/main" id="{FD9249CD-3BE8-4BFF-A017-68A70728E7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12</xdr:col>
      <xdr:colOff>283458</xdr:colOff>
      <xdr:row>62</xdr:row>
      <xdr:rowOff>34636</xdr:rowOff>
    </xdr:from>
    <xdr:to>
      <xdr:col>27</xdr:col>
      <xdr:colOff>653202</xdr:colOff>
      <xdr:row>82</xdr:row>
      <xdr:rowOff>5221</xdr:rowOff>
    </xdr:to>
    <xdr:graphicFrame macro="">
      <xdr:nvGraphicFramePr>
        <xdr:cNvPr id="5" name="Gráfico 6">
          <a:extLst>
            <a:ext uri="{FF2B5EF4-FFF2-40B4-BE49-F238E27FC236}">
              <a16:creationId xmlns:a16="http://schemas.microsoft.com/office/drawing/2014/main" id="{CCA6EFEA-C8DD-4899-B0A0-AA1B0DC4A1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12</xdr:col>
      <xdr:colOff>269451</xdr:colOff>
      <xdr:row>82</xdr:row>
      <xdr:rowOff>17318</xdr:rowOff>
    </xdr:from>
    <xdr:to>
      <xdr:col>27</xdr:col>
      <xdr:colOff>639195</xdr:colOff>
      <xdr:row>101</xdr:row>
      <xdr:rowOff>184006</xdr:rowOff>
    </xdr:to>
    <xdr:graphicFrame macro="">
      <xdr:nvGraphicFramePr>
        <xdr:cNvPr id="6" name="Gráfico 7">
          <a:extLst>
            <a:ext uri="{FF2B5EF4-FFF2-40B4-BE49-F238E27FC236}">
              <a16:creationId xmlns:a16="http://schemas.microsoft.com/office/drawing/2014/main" id="{34A2BC54-82DB-4D0A-98A6-AABA869D38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12</xdr:col>
      <xdr:colOff>283458</xdr:colOff>
      <xdr:row>102</xdr:row>
      <xdr:rowOff>34637</xdr:rowOff>
    </xdr:from>
    <xdr:to>
      <xdr:col>27</xdr:col>
      <xdr:colOff>653202</xdr:colOff>
      <xdr:row>122</xdr:row>
      <xdr:rowOff>5222</xdr:rowOff>
    </xdr:to>
    <xdr:graphicFrame macro="">
      <xdr:nvGraphicFramePr>
        <xdr:cNvPr id="7" name="Gráfico 8">
          <a:extLst>
            <a:ext uri="{FF2B5EF4-FFF2-40B4-BE49-F238E27FC236}">
              <a16:creationId xmlns:a16="http://schemas.microsoft.com/office/drawing/2014/main" id="{4A0BB76F-B32E-4DE9-9D38-EFF82A5495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12</xdr:col>
      <xdr:colOff>280147</xdr:colOff>
      <xdr:row>122</xdr:row>
      <xdr:rowOff>20628</xdr:rowOff>
    </xdr:from>
    <xdr:to>
      <xdr:col>27</xdr:col>
      <xdr:colOff>649891</xdr:colOff>
      <xdr:row>141</xdr:row>
      <xdr:rowOff>187316</xdr:rowOff>
    </xdr:to>
    <xdr:graphicFrame macro="">
      <xdr:nvGraphicFramePr>
        <xdr:cNvPr id="8" name="Gráfico 9">
          <a:extLst>
            <a:ext uri="{FF2B5EF4-FFF2-40B4-BE49-F238E27FC236}">
              <a16:creationId xmlns:a16="http://schemas.microsoft.com/office/drawing/2014/main" id="{163AB696-5C4E-40C2-84CC-2828C3FEDD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12</xdr:col>
      <xdr:colOff>283459</xdr:colOff>
      <xdr:row>142</xdr:row>
      <xdr:rowOff>17318</xdr:rowOff>
    </xdr:from>
    <xdr:to>
      <xdr:col>27</xdr:col>
      <xdr:colOff>653203</xdr:colOff>
      <xdr:row>161</xdr:row>
      <xdr:rowOff>184006</xdr:rowOff>
    </xdr:to>
    <xdr:graphicFrame macro="">
      <xdr:nvGraphicFramePr>
        <xdr:cNvPr id="9" name="Gráfico 10">
          <a:extLst>
            <a:ext uri="{FF2B5EF4-FFF2-40B4-BE49-F238E27FC236}">
              <a16:creationId xmlns:a16="http://schemas.microsoft.com/office/drawing/2014/main" id="{68E3935A-679B-4607-9961-495E73A623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12</xdr:col>
      <xdr:colOff>283457</xdr:colOff>
      <xdr:row>162</xdr:row>
      <xdr:rowOff>17318</xdr:rowOff>
    </xdr:from>
    <xdr:to>
      <xdr:col>27</xdr:col>
      <xdr:colOff>653201</xdr:colOff>
      <xdr:row>181</xdr:row>
      <xdr:rowOff>184006</xdr:rowOff>
    </xdr:to>
    <xdr:graphicFrame macro="">
      <xdr:nvGraphicFramePr>
        <xdr:cNvPr id="10" name="Gráfico 11">
          <a:extLst>
            <a:ext uri="{FF2B5EF4-FFF2-40B4-BE49-F238E27FC236}">
              <a16:creationId xmlns:a16="http://schemas.microsoft.com/office/drawing/2014/main" id="{5F008133-B0CA-4A43-8543-EB11EAA9D9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294714</xdr:colOff>
      <xdr:row>2</xdr:row>
      <xdr:rowOff>14287</xdr:rowOff>
    </xdr:from>
    <xdr:to>
      <xdr:col>27</xdr:col>
      <xdr:colOff>664458</xdr:colOff>
      <xdr:row>21</xdr:row>
      <xdr:rowOff>180975</xdr:rowOff>
    </xdr:to>
    <xdr:graphicFrame macro="">
      <xdr:nvGraphicFramePr>
        <xdr:cNvPr id="2" name="Gráfico 3">
          <a:extLst>
            <a:ext uri="{FF2B5EF4-FFF2-40B4-BE49-F238E27FC236}">
              <a16:creationId xmlns:a16="http://schemas.microsoft.com/office/drawing/2014/main" id="{F0C9389F-2376-4943-AD65-F6B79C1582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294155</xdr:colOff>
      <xdr:row>22</xdr:row>
      <xdr:rowOff>37951</xdr:rowOff>
    </xdr:from>
    <xdr:to>
      <xdr:col>27</xdr:col>
      <xdr:colOff>663899</xdr:colOff>
      <xdr:row>41</xdr:row>
      <xdr:rowOff>192924</xdr:rowOff>
    </xdr:to>
    <xdr:graphicFrame macro="">
      <xdr:nvGraphicFramePr>
        <xdr:cNvPr id="3" name="Gráfico 4">
          <a:extLst>
            <a:ext uri="{FF2B5EF4-FFF2-40B4-BE49-F238E27FC236}">
              <a16:creationId xmlns:a16="http://schemas.microsoft.com/office/drawing/2014/main" id="{06A5F062-EC81-4EB2-A6BE-D43A5200A7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280147</xdr:colOff>
      <xdr:row>42</xdr:row>
      <xdr:rowOff>31326</xdr:rowOff>
    </xdr:from>
    <xdr:to>
      <xdr:col>27</xdr:col>
      <xdr:colOff>649891</xdr:colOff>
      <xdr:row>62</xdr:row>
      <xdr:rowOff>1911</xdr:rowOff>
    </xdr:to>
    <xdr:graphicFrame macro="">
      <xdr:nvGraphicFramePr>
        <xdr:cNvPr id="4" name="Gráfico 5">
          <a:extLst>
            <a:ext uri="{FF2B5EF4-FFF2-40B4-BE49-F238E27FC236}">
              <a16:creationId xmlns:a16="http://schemas.microsoft.com/office/drawing/2014/main" id="{4DDCA163-214D-48EF-8F4C-3CE8EA5E2D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12</xdr:col>
      <xdr:colOff>283458</xdr:colOff>
      <xdr:row>62</xdr:row>
      <xdr:rowOff>34636</xdr:rowOff>
    </xdr:from>
    <xdr:to>
      <xdr:col>27</xdr:col>
      <xdr:colOff>653202</xdr:colOff>
      <xdr:row>82</xdr:row>
      <xdr:rowOff>5221</xdr:rowOff>
    </xdr:to>
    <xdr:graphicFrame macro="">
      <xdr:nvGraphicFramePr>
        <xdr:cNvPr id="5" name="Gráfico 6">
          <a:extLst>
            <a:ext uri="{FF2B5EF4-FFF2-40B4-BE49-F238E27FC236}">
              <a16:creationId xmlns:a16="http://schemas.microsoft.com/office/drawing/2014/main" id="{6796228A-045F-4A7F-AB11-366C92BAF9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12</xdr:col>
      <xdr:colOff>269451</xdr:colOff>
      <xdr:row>82</xdr:row>
      <xdr:rowOff>17318</xdr:rowOff>
    </xdr:from>
    <xdr:to>
      <xdr:col>27</xdr:col>
      <xdr:colOff>639195</xdr:colOff>
      <xdr:row>101</xdr:row>
      <xdr:rowOff>184006</xdr:rowOff>
    </xdr:to>
    <xdr:graphicFrame macro="">
      <xdr:nvGraphicFramePr>
        <xdr:cNvPr id="6" name="Gráfico 7">
          <a:extLst>
            <a:ext uri="{FF2B5EF4-FFF2-40B4-BE49-F238E27FC236}">
              <a16:creationId xmlns:a16="http://schemas.microsoft.com/office/drawing/2014/main" id="{139B411D-FC36-4004-89ED-E47CD409CC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12</xdr:col>
      <xdr:colOff>283458</xdr:colOff>
      <xdr:row>102</xdr:row>
      <xdr:rowOff>34637</xdr:rowOff>
    </xdr:from>
    <xdr:to>
      <xdr:col>27</xdr:col>
      <xdr:colOff>653202</xdr:colOff>
      <xdr:row>122</xdr:row>
      <xdr:rowOff>5222</xdr:rowOff>
    </xdr:to>
    <xdr:graphicFrame macro="">
      <xdr:nvGraphicFramePr>
        <xdr:cNvPr id="7" name="Gráfico 8">
          <a:extLst>
            <a:ext uri="{FF2B5EF4-FFF2-40B4-BE49-F238E27FC236}">
              <a16:creationId xmlns:a16="http://schemas.microsoft.com/office/drawing/2014/main" id="{7C28A412-ACEC-4B69-9C04-D3986A0DEC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12</xdr:col>
      <xdr:colOff>280147</xdr:colOff>
      <xdr:row>122</xdr:row>
      <xdr:rowOff>20628</xdr:rowOff>
    </xdr:from>
    <xdr:to>
      <xdr:col>27</xdr:col>
      <xdr:colOff>649891</xdr:colOff>
      <xdr:row>141</xdr:row>
      <xdr:rowOff>187316</xdr:rowOff>
    </xdr:to>
    <xdr:graphicFrame macro="">
      <xdr:nvGraphicFramePr>
        <xdr:cNvPr id="8" name="Gráfico 9">
          <a:extLst>
            <a:ext uri="{FF2B5EF4-FFF2-40B4-BE49-F238E27FC236}">
              <a16:creationId xmlns:a16="http://schemas.microsoft.com/office/drawing/2014/main" id="{B0BC594C-D847-4372-8772-4E27571634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12</xdr:col>
      <xdr:colOff>283459</xdr:colOff>
      <xdr:row>142</xdr:row>
      <xdr:rowOff>17318</xdr:rowOff>
    </xdr:from>
    <xdr:to>
      <xdr:col>27</xdr:col>
      <xdr:colOff>653203</xdr:colOff>
      <xdr:row>161</xdr:row>
      <xdr:rowOff>184006</xdr:rowOff>
    </xdr:to>
    <xdr:graphicFrame macro="">
      <xdr:nvGraphicFramePr>
        <xdr:cNvPr id="9" name="Gráfico 10">
          <a:extLst>
            <a:ext uri="{FF2B5EF4-FFF2-40B4-BE49-F238E27FC236}">
              <a16:creationId xmlns:a16="http://schemas.microsoft.com/office/drawing/2014/main" id="{47F74BDD-EE48-4657-A7B9-EDA48169FD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12</xdr:col>
      <xdr:colOff>283457</xdr:colOff>
      <xdr:row>162</xdr:row>
      <xdr:rowOff>17318</xdr:rowOff>
    </xdr:from>
    <xdr:to>
      <xdr:col>27</xdr:col>
      <xdr:colOff>653201</xdr:colOff>
      <xdr:row>181</xdr:row>
      <xdr:rowOff>184006</xdr:rowOff>
    </xdr:to>
    <xdr:graphicFrame macro="">
      <xdr:nvGraphicFramePr>
        <xdr:cNvPr id="10" name="Gráfico 11">
          <a:extLst>
            <a:ext uri="{FF2B5EF4-FFF2-40B4-BE49-F238E27FC236}">
              <a16:creationId xmlns:a16="http://schemas.microsoft.com/office/drawing/2014/main" id="{DBFE5575-F6FC-4FCC-81B5-F4F33CAF50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3" Type="http://schemas.openxmlformats.org/officeDocument/2006/relationships/externalLinkPath" Target="../2025%20AVIMOC/01%20CUOTA%20MANTTO%202025.xlsx" TargetMode="External"/><Relationship Id="rId2" Type="http://schemas.openxmlformats.org/officeDocument/2006/relationships/externalLinkPath" Target="file:///E:\2025%20AVIMOC\01%20CUOTA%20MANTTO%202025.xlsx" TargetMode="External"/><Relationship Id="rId1" Type="http://schemas.openxmlformats.org/officeDocument/2006/relationships/externalLinkPath" Target="/2025%20AVIMOC/01%20CUOTA%20MANTTO%20202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  <xxl21:relativeUrl r:id="rId3"/>
    </xxl21:alternateUrls>
    <sheetNames>
      <sheetName val="Cuota Mes"/>
      <sheetName val="Pago Cuota MC 2025"/>
      <sheetName val="Cuota-Pago=Saldo"/>
      <sheetName val="Ene 25"/>
      <sheetName val="Feb 25"/>
      <sheetName val="Mar 25"/>
      <sheetName val="Recibo CM-JP"/>
      <sheetName val="Abr 25"/>
      <sheetName val="May 25"/>
      <sheetName val="Jun 25"/>
      <sheetName val="Jul 25"/>
      <sheetName val="Ago 25"/>
      <sheetName val="Sep 25"/>
      <sheetName val="Oct 25"/>
      <sheetName val="Nov 25"/>
      <sheetName val="Dic 25"/>
      <sheetName val="A"/>
      <sheetName val="B"/>
      <sheetName val="C"/>
      <sheetName val="D"/>
      <sheetName val="E"/>
      <sheetName val="F"/>
      <sheetName val="G"/>
      <sheetName val="H"/>
      <sheetName val="I"/>
      <sheetName val="Pago Cuota MC 2024"/>
      <sheetName val="M3 Dpto"/>
      <sheetName val="% Dpto."/>
    </sheetNames>
    <sheetDataSet>
      <sheetData sheetId="0"/>
      <sheetData sheetId="1"/>
      <sheetData sheetId="2">
        <row r="6">
          <cell r="AN6">
            <v>-5.1102475833886274E-4</v>
          </cell>
        </row>
        <row r="7">
          <cell r="AN7">
            <v>687.5954002284609</v>
          </cell>
        </row>
        <row r="8">
          <cell r="AN8">
            <v>5.2391579562402057</v>
          </cell>
        </row>
        <row r="9">
          <cell r="AN9">
            <v>35.698635801404578</v>
          </cell>
        </row>
        <row r="10">
          <cell r="AN10">
            <v>117.56401930434839</v>
          </cell>
        </row>
        <row r="11">
          <cell r="AN11">
            <v>3.1226395729504475E-3</v>
          </cell>
        </row>
        <row r="12">
          <cell r="AN12">
            <v>2.3448382029300774E-3</v>
          </cell>
        </row>
        <row r="13">
          <cell r="AN13">
            <v>-1.2407547414454712E-3</v>
          </cell>
        </row>
        <row r="14">
          <cell r="AN14">
            <v>-400.00266135405991</v>
          </cell>
        </row>
        <row r="15">
          <cell r="AN15">
            <v>4.8046930473901739E-3</v>
          </cell>
        </row>
        <row r="16">
          <cell r="AN16">
            <v>2.3635352016526667E-4</v>
          </cell>
        </row>
        <row r="17">
          <cell r="AN17">
            <v>1.4553130990293539E-3</v>
          </cell>
        </row>
        <row r="18">
          <cell r="AN18">
            <v>689.62810760546881</v>
          </cell>
        </row>
        <row r="19">
          <cell r="AN19">
            <v>0.55935953125487003</v>
          </cell>
        </row>
        <row r="20">
          <cell r="AN20">
            <v>-2.8775468655339864E-3</v>
          </cell>
        </row>
        <row r="21">
          <cell r="AN21">
            <v>57.622080410342051</v>
          </cell>
        </row>
        <row r="22">
          <cell r="AN22">
            <v>420.74655134428502</v>
          </cell>
        </row>
        <row r="23">
          <cell r="AN23">
            <v>-1.886658511011774E-3</v>
          </cell>
        </row>
        <row r="24">
          <cell r="AN24">
            <v>330.56486860805279</v>
          </cell>
        </row>
        <row r="25">
          <cell r="AN25">
            <v>-5.2080636692153348E-6</v>
          </cell>
        </row>
        <row r="26">
          <cell r="AN26">
            <v>1.6020177083078124E-3</v>
          </cell>
        </row>
        <row r="27">
          <cell r="AN27">
            <v>-402.17964741438766</v>
          </cell>
        </row>
        <row r="28">
          <cell r="AN28">
            <v>0.46773098365162014</v>
          </cell>
        </row>
        <row r="29">
          <cell r="AN29">
            <v>-6.8510865513815133E-2</v>
          </cell>
        </row>
        <row r="30">
          <cell r="AN30">
            <v>1039.766102460603</v>
          </cell>
        </row>
        <row r="31">
          <cell r="AN31">
            <v>6.8273087237002983E-4</v>
          </cell>
        </row>
        <row r="32">
          <cell r="AN32">
            <v>137.23492649586115</v>
          </cell>
        </row>
        <row r="33">
          <cell r="AN33">
            <v>3.1965252762233831E-3</v>
          </cell>
        </row>
        <row r="34">
          <cell r="AN34">
            <v>315.78262614385636</v>
          </cell>
        </row>
        <row r="35">
          <cell r="AN35">
            <v>-1.2418761886578977E-3</v>
          </cell>
        </row>
        <row r="36">
          <cell r="AN36">
            <v>3.2843111639806466E-3</v>
          </cell>
        </row>
        <row r="37">
          <cell r="AN37">
            <v>-2.6942768580511256E-3</v>
          </cell>
        </row>
        <row r="38">
          <cell r="AN38">
            <v>12.56937440283582</v>
          </cell>
        </row>
        <row r="39">
          <cell r="AN39">
            <v>0.93816814509773394</v>
          </cell>
        </row>
        <row r="40">
          <cell r="AN40">
            <v>0.32614991750091349</v>
          </cell>
        </row>
        <row r="41">
          <cell r="AN41">
            <v>-1.3642313812169959E-3</v>
          </cell>
        </row>
        <row r="42">
          <cell r="AN42">
            <v>409.23234828163027</v>
          </cell>
        </row>
        <row r="43">
          <cell r="AN43">
            <v>362.02817968098736</v>
          </cell>
        </row>
        <row r="44">
          <cell r="AN44">
            <v>4.5806840829527573E-3</v>
          </cell>
        </row>
        <row r="45">
          <cell r="AN45">
            <v>4.4036806011717999E-3</v>
          </cell>
        </row>
        <row r="46">
          <cell r="AN46">
            <v>0.34127721166237279</v>
          </cell>
        </row>
        <row r="47">
          <cell r="AN47">
            <v>-3.8739884757887921E-3</v>
          </cell>
        </row>
        <row r="48">
          <cell r="AN48">
            <v>-2.7825238515220008E-3</v>
          </cell>
        </row>
        <row r="49">
          <cell r="AN49">
            <v>148.63502305770243</v>
          </cell>
        </row>
        <row r="50">
          <cell r="AN50">
            <v>1.6255377282732297E-3</v>
          </cell>
        </row>
        <row r="51">
          <cell r="AN51">
            <v>64.951326335358203</v>
          </cell>
        </row>
        <row r="52">
          <cell r="AN52">
            <v>5.6344867419966249E-4</v>
          </cell>
        </row>
        <row r="53">
          <cell r="AN53">
            <v>-2.230537682294198E-3</v>
          </cell>
        </row>
        <row r="54">
          <cell r="AN54">
            <v>0.55439759015854406</v>
          </cell>
        </row>
        <row r="55">
          <cell r="AN55">
            <v>9.1142716517538247E-3</v>
          </cell>
        </row>
        <row r="56">
          <cell r="AN56">
            <v>337.11314886893746</v>
          </cell>
        </row>
        <row r="57">
          <cell r="AN57">
            <v>3.8779883326469644E-3</v>
          </cell>
        </row>
        <row r="58">
          <cell r="AN58">
            <v>4.476990694683991E-3</v>
          </cell>
        </row>
        <row r="59">
          <cell r="AN59">
            <v>4.6741891414399106E-3</v>
          </cell>
        </row>
        <row r="60">
          <cell r="AN60">
            <v>316.90167215302415</v>
          </cell>
        </row>
        <row r="61">
          <cell r="AN61">
            <v>0.15834547706413105</v>
          </cell>
        </row>
        <row r="62">
          <cell r="AN62">
            <v>0.99693087246095047</v>
          </cell>
        </row>
        <row r="63">
          <cell r="AN63">
            <v>2.3332684354500088E-3</v>
          </cell>
        </row>
        <row r="64">
          <cell r="AN64">
            <v>5.9120715401945745E-3</v>
          </cell>
        </row>
        <row r="65">
          <cell r="AN65">
            <v>-4.5095896064140106E-4</v>
          </cell>
        </row>
        <row r="66">
          <cell r="AN66">
            <v>-4.8767690077511361E-3</v>
          </cell>
        </row>
        <row r="67">
          <cell r="AN67">
            <v>1.3626840463416556E-3</v>
          </cell>
        </row>
        <row r="68">
          <cell r="AN68">
            <v>464.88228104498683</v>
          </cell>
        </row>
        <row r="69">
          <cell r="AN69">
            <v>35.979209204886729</v>
          </cell>
        </row>
        <row r="70">
          <cell r="AN70">
            <v>0.59412792910032408</v>
          </cell>
        </row>
        <row r="71">
          <cell r="AN71">
            <v>-3.7785487156156705E-3</v>
          </cell>
        </row>
        <row r="72">
          <cell r="AN72">
            <v>7.3110677010390646E-4</v>
          </cell>
        </row>
        <row r="73">
          <cell r="AN73">
            <v>9.3255407369952081E-4</v>
          </cell>
        </row>
        <row r="74">
          <cell r="AN74">
            <v>1.0888325868164088</v>
          </cell>
        </row>
        <row r="75">
          <cell r="AN75">
            <v>2.078574486006346E-3</v>
          </cell>
        </row>
        <row r="76">
          <cell r="AN76">
            <v>1.9190802915431959E-3</v>
          </cell>
        </row>
        <row r="77">
          <cell r="AN77">
            <v>3.8805638325811742E-3</v>
          </cell>
        </row>
        <row r="78">
          <cell r="AN78">
            <v>-4.913992027866243E-3</v>
          </cell>
        </row>
        <row r="79">
          <cell r="AN79">
            <v>79.952068759406245</v>
          </cell>
        </row>
        <row r="80">
          <cell r="AN80">
            <v>462.69141991537396</v>
          </cell>
        </row>
        <row r="81">
          <cell r="AN81">
            <v>-0.133870760603088</v>
          </cell>
        </row>
        <row r="82">
          <cell r="AN82">
            <v>1.0386354627021888</v>
          </cell>
        </row>
        <row r="83">
          <cell r="AN83">
            <v>0.14804453152464703</v>
          </cell>
        </row>
        <row r="84">
          <cell r="AN84">
            <v>5.4937664856424817E-4</v>
          </cell>
        </row>
        <row r="85">
          <cell r="AN85">
            <v>1.8596791892377951E-3</v>
          </cell>
        </row>
        <row r="86">
          <cell r="AN86">
            <v>1.2854443980359065E-6</v>
          </cell>
        </row>
        <row r="87">
          <cell r="AN87">
            <v>-1.2429058148200056E-4</v>
          </cell>
        </row>
        <row r="88">
          <cell r="AN88">
            <v>4.4504181685169897E-3</v>
          </cell>
        </row>
        <row r="89">
          <cell r="AN89">
            <v>1.4305999469002018E-3</v>
          </cell>
        </row>
        <row r="90">
          <cell r="AN90">
            <v>0.20694997676207549</v>
          </cell>
        </row>
        <row r="91">
          <cell r="AN91">
            <v>311.49280099665515</v>
          </cell>
        </row>
        <row r="92">
          <cell r="AN92">
            <v>-2.0070048390152806E-3</v>
          </cell>
        </row>
        <row r="93">
          <cell r="AN93">
            <v>-0.86774376001216069</v>
          </cell>
        </row>
        <row r="94">
          <cell r="AN94">
            <v>2.6130484430382239E-3</v>
          </cell>
        </row>
        <row r="95">
          <cell r="AN95">
            <v>-2.2003646187158665E-3</v>
          </cell>
        </row>
        <row r="96">
          <cell r="AN96">
            <v>51.087160099071411</v>
          </cell>
        </row>
        <row r="97">
          <cell r="AN97">
            <v>-3.6503120696806945E-3</v>
          </cell>
        </row>
        <row r="98">
          <cell r="AN98">
            <v>3.8246556389935904E-3</v>
          </cell>
        </row>
        <row r="99">
          <cell r="AN99">
            <v>-2.2939398399444144E-3</v>
          </cell>
        </row>
        <row r="100">
          <cell r="AN100">
            <v>-3.4120872890071041E-3</v>
          </cell>
        </row>
        <row r="101">
          <cell r="AN101">
            <v>-3.2402337402572812E-3</v>
          </cell>
        </row>
        <row r="102">
          <cell r="AN102">
            <v>1.8228190135801015E-2</v>
          </cell>
        </row>
        <row r="103">
          <cell r="AN103">
            <v>0.44748498292034355</v>
          </cell>
        </row>
        <row r="104">
          <cell r="AN104">
            <v>401.55771834469897</v>
          </cell>
        </row>
        <row r="105">
          <cell r="AN105">
            <v>-1.4761178817934706E-4</v>
          </cell>
        </row>
        <row r="106">
          <cell r="AN106">
            <v>427.28239411495468</v>
          </cell>
        </row>
        <row r="107">
          <cell r="AN107">
            <v>0.50745813167185361</v>
          </cell>
        </row>
        <row r="108">
          <cell r="AN108">
            <v>-0.27289807703306224</v>
          </cell>
        </row>
        <row r="109">
          <cell r="AN109">
            <v>-1.9929390399511249E-3</v>
          </cell>
        </row>
        <row r="110">
          <cell r="AN110">
            <v>3.4355122864440091E-3</v>
          </cell>
        </row>
        <row r="111">
          <cell r="AN111">
            <v>1.6926332870070837E-3</v>
          </cell>
        </row>
        <row r="112">
          <cell r="AN112">
            <v>3.7554595721189798E-3</v>
          </cell>
        </row>
        <row r="113">
          <cell r="AN113">
            <v>4.0668365207920942E-3</v>
          </cell>
        </row>
        <row r="114">
          <cell r="AN114">
            <v>9.8512030797337502E-4</v>
          </cell>
        </row>
        <row r="115">
          <cell r="AN115">
            <v>67.038942369738976</v>
          </cell>
        </row>
        <row r="116">
          <cell r="AN116">
            <v>2.8981696917185218E-3</v>
          </cell>
        </row>
        <row r="117">
          <cell r="AN117">
            <v>347.41947533438685</v>
          </cell>
        </row>
        <row r="118">
          <cell r="AN118">
            <v>25.480137300346627</v>
          </cell>
        </row>
        <row r="119">
          <cell r="AN119">
            <v>-4.7645616168097149E-3</v>
          </cell>
        </row>
        <row r="120">
          <cell r="AN120">
            <v>323.34535102062762</v>
          </cell>
        </row>
        <row r="121">
          <cell r="AN121">
            <v>-674.06569587372951</v>
          </cell>
        </row>
        <row r="122">
          <cell r="AN122">
            <v>4.1979788393291528E-3</v>
          </cell>
        </row>
        <row r="123">
          <cell r="AN123">
            <v>-1.6757529721189712E-3</v>
          </cell>
        </row>
        <row r="124">
          <cell r="AN124">
            <v>4.1467063113600489E-3</v>
          </cell>
        </row>
        <row r="125">
          <cell r="AN125">
            <v>-4.985943868632603E-3</v>
          </cell>
        </row>
        <row r="126">
          <cell r="AN126">
            <v>-4.9589832648848642E-3</v>
          </cell>
        </row>
        <row r="127">
          <cell r="AN127">
            <v>-1.6134817221882258E-3</v>
          </cell>
        </row>
        <row r="128">
          <cell r="AN128">
            <v>0.39239651942580167</v>
          </cell>
        </row>
        <row r="129">
          <cell r="AN129">
            <v>4.8330074853566884</v>
          </cell>
        </row>
        <row r="130">
          <cell r="AN130">
            <v>0.62850742993674658</v>
          </cell>
        </row>
        <row r="131">
          <cell r="AN131">
            <v>1.1615010835157591E-3</v>
          </cell>
        </row>
        <row r="132">
          <cell r="AN132">
            <v>393.61888941390413</v>
          </cell>
        </row>
        <row r="133">
          <cell r="AN133">
            <v>-2.0663792168988948E-3</v>
          </cell>
        </row>
        <row r="134">
          <cell r="AN134">
            <v>265.55282034683103</v>
          </cell>
        </row>
        <row r="135">
          <cell r="AN135">
            <v>-8.088662436875893E-4</v>
          </cell>
        </row>
        <row r="136">
          <cell r="AN136">
            <v>429.98702338971691</v>
          </cell>
        </row>
        <row r="137">
          <cell r="AN137">
            <v>2.6438044656629245E-3</v>
          </cell>
        </row>
        <row r="138">
          <cell r="AN138">
            <v>0.43294254090676532</v>
          </cell>
        </row>
        <row r="139">
          <cell r="AN139">
            <v>-3.1321341172088069E-3</v>
          </cell>
        </row>
        <row r="140">
          <cell r="AN140">
            <v>454.80192052658577</v>
          </cell>
        </row>
        <row r="141">
          <cell r="AN141">
            <v>-6.1138738641375312E-4</v>
          </cell>
        </row>
        <row r="142">
          <cell r="AN142">
            <v>-7.5175339389943474E-4</v>
          </cell>
        </row>
        <row r="143">
          <cell r="AN143">
            <v>-4.5708693356800723E-3</v>
          </cell>
        </row>
        <row r="144">
          <cell r="AN144">
            <v>357.8835746991806</v>
          </cell>
        </row>
        <row r="145">
          <cell r="AN145">
            <v>-5.3785065120507625E-2</v>
          </cell>
        </row>
        <row r="146">
          <cell r="AN146">
            <v>359.87517735172298</v>
          </cell>
        </row>
        <row r="147">
          <cell r="AN147">
            <v>-1.7466860862214162E-3</v>
          </cell>
        </row>
        <row r="148">
          <cell r="AN148">
            <v>2.0862402555508197E-3</v>
          </cell>
        </row>
        <row r="149">
          <cell r="AN149">
            <v>-4.2565025044041249E-3</v>
          </cell>
        </row>
        <row r="150">
          <cell r="AN150">
            <v>1.1357987981455153E-3</v>
          </cell>
        </row>
        <row r="151">
          <cell r="AN151">
            <v>351.27134961841875</v>
          </cell>
        </row>
        <row r="152">
          <cell r="AN152">
            <v>-3.7506736804289176E-3</v>
          </cell>
        </row>
        <row r="153">
          <cell r="AN153">
            <v>-8.3002162057255191E-4</v>
          </cell>
        </row>
        <row r="154">
          <cell r="AN154">
            <v>-7.1988059465866172E-4</v>
          </cell>
        </row>
        <row r="155">
          <cell r="AN155">
            <v>384.51169695895999</v>
          </cell>
        </row>
        <row r="156">
          <cell r="AN156">
            <v>325.12553787281644</v>
          </cell>
        </row>
        <row r="157">
          <cell r="AN157">
            <v>1.5259444454045479E-3</v>
          </cell>
        </row>
        <row r="158">
          <cell r="AN158">
            <v>1.3853341120011464E-3</v>
          </cell>
        </row>
        <row r="159">
          <cell r="AN159">
            <v>8.0587449303948233E-4</v>
          </cell>
        </row>
        <row r="160">
          <cell r="AN160">
            <v>5.9885185299890509E-4</v>
          </cell>
        </row>
        <row r="161">
          <cell r="AN161">
            <v>7.9105534218639377</v>
          </cell>
        </row>
        <row r="162">
          <cell r="AN162">
            <v>-371.42769338565353</v>
          </cell>
        </row>
        <row r="163">
          <cell r="AN163">
            <v>301.68309513653139</v>
          </cell>
        </row>
        <row r="164">
          <cell r="AN164">
            <v>-2.1196095402160609E-3</v>
          </cell>
        </row>
        <row r="165">
          <cell r="AN165">
            <v>-261.23595641856463</v>
          </cell>
        </row>
        <row r="166">
          <cell r="AN166">
            <v>-3.9734197258667336E-4</v>
          </cell>
        </row>
        <row r="167">
          <cell r="AN167">
            <v>194.73281239525261</v>
          </cell>
        </row>
        <row r="168">
          <cell r="AN168">
            <v>4.7697959677179824E-3</v>
          </cell>
        </row>
        <row r="169">
          <cell r="AN169">
            <v>456.65121562734066</v>
          </cell>
        </row>
        <row r="170">
          <cell r="AN170">
            <v>4.6268239007645207E-3</v>
          </cell>
        </row>
        <row r="171">
          <cell r="AN171">
            <v>250.64055798729487</v>
          </cell>
        </row>
        <row r="172">
          <cell r="AN172">
            <v>3.3043945280724074E-3</v>
          </cell>
        </row>
        <row r="173">
          <cell r="AN173">
            <v>4.3016883905693248E-3</v>
          </cell>
        </row>
        <row r="174">
          <cell r="AN174">
            <v>-6.6953600137367175E-3</v>
          </cell>
        </row>
        <row r="175">
          <cell r="AN175">
            <v>-2960.0282782514287</v>
          </cell>
        </row>
        <row r="176">
          <cell r="AN176">
            <v>-5.7159511965210186E-4</v>
          </cell>
        </row>
        <row r="177">
          <cell r="AN177">
            <v>-1.1470710974208487E-3</v>
          </cell>
        </row>
        <row r="178">
          <cell r="AN178">
            <v>599.99935888553705</v>
          </cell>
        </row>
        <row r="179">
          <cell r="AN179">
            <v>4.8569322971161455E-3</v>
          </cell>
        </row>
        <row r="180">
          <cell r="AN180">
            <v>0.69109323953165358</v>
          </cell>
        </row>
        <row r="181">
          <cell r="AN181">
            <v>-1.5074808771373682E-3</v>
          </cell>
        </row>
        <row r="182">
          <cell r="AN182">
            <v>-1943.6010919952996</v>
          </cell>
        </row>
        <row r="183">
          <cell r="AN183">
            <v>-1.8134652028152232E-3</v>
          </cell>
        </row>
        <row r="184">
          <cell r="AN184">
            <v>-2.8591524999228568E-3</v>
          </cell>
        </row>
        <row r="185">
          <cell r="AN185">
            <v>-0.67208870420847688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0000000}" name="Tabla3" displayName="Tabla3" ref="B5:AN185" headerRowDxfId="111" dataDxfId="110" tableBorderDxfId="109">
  <autoFilter ref="B5:AN185" xr:uid="{00000000-0009-0000-0100-000003000000}"/>
  <tableColumns count="39">
    <tableColumn id="1" xr3:uid="{00000000-0010-0000-0000-000001000000}" name="BLOCK" totalsRowLabel="Total" dataDxfId="108" totalsRowDxfId="107"/>
    <tableColumn id="2" xr3:uid="{00000000-0010-0000-0000-000002000000}" name="NRO." dataDxfId="106" totalsRowDxfId="105"/>
    <tableColumn id="3" xr3:uid="{00000000-0010-0000-0000-000003000000}" name="Cuota " dataDxfId="104">
      <calculatedColumnFormula>SUM('Ene 26'!L3)-('Pago Cuota MC 2025'!F3)</calculatedColumnFormula>
    </tableColumn>
    <tableColumn id="4" xr3:uid="{00000000-0010-0000-0000-000004000000}" name="Pago" dataDxfId="103" totalsRowDxfId="102"/>
    <tableColumn id="5" xr3:uid="{00000000-0010-0000-0000-000005000000}" name="Saldo" dataDxfId="101">
      <calculatedColumnFormula>SUM(-D6,E6)</calculatedColumnFormula>
    </tableColumn>
    <tableColumn id="6" xr3:uid="{00000000-0010-0000-0000-000006000000}" name="Cuota 2" dataDxfId="100" totalsRowDxfId="99">
      <calculatedColumnFormula>SUM('Feb 26'!L3)</calculatedColumnFormula>
    </tableColumn>
    <tableColumn id="7" xr3:uid="{00000000-0010-0000-0000-000007000000}" name="Pago3" dataDxfId="98" totalsRowDxfId="97">
      <calculatedColumnFormula>SUM('Pago Cuota MC 2026'!G4)</calculatedColumnFormula>
    </tableColumn>
    <tableColumn id="8" xr3:uid="{00000000-0010-0000-0000-000008000000}" name="Saldo4" dataDxfId="96" totalsRowDxfId="95">
      <calculatedColumnFormula>SUM(-G6,H6)+Tabla3[[#This Row],[Saldo]]</calculatedColumnFormula>
    </tableColumn>
    <tableColumn id="9" xr3:uid="{00000000-0010-0000-0000-000009000000}" name="Cuota 5" dataDxfId="94" totalsRowDxfId="93">
      <calculatedColumnFormula>SUM('Mar 26'!L3)</calculatedColumnFormula>
    </tableColumn>
    <tableColumn id="10" xr3:uid="{00000000-0010-0000-0000-00000A000000}" name="Pago6" dataDxfId="92" totalsRowDxfId="91">
      <calculatedColumnFormula>SUM('Pago Cuota MC 2026'!H4)</calculatedColumnFormula>
    </tableColumn>
    <tableColumn id="11" xr3:uid="{00000000-0010-0000-0000-00000B000000}" name="Saldo7" dataDxfId="90" totalsRowDxfId="89">
      <calculatedColumnFormula>SUM(-J6,K6)+Tabla3[[#This Row],[Saldo4]]</calculatedColumnFormula>
    </tableColumn>
    <tableColumn id="12" xr3:uid="{00000000-0010-0000-0000-00000C000000}" name="Cuota 8" dataDxfId="88" totalsRowDxfId="87">
      <calculatedColumnFormula>SUM('Abr 26'!L3)</calculatedColumnFormula>
    </tableColumn>
    <tableColumn id="13" xr3:uid="{00000000-0010-0000-0000-00000D000000}" name="Pago9" dataDxfId="86" totalsRowDxfId="85">
      <calculatedColumnFormula>SUM('Pago Cuota MC 2026'!I4)</calculatedColumnFormula>
    </tableColumn>
    <tableColumn id="14" xr3:uid="{00000000-0010-0000-0000-00000E000000}" name="Saldo13" dataDxfId="84" totalsRowDxfId="83">
      <calculatedColumnFormula>SUM(-M6,N6)+Tabla3[[#This Row],[Saldo7]]</calculatedColumnFormula>
    </tableColumn>
    <tableColumn id="15" xr3:uid="{00000000-0010-0000-0000-00000F000000}" name="Cuota 11" dataDxfId="82" totalsRowDxfId="81">
      <calculatedColumnFormula>SUM('May 26'!L3)</calculatedColumnFormula>
    </tableColumn>
    <tableColumn id="16" xr3:uid="{00000000-0010-0000-0000-000010000000}" name="Pago12" dataDxfId="80" totalsRowDxfId="79">
      <calculatedColumnFormula>SUM('Pago Cuota MC 2026'!J4)</calculatedColumnFormula>
    </tableColumn>
    <tableColumn id="17" xr3:uid="{00000000-0010-0000-0000-000011000000}" name="Saldo132" dataDxfId="78" totalsRowDxfId="77">
      <calculatedColumnFormula>SUM(-P6,Q6)+Tabla3[[#This Row],[Saldo13]]</calculatedColumnFormula>
    </tableColumn>
    <tableColumn id="18" xr3:uid="{00000000-0010-0000-0000-000012000000}" name="Cuota 14" dataDxfId="76" totalsRowDxfId="75">
      <calculatedColumnFormula>SUM('Jun 26'!L3)</calculatedColumnFormula>
    </tableColumn>
    <tableColumn id="19" xr3:uid="{00000000-0010-0000-0000-000013000000}" name="Pago15" dataDxfId="74" totalsRowDxfId="73">
      <calculatedColumnFormula>SUM('Pago Cuota MC 2026'!K4)</calculatedColumnFormula>
    </tableColumn>
    <tableColumn id="20" xr3:uid="{00000000-0010-0000-0000-000014000000}" name="Saldo16" dataDxfId="72" totalsRowDxfId="71">
      <calculatedColumnFormula>SUM(-S6,T6)+Tabla3[[#This Row],[Saldo132]]</calculatedColumnFormula>
    </tableColumn>
    <tableColumn id="21" xr3:uid="{00000000-0010-0000-0000-000015000000}" name="Cuota 17" dataDxfId="70" totalsRowDxfId="69">
      <calculatedColumnFormula>SUM('Jul 26'!L3)</calculatedColumnFormula>
    </tableColumn>
    <tableColumn id="22" xr3:uid="{00000000-0010-0000-0000-000016000000}" name="Pago152" dataDxfId="68" totalsRowDxfId="67">
      <calculatedColumnFormula>SUM('Pago Cuota MC 2026'!L4)</calculatedColumnFormula>
    </tableColumn>
    <tableColumn id="23" xr3:uid="{00000000-0010-0000-0000-000017000000}" name="Saldo19" dataDxfId="66" totalsRowDxfId="65">
      <calculatedColumnFormula>SUM(-V6,W6)+Tabla3[[#This Row],[Saldo16]]</calculatedColumnFormula>
    </tableColumn>
    <tableColumn id="24" xr3:uid="{00000000-0010-0000-0000-000018000000}" name="Cuota 20" dataDxfId="64" totalsRowDxfId="63">
      <calculatedColumnFormula>SUM('Ago 26'!L3)</calculatedColumnFormula>
    </tableColumn>
    <tableColumn id="25" xr3:uid="{00000000-0010-0000-0000-000019000000}" name="Pago21" dataDxfId="62" totalsRowDxfId="61">
      <calculatedColumnFormula>SUM('Pago Cuota MC 2026'!M4)</calculatedColumnFormula>
    </tableColumn>
    <tableColumn id="26" xr3:uid="{00000000-0010-0000-0000-00001A000000}" name="Saldo22" dataDxfId="60" totalsRowDxfId="59">
      <calculatedColumnFormula>SUM(-Y6,Z6)+Tabla3[[#This Row],[Saldo19]]</calculatedColumnFormula>
    </tableColumn>
    <tableColumn id="27" xr3:uid="{00000000-0010-0000-0000-00001B000000}" name="Cuota 23" dataDxfId="58" totalsRowDxfId="57">
      <calculatedColumnFormula>SUM('Sep 26'!L3)</calculatedColumnFormula>
    </tableColumn>
    <tableColumn id="28" xr3:uid="{00000000-0010-0000-0000-00001C000000}" name="Pago24" dataDxfId="56" totalsRowDxfId="55">
      <calculatedColumnFormula>SUM('Pago Cuota MC 2026'!N4)</calculatedColumnFormula>
    </tableColumn>
    <tableColumn id="29" xr3:uid="{00000000-0010-0000-0000-00001D000000}" name="Saldo25" dataDxfId="54" totalsRowDxfId="53">
      <calculatedColumnFormula>SUM(-AB6,AC6)+Tabla3[[#This Row],[Saldo22]]</calculatedColumnFormula>
    </tableColumn>
    <tableColumn id="30" xr3:uid="{00000000-0010-0000-0000-00001E000000}" name="Cuota 26" dataDxfId="52" totalsRowDxfId="51">
      <calculatedColumnFormula>SUM('Oct 26'!L3)</calculatedColumnFormula>
    </tableColumn>
    <tableColumn id="31" xr3:uid="{00000000-0010-0000-0000-00001F000000}" name="Pago27" dataDxfId="50" totalsRowDxfId="49">
      <calculatedColumnFormula>SUM('Pago Cuota MC 2026'!O4)</calculatedColumnFormula>
    </tableColumn>
    <tableColumn id="32" xr3:uid="{00000000-0010-0000-0000-000020000000}" name="Saldo28" dataDxfId="48" totalsRowDxfId="47">
      <calculatedColumnFormula>SUM(-AE6,AF6)+Tabla3[[#This Row],[Saldo25]]</calculatedColumnFormula>
    </tableColumn>
    <tableColumn id="33" xr3:uid="{00000000-0010-0000-0000-000021000000}" name="Cuota 29" dataDxfId="46" totalsRowDxfId="45">
      <calculatedColumnFormula>SUM('Nov 26'!L3)</calculatedColumnFormula>
    </tableColumn>
    <tableColumn id="34" xr3:uid="{00000000-0010-0000-0000-000022000000}" name="Pago30" dataDxfId="44" totalsRowDxfId="43">
      <calculatedColumnFormula>SUM('Pago Cuota MC 2026'!P4)</calculatedColumnFormula>
    </tableColumn>
    <tableColumn id="35" xr3:uid="{00000000-0010-0000-0000-000023000000}" name="Saldo31" dataDxfId="42" totalsRowDxfId="41">
      <calculatedColumnFormula>SUM(-AH6,AI6)+Tabla3[[#This Row],[Saldo28]]</calculatedColumnFormula>
    </tableColumn>
    <tableColumn id="36" xr3:uid="{00000000-0010-0000-0000-000024000000}" name="Cuota 32" dataDxfId="40" totalsRowDxfId="39">
      <calculatedColumnFormula>SUM('Dic 26'!L3)</calculatedColumnFormula>
    </tableColumn>
    <tableColumn id="37" xr3:uid="{00000000-0010-0000-0000-000025000000}" name="Pago33" dataDxfId="38" totalsRowDxfId="37">
      <calculatedColumnFormula>SUM('Pago Cuota MC 2026'!Q4)</calculatedColumnFormula>
    </tableColumn>
    <tableColumn id="38" xr3:uid="{00000000-0010-0000-0000-000026000000}" name="Saldo34" dataDxfId="36" totalsRowDxfId="35">
      <calculatedColumnFormula>SUM(-AK6,AL6)+Tabla3[[#This Row],[Saldo31]]</calculatedColumnFormula>
    </tableColumn>
    <tableColumn id="39" xr3:uid="{00000000-0010-0000-0000-000027000000}" name="Saldo Anual" totalsRowFunction="sum" dataDxfId="34">
      <calculatedColumnFormula>SUM(AM6)</calculatedColumnFormula>
    </tableColumn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s://busquedas.elperuano.pe/dispositivo/NL/2181939-6" TargetMode="External"/><Relationship Id="rId1" Type="http://schemas.openxmlformats.org/officeDocument/2006/relationships/hyperlink" Target="https://busquedas.elperuano.pe/dispositivo/NL/2181939-6Decreto%20Legislativo%20N&#186;%201568%20Publicado%2028/May/2023" TargetMode="External"/><Relationship Id="rId4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7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8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9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10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11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12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6.bin"/><Relationship Id="rId4" Type="http://schemas.openxmlformats.org/officeDocument/2006/relationships/comments" Target="../comments13.x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2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3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4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5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AJ191"/>
  <sheetViews>
    <sheetView showGridLines="0" showZeros="0" tabSelected="1" zoomScale="60" zoomScaleNormal="60" workbookViewId="0">
      <selection activeCell="E4" sqref="E4:H4"/>
    </sheetView>
  </sheetViews>
  <sheetFormatPr baseColWidth="10" defaultColWidth="11.3984375" defaultRowHeight="13.9" x14ac:dyDescent="0.4"/>
  <cols>
    <col min="1" max="1" width="16.3984375" style="182" customWidth="1"/>
    <col min="2" max="2" width="5.59765625" style="183" customWidth="1"/>
    <col min="3" max="3" width="6.73046875" style="182" customWidth="1"/>
    <col min="4" max="4" width="10.59765625" style="184" customWidth="1"/>
    <col min="5" max="5" width="2.265625" style="182" customWidth="1"/>
    <col min="6" max="6" width="5.59765625" style="182" customWidth="1"/>
    <col min="7" max="7" width="6.73046875" style="182" customWidth="1"/>
    <col min="8" max="8" width="10.59765625" style="182" customWidth="1"/>
    <col min="9" max="9" width="2.265625" style="182" customWidth="1"/>
    <col min="10" max="10" width="5.59765625" style="182" customWidth="1"/>
    <col min="11" max="11" width="6.73046875" style="182" customWidth="1"/>
    <col min="12" max="12" width="10.59765625" style="182" customWidth="1"/>
    <col min="13" max="13" width="2.265625" style="182" customWidth="1"/>
    <col min="14" max="14" width="5.59765625" style="182" customWidth="1"/>
    <col min="15" max="15" width="6.73046875" style="182" customWidth="1"/>
    <col min="16" max="16" width="10.59765625" style="182" customWidth="1"/>
    <col min="17" max="17" width="2.265625" style="182" customWidth="1"/>
    <col min="18" max="18" width="5.59765625" style="182" customWidth="1"/>
    <col min="19" max="19" width="6.73046875" style="182" customWidth="1"/>
    <col min="20" max="20" width="10.59765625" style="182" customWidth="1"/>
    <col min="21" max="21" width="2.265625" style="182" customWidth="1"/>
    <col min="22" max="22" width="5.59765625" style="182" customWidth="1"/>
    <col min="23" max="23" width="6.73046875" style="182" customWidth="1"/>
    <col min="24" max="24" width="10.59765625" style="182" customWidth="1"/>
    <col min="25" max="25" width="2.265625" style="182" customWidth="1"/>
    <col min="26" max="26" width="5.59765625" style="182" customWidth="1"/>
    <col min="27" max="27" width="6.73046875" style="182" customWidth="1"/>
    <col min="28" max="28" width="10.59765625" style="182" customWidth="1"/>
    <col min="29" max="29" width="2.265625" style="182" customWidth="1"/>
    <col min="30" max="30" width="5.59765625" style="182" customWidth="1"/>
    <col min="31" max="31" width="6.73046875" style="182" customWidth="1"/>
    <col min="32" max="32" width="10.59765625" style="182" customWidth="1"/>
    <col min="33" max="33" width="2.265625" style="182" customWidth="1"/>
    <col min="34" max="34" width="5.59765625" style="182" customWidth="1"/>
    <col min="35" max="35" width="6.73046875" style="182" customWidth="1"/>
    <col min="36" max="36" width="10.59765625" style="182" customWidth="1"/>
    <col min="37" max="37" width="6.265625" style="182" bestFit="1" customWidth="1"/>
    <col min="38" max="38" width="18.73046875" style="182" customWidth="1"/>
    <col min="39" max="16384" width="11.3984375" style="182"/>
  </cols>
  <sheetData>
    <row r="1" spans="2:36" ht="9.75" customHeight="1" thickBot="1" x14ac:dyDescent="0.45"/>
    <row r="2" spans="2:36" s="228" customFormat="1" ht="48" customHeight="1" thickBot="1" x14ac:dyDescent="0.8">
      <c r="B2" s="303" t="s">
        <v>370</v>
      </c>
      <c r="C2" s="304"/>
      <c r="D2" s="304"/>
      <c r="E2" s="304"/>
      <c r="F2" s="304"/>
      <c r="G2" s="304"/>
      <c r="H2" s="304"/>
      <c r="I2" s="304"/>
      <c r="J2" s="304"/>
      <c r="K2" s="304"/>
      <c r="L2" s="304"/>
      <c r="M2" s="304"/>
      <c r="N2" s="304"/>
      <c r="O2" s="304"/>
      <c r="P2" s="304"/>
      <c r="Q2" s="304"/>
      <c r="R2" s="304"/>
      <c r="S2" s="304"/>
      <c r="T2" s="304"/>
      <c r="U2" s="304"/>
      <c r="V2" s="304"/>
      <c r="W2" s="304"/>
      <c r="X2" s="304"/>
      <c r="Y2" s="304"/>
      <c r="Z2" s="304"/>
      <c r="AA2" s="304"/>
      <c r="AB2" s="304"/>
      <c r="AC2" s="304"/>
      <c r="AD2" s="304"/>
      <c r="AE2" s="304"/>
      <c r="AF2" s="304"/>
      <c r="AG2" s="304"/>
      <c r="AH2" s="304"/>
      <c r="AI2" s="304"/>
      <c r="AJ2" s="305"/>
    </row>
    <row r="3" spans="2:36" s="212" customFormat="1" ht="7.15" customHeight="1" x14ac:dyDescent="0.45">
      <c r="B3" s="203"/>
      <c r="C3" s="204"/>
      <c r="D3" s="204"/>
      <c r="E3" s="204"/>
      <c r="F3" s="204"/>
      <c r="G3" s="204"/>
      <c r="H3" s="204"/>
      <c r="I3" s="204"/>
      <c r="J3" s="204"/>
      <c r="K3" s="204"/>
      <c r="L3" s="204"/>
      <c r="M3" s="204"/>
      <c r="N3" s="204"/>
      <c r="O3" s="204"/>
      <c r="P3" s="204"/>
      <c r="Q3" s="204"/>
      <c r="R3" s="204"/>
      <c r="S3" s="204"/>
      <c r="T3" s="204"/>
      <c r="U3" s="204"/>
      <c r="V3" s="204"/>
      <c r="W3" s="204"/>
      <c r="X3" s="204"/>
      <c r="Y3" s="204"/>
      <c r="Z3" s="204"/>
      <c r="AA3" s="204"/>
      <c r="AB3" s="204"/>
      <c r="AC3" s="204"/>
      <c r="AD3" s="204"/>
      <c r="AE3" s="204"/>
      <c r="AF3" s="204"/>
      <c r="AG3" s="204"/>
      <c r="AH3" s="204"/>
      <c r="AI3" s="204"/>
      <c r="AJ3" s="204"/>
    </row>
    <row r="4" spans="2:36" s="209" customFormat="1" ht="15" customHeight="1" x14ac:dyDescent="0.55000000000000004">
      <c r="B4" s="306" t="s">
        <v>17</v>
      </c>
      <c r="C4" s="306"/>
      <c r="D4" s="306"/>
      <c r="E4" s="308">
        <f ca="1">TODAY()</f>
        <v>46162</v>
      </c>
      <c r="F4" s="308"/>
      <c r="G4" s="308"/>
      <c r="H4" s="308"/>
      <c r="I4" s="206"/>
      <c r="J4" s="206"/>
      <c r="N4" s="207" t="s">
        <v>12</v>
      </c>
      <c r="W4" s="309" t="s">
        <v>306</v>
      </c>
      <c r="X4" s="309"/>
      <c r="Y4" s="309"/>
      <c r="Z4" s="309"/>
      <c r="AA4" s="208">
        <v>5</v>
      </c>
      <c r="AC4" s="311" t="s">
        <v>325</v>
      </c>
      <c r="AD4" s="311"/>
      <c r="AE4" s="311"/>
      <c r="AF4" s="311"/>
      <c r="AG4" s="311"/>
      <c r="AH4" s="311"/>
      <c r="AI4" s="311"/>
      <c r="AJ4" s="311"/>
    </row>
    <row r="5" spans="2:36" s="209" customFormat="1" ht="15" customHeight="1" x14ac:dyDescent="0.55000000000000004">
      <c r="B5" s="306" t="s">
        <v>18</v>
      </c>
      <c r="C5" s="306"/>
      <c r="D5" s="306"/>
      <c r="E5" s="307">
        <f ca="1">NOW()</f>
        <v>46162.304492939817</v>
      </c>
      <c r="F5" s="307"/>
      <c r="G5" s="307"/>
      <c r="H5" s="307"/>
      <c r="AA5" s="208">
        <v>15</v>
      </c>
      <c r="AC5" s="229"/>
      <c r="AD5" s="312" t="s">
        <v>347</v>
      </c>
      <c r="AE5" s="313"/>
      <c r="AF5" s="313"/>
      <c r="AG5" s="314"/>
      <c r="AH5" s="318" t="s">
        <v>318</v>
      </c>
      <c r="AI5" s="319"/>
      <c r="AJ5" s="320"/>
    </row>
    <row r="6" spans="2:36" s="209" customFormat="1" ht="15" customHeight="1" x14ac:dyDescent="0.5">
      <c r="B6" s="205"/>
      <c r="C6" s="205"/>
      <c r="D6" s="205"/>
      <c r="E6" s="210"/>
      <c r="F6" s="210"/>
      <c r="G6" s="210" t="s">
        <v>12</v>
      </c>
      <c r="H6" s="210"/>
      <c r="O6" s="310" t="s">
        <v>12</v>
      </c>
      <c r="P6" s="310"/>
      <c r="Q6" s="310"/>
      <c r="AA6" s="208">
        <v>20</v>
      </c>
      <c r="AD6" s="315" t="s">
        <v>346</v>
      </c>
      <c r="AE6" s="316"/>
      <c r="AF6" s="316"/>
      <c r="AG6" s="317"/>
      <c r="AH6" s="321"/>
      <c r="AI6" s="322"/>
      <c r="AJ6" s="323"/>
    </row>
    <row r="7" spans="2:36" s="212" customFormat="1" ht="12.85" customHeight="1" thickBot="1" x14ac:dyDescent="0.55000000000000004">
      <c r="B7" s="211"/>
      <c r="C7" s="211"/>
      <c r="D7" s="211"/>
      <c r="E7" s="209"/>
      <c r="F7" s="209"/>
      <c r="G7" s="209"/>
      <c r="H7" s="209"/>
      <c r="I7" s="209"/>
      <c r="J7" s="209"/>
      <c r="K7" s="209"/>
      <c r="L7" s="209"/>
      <c r="M7" s="209"/>
      <c r="N7" s="209"/>
      <c r="O7" s="209"/>
      <c r="P7" s="209"/>
      <c r="Q7" s="209"/>
      <c r="R7" s="209"/>
      <c r="S7" s="209"/>
      <c r="T7" s="209"/>
      <c r="U7" s="209"/>
      <c r="V7" s="209"/>
      <c r="W7" s="209"/>
      <c r="X7" s="209"/>
      <c r="Y7" s="209"/>
      <c r="Z7" s="209"/>
      <c r="AA7" s="209"/>
      <c r="AB7" s="209"/>
    </row>
    <row r="8" spans="2:36" s="216" customFormat="1" ht="59.25" customHeight="1" thickBot="1" x14ac:dyDescent="0.5">
      <c r="B8" s="213" t="s">
        <v>0</v>
      </c>
      <c r="C8" s="214" t="s">
        <v>19</v>
      </c>
      <c r="D8" s="215" t="s">
        <v>264</v>
      </c>
      <c r="F8" s="213" t="s">
        <v>0</v>
      </c>
      <c r="G8" s="214" t="s">
        <v>19</v>
      </c>
      <c r="H8" s="215" t="s">
        <v>264</v>
      </c>
      <c r="J8" s="213" t="s">
        <v>0</v>
      </c>
      <c r="K8" s="214" t="s">
        <v>19</v>
      </c>
      <c r="L8" s="215" t="s">
        <v>264</v>
      </c>
      <c r="N8" s="213" t="s">
        <v>0</v>
      </c>
      <c r="O8" s="214" t="s">
        <v>19</v>
      </c>
      <c r="P8" s="215" t="s">
        <v>264</v>
      </c>
      <c r="R8" s="213" t="s">
        <v>0</v>
      </c>
      <c r="S8" s="214" t="s">
        <v>19</v>
      </c>
      <c r="T8" s="215" t="s">
        <v>264</v>
      </c>
      <c r="V8" s="213" t="s">
        <v>0</v>
      </c>
      <c r="W8" s="214" t="s">
        <v>19</v>
      </c>
      <c r="X8" s="215" t="s">
        <v>264</v>
      </c>
      <c r="Z8" s="213" t="s">
        <v>0</v>
      </c>
      <c r="AA8" s="214" t="s">
        <v>19</v>
      </c>
      <c r="AB8" s="215" t="s">
        <v>264</v>
      </c>
      <c r="AD8" s="213" t="s">
        <v>0</v>
      </c>
      <c r="AE8" s="214" t="s">
        <v>19</v>
      </c>
      <c r="AF8" s="215" t="s">
        <v>264</v>
      </c>
      <c r="AH8" s="213" t="s">
        <v>0</v>
      </c>
      <c r="AI8" s="214" t="s">
        <v>19</v>
      </c>
      <c r="AJ8" s="215" t="s">
        <v>264</v>
      </c>
    </row>
    <row r="9" spans="2:36" s="221" customFormat="1" ht="20.100000000000001" customHeight="1" x14ac:dyDescent="0.55000000000000004">
      <c r="B9" s="217" t="s">
        <v>3</v>
      </c>
      <c r="C9" s="218">
        <v>101</v>
      </c>
      <c r="D9" s="219">
        <f>SUM('Cuota-Pago=Saldo'!AN6)</f>
        <v>-378.77789739826846</v>
      </c>
      <c r="E9" s="220"/>
      <c r="F9" s="217" t="s">
        <v>4</v>
      </c>
      <c r="G9" s="218">
        <v>101</v>
      </c>
      <c r="H9" s="219">
        <f>SUM('Cuota-Pago=Saldo'!AN26)</f>
        <v>-383.76127465712324</v>
      </c>
      <c r="I9" s="220"/>
      <c r="J9" s="217" t="s">
        <v>5</v>
      </c>
      <c r="K9" s="218">
        <v>101</v>
      </c>
      <c r="L9" s="219">
        <f>SUM('Cuota-Pago=Saldo'!AN46)</f>
        <v>-352.9230507404107</v>
      </c>
      <c r="M9" s="220"/>
      <c r="N9" s="217" t="s">
        <v>6</v>
      </c>
      <c r="O9" s="218">
        <v>101</v>
      </c>
      <c r="P9" s="219">
        <f>SUM('Cuota-Pago=Saldo'!AN66)</f>
        <v>-4.3259362823846459E-3</v>
      </c>
      <c r="Q9" s="220"/>
      <c r="R9" s="217" t="s">
        <v>7</v>
      </c>
      <c r="S9" s="218">
        <v>101</v>
      </c>
      <c r="T9" s="219">
        <f>SUM('Cuota-Pago=Saldo'!AN86)</f>
        <v>-442.39909033879366</v>
      </c>
      <c r="U9" s="220"/>
      <c r="V9" s="217" t="s">
        <v>8</v>
      </c>
      <c r="W9" s="218">
        <v>101</v>
      </c>
      <c r="X9" s="219">
        <f>SUM('Cuota-Pago=Saldo'!AN106)</f>
        <v>-896.60178090075021</v>
      </c>
      <c r="Y9" s="220"/>
      <c r="Z9" s="217" t="s">
        <v>9</v>
      </c>
      <c r="AA9" s="218">
        <v>101</v>
      </c>
      <c r="AB9" s="219">
        <f>SUM('Cuota-Pago=Saldo'!AN126)</f>
        <v>-1.1248783786754757E-3</v>
      </c>
      <c r="AC9" s="220"/>
      <c r="AD9" s="217" t="s">
        <v>10</v>
      </c>
      <c r="AE9" s="218">
        <v>101</v>
      </c>
      <c r="AF9" s="219">
        <f>SUM('Cuota-Pago=Saldo'!AN146)</f>
        <v>-435.23743868959497</v>
      </c>
      <c r="AG9" s="220"/>
      <c r="AH9" s="217" t="s">
        <v>11</v>
      </c>
      <c r="AI9" s="218">
        <v>101</v>
      </c>
      <c r="AJ9" s="219">
        <f>SUM('Cuota-Pago=Saldo'!AN166)</f>
        <v>-426.10697202396022</v>
      </c>
    </row>
    <row r="10" spans="2:36" s="221" customFormat="1" ht="20.100000000000001" customHeight="1" x14ac:dyDescent="0.55000000000000004">
      <c r="B10" s="217" t="s">
        <v>3</v>
      </c>
      <c r="C10" s="218">
        <v>102</v>
      </c>
      <c r="D10" s="222">
        <f>SUM('Cuota-Pago=Saldo'!AN7)</f>
        <v>-36.885913045907614</v>
      </c>
      <c r="E10" s="220"/>
      <c r="F10" s="217" t="s">
        <v>4</v>
      </c>
      <c r="G10" s="218">
        <v>102</v>
      </c>
      <c r="H10" s="222">
        <f>SUM('Cuota-Pago=Saldo'!AN27)</f>
        <v>-2603.214246164719</v>
      </c>
      <c r="I10" s="220"/>
      <c r="J10" s="217" t="s">
        <v>5</v>
      </c>
      <c r="K10" s="218">
        <v>102</v>
      </c>
      <c r="L10" s="222">
        <f>SUM('Cuota-Pago=Saldo'!AN47)</f>
        <v>-422.94672762296545</v>
      </c>
      <c r="M10" s="220"/>
      <c r="N10" s="217" t="s">
        <v>6</v>
      </c>
      <c r="O10" s="218">
        <v>102</v>
      </c>
      <c r="P10" s="222">
        <f>SUM('Cuota-Pago=Saldo'!AN67)</f>
        <v>-396.92108293480629</v>
      </c>
      <c r="Q10" s="220"/>
      <c r="R10" s="217" t="s">
        <v>7</v>
      </c>
      <c r="S10" s="218">
        <v>102</v>
      </c>
      <c r="T10" s="222">
        <f>SUM('Cuota-Pago=Saldo'!AN87)</f>
        <v>3.8531120265474783E-3</v>
      </c>
      <c r="U10" s="220"/>
      <c r="V10" s="217" t="s">
        <v>8</v>
      </c>
      <c r="W10" s="218">
        <v>102</v>
      </c>
      <c r="X10" s="222">
        <f>SUM('Cuota-Pago=Saldo'!AN107)</f>
        <v>0.688060693721809</v>
      </c>
      <c r="Y10" s="220"/>
      <c r="Z10" s="217" t="s">
        <v>9</v>
      </c>
      <c r="AA10" s="218">
        <v>102</v>
      </c>
      <c r="AB10" s="222">
        <f>SUM('Cuota-Pago=Saldo'!AN127)</f>
        <v>-658.40102254805981</v>
      </c>
      <c r="AC10" s="220"/>
      <c r="AD10" s="217" t="s">
        <v>10</v>
      </c>
      <c r="AE10" s="218">
        <v>102</v>
      </c>
      <c r="AF10" s="222">
        <f>SUM('Cuota-Pago=Saldo'!AN147)</f>
        <v>-7.5035310836710778E-3</v>
      </c>
      <c r="AG10" s="220"/>
      <c r="AH10" s="217" t="s">
        <v>11</v>
      </c>
      <c r="AI10" s="218">
        <v>102</v>
      </c>
      <c r="AJ10" s="222">
        <f>SUM('Cuota-Pago=Saldo'!AN167)</f>
        <v>-297.60334440204014</v>
      </c>
    </row>
    <row r="11" spans="2:36" s="221" customFormat="1" ht="20.100000000000001" customHeight="1" x14ac:dyDescent="0.55000000000000004">
      <c r="B11" s="217" t="s">
        <v>3</v>
      </c>
      <c r="C11" s="218">
        <v>103</v>
      </c>
      <c r="D11" s="222">
        <f>SUM('Cuota-Pago=Saldo'!AN8)</f>
        <v>-716.35217154934674</v>
      </c>
      <c r="E11" s="220"/>
      <c r="F11" s="217" t="s">
        <v>4</v>
      </c>
      <c r="G11" s="218">
        <v>103</v>
      </c>
      <c r="H11" s="222">
        <f>SUM('Cuota-Pago=Saldo'!AN28)</f>
        <v>0.90556943284559566</v>
      </c>
      <c r="I11" s="220"/>
      <c r="J11" s="217" t="s">
        <v>5</v>
      </c>
      <c r="K11" s="218">
        <v>103</v>
      </c>
      <c r="L11" s="222">
        <f>SUM('Cuota-Pago=Saldo'!AN48)</f>
        <v>-323.11816332284491</v>
      </c>
      <c r="M11" s="220"/>
      <c r="N11" s="217" t="s">
        <v>6</v>
      </c>
      <c r="O11" s="218">
        <v>103</v>
      </c>
      <c r="P11" s="222">
        <f>SUM('Cuota-Pago=Saldo'!AN68)</f>
        <v>-898.949863725255</v>
      </c>
      <c r="Q11" s="220"/>
      <c r="R11" s="217" t="s">
        <v>7</v>
      </c>
      <c r="S11" s="218">
        <v>103</v>
      </c>
      <c r="T11" s="222">
        <f>SUM('Cuota-Pago=Saldo'!AN88)</f>
        <v>-343.00348973359075</v>
      </c>
      <c r="U11" s="220"/>
      <c r="V11" s="217" t="s">
        <v>8</v>
      </c>
      <c r="W11" s="218">
        <v>103</v>
      </c>
      <c r="X11" s="222">
        <f>SUM('Cuota-Pago=Saldo'!AN108)</f>
        <v>-367.88013820447031</v>
      </c>
      <c r="Y11" s="220"/>
      <c r="Z11" s="217" t="s">
        <v>9</v>
      </c>
      <c r="AA11" s="218">
        <v>103</v>
      </c>
      <c r="AB11" s="222">
        <f>SUM('Cuota-Pago=Saldo'!AN128)</f>
        <v>-367.22308820129433</v>
      </c>
      <c r="AC11" s="220"/>
      <c r="AD11" s="217" t="s">
        <v>10</v>
      </c>
      <c r="AE11" s="218">
        <v>103</v>
      </c>
      <c r="AF11" s="222">
        <f>SUM('Cuota-Pago=Saldo'!AN148)</f>
        <v>-348.25191873352247</v>
      </c>
      <c r="AG11" s="220"/>
      <c r="AH11" s="217" t="s">
        <v>11</v>
      </c>
      <c r="AI11" s="218">
        <v>103</v>
      </c>
      <c r="AJ11" s="222">
        <f>SUM('Cuota-Pago=Saldo'!AN168)</f>
        <v>-705.19988192190453</v>
      </c>
    </row>
    <row r="12" spans="2:36" s="221" customFormat="1" ht="20.100000000000001" customHeight="1" x14ac:dyDescent="0.55000000000000004">
      <c r="B12" s="217" t="s">
        <v>3</v>
      </c>
      <c r="C12" s="218">
        <v>104</v>
      </c>
      <c r="D12" s="222">
        <f>SUM('Cuota-Pago=Saldo'!AN9)</f>
        <v>-340.27236528081147</v>
      </c>
      <c r="E12" s="220"/>
      <c r="F12" s="217" t="s">
        <v>4</v>
      </c>
      <c r="G12" s="218">
        <v>104</v>
      </c>
      <c r="H12" s="222">
        <f>SUM('Cuota-Pago=Saldo'!AN29)</f>
        <v>-385.86940237228447</v>
      </c>
      <c r="I12" s="220"/>
      <c r="J12" s="217" t="s">
        <v>5</v>
      </c>
      <c r="K12" s="218">
        <v>104</v>
      </c>
      <c r="L12" s="222">
        <f>SUM('Cuota-Pago=Saldo'!AN49)</f>
        <v>-810.98357609535924</v>
      </c>
      <c r="M12" s="220"/>
      <c r="N12" s="217" t="s">
        <v>6</v>
      </c>
      <c r="O12" s="218">
        <v>104</v>
      </c>
      <c r="P12" s="222">
        <f>SUM('Cuota-Pago=Saldo'!AN69)</f>
        <v>5.6943515478767495</v>
      </c>
      <c r="Q12" s="220"/>
      <c r="R12" s="217" t="s">
        <v>7</v>
      </c>
      <c r="S12" s="218">
        <v>104</v>
      </c>
      <c r="T12" s="222">
        <f>SUM('Cuota-Pago=Saldo'!AN89)</f>
        <v>-396.15498730782184</v>
      </c>
      <c r="U12" s="220"/>
      <c r="V12" s="217" t="s">
        <v>8</v>
      </c>
      <c r="W12" s="218">
        <v>104</v>
      </c>
      <c r="X12" s="222">
        <f>SUM('Cuota-Pago=Saldo'!AN109)</f>
        <v>-322.19206812399716</v>
      </c>
      <c r="Y12" s="220"/>
      <c r="Z12" s="217" t="s">
        <v>9</v>
      </c>
      <c r="AA12" s="218">
        <v>104</v>
      </c>
      <c r="AB12" s="222">
        <f>SUM('Cuota-Pago=Saldo'!AN129)</f>
        <v>-827.86752149543759</v>
      </c>
      <c r="AC12" s="220"/>
      <c r="AD12" s="217" t="s">
        <v>10</v>
      </c>
      <c r="AE12" s="218">
        <v>104</v>
      </c>
      <c r="AF12" s="222">
        <f>SUM('Cuota-Pago=Saldo'!AN149)</f>
        <v>-382.43464326691065</v>
      </c>
      <c r="AG12" s="220"/>
      <c r="AH12" s="217" t="s">
        <v>11</v>
      </c>
      <c r="AI12" s="218">
        <v>104</v>
      </c>
      <c r="AJ12" s="222">
        <f>SUM('Cuota-Pago=Saldo'!AN169)</f>
        <v>-792.83477427902403</v>
      </c>
    </row>
    <row r="13" spans="2:36" s="221" customFormat="1" ht="20.100000000000001" customHeight="1" x14ac:dyDescent="0.55000000000000004">
      <c r="B13" s="217" t="s">
        <v>3</v>
      </c>
      <c r="C13" s="218">
        <v>201</v>
      </c>
      <c r="D13" s="222">
        <f>SUM('Cuota-Pago=Saldo'!AN10)</f>
        <v>-398.26948832457032</v>
      </c>
      <c r="E13" s="220"/>
      <c r="F13" s="217" t="s">
        <v>4</v>
      </c>
      <c r="G13" s="218">
        <v>201</v>
      </c>
      <c r="H13" s="222">
        <f>SUM('Cuota-Pago=Saldo'!AN30)</f>
        <v>-1547.9807412996906</v>
      </c>
      <c r="I13" s="220"/>
      <c r="J13" s="217" t="s">
        <v>5</v>
      </c>
      <c r="K13" s="218">
        <v>201</v>
      </c>
      <c r="L13" s="222">
        <f>SUM('Cuota-Pago=Saldo'!AN50)</f>
        <v>-4.2886398544510484E-3</v>
      </c>
      <c r="M13" s="220"/>
      <c r="N13" s="217" t="s">
        <v>6</v>
      </c>
      <c r="O13" s="218">
        <v>201</v>
      </c>
      <c r="P13" s="222">
        <f>SUM('Cuota-Pago=Saldo'!AN70)</f>
        <v>-371.37612163293767</v>
      </c>
      <c r="Q13" s="220"/>
      <c r="R13" s="217" t="s">
        <v>7</v>
      </c>
      <c r="S13" s="218">
        <v>201</v>
      </c>
      <c r="T13" s="222">
        <f>SUM('Cuota-Pago=Saldo'!AN90)</f>
        <v>-461.8696908018494</v>
      </c>
      <c r="U13" s="220"/>
      <c r="V13" s="217" t="s">
        <v>8</v>
      </c>
      <c r="W13" s="218">
        <v>201</v>
      </c>
      <c r="X13" s="222">
        <f>SUM('Cuota-Pago=Saldo'!AN110)</f>
        <v>-426.34164831720403</v>
      </c>
      <c r="Y13" s="220"/>
      <c r="Z13" s="217" t="s">
        <v>9</v>
      </c>
      <c r="AA13" s="218">
        <v>201</v>
      </c>
      <c r="AB13" s="222">
        <f>SUM('Cuota-Pago=Saldo'!AN130)</f>
        <v>-365.12460746852207</v>
      </c>
      <c r="AC13" s="220"/>
      <c r="AD13" s="217" t="s">
        <v>10</v>
      </c>
      <c r="AE13" s="218">
        <v>201</v>
      </c>
      <c r="AF13" s="222">
        <f>SUM('Cuota-Pago=Saldo'!AN150)</f>
        <v>-514.56644927623233</v>
      </c>
      <c r="AG13" s="220"/>
      <c r="AH13" s="217" t="s">
        <v>11</v>
      </c>
      <c r="AI13" s="218">
        <v>201</v>
      </c>
      <c r="AJ13" s="222">
        <f>SUM('Cuota-Pago=Saldo'!AN170)</f>
        <v>-401.46081449271639</v>
      </c>
    </row>
    <row r="14" spans="2:36" s="221" customFormat="1" ht="20.100000000000001" customHeight="1" x14ac:dyDescent="0.55000000000000004">
      <c r="B14" s="217" t="s">
        <v>3</v>
      </c>
      <c r="C14" s="218">
        <v>202</v>
      </c>
      <c r="D14" s="222">
        <f>SUM('Cuota-Pago=Saldo'!AN11)</f>
        <v>-409.22585064477005</v>
      </c>
      <c r="E14" s="220"/>
      <c r="F14" s="217" t="s">
        <v>4</v>
      </c>
      <c r="G14" s="218">
        <v>202</v>
      </c>
      <c r="H14" s="222">
        <f>SUM('Cuota-Pago=Saldo'!AN31)</f>
        <v>-358.99380986469055</v>
      </c>
      <c r="I14" s="220"/>
      <c r="J14" s="217" t="s">
        <v>5</v>
      </c>
      <c r="K14" s="218">
        <v>202</v>
      </c>
      <c r="L14" s="222">
        <f>SUM('Cuota-Pago=Saldo'!AN51)</f>
        <v>-1117.7393058163466</v>
      </c>
      <c r="M14" s="220"/>
      <c r="N14" s="217" t="s">
        <v>6</v>
      </c>
      <c r="O14" s="218">
        <v>202</v>
      </c>
      <c r="P14" s="222">
        <f>SUM('Cuota-Pago=Saldo'!AN71)</f>
        <v>-489.67857705640432</v>
      </c>
      <c r="Q14" s="220"/>
      <c r="R14" s="217" t="s">
        <v>7</v>
      </c>
      <c r="S14" s="218">
        <v>202</v>
      </c>
      <c r="T14" s="222">
        <f>SUM('Cuota-Pago=Saldo'!AN91)</f>
        <v>-1349.29658778774</v>
      </c>
      <c r="U14" s="220"/>
      <c r="V14" s="217" t="s">
        <v>8</v>
      </c>
      <c r="W14" s="218">
        <v>202</v>
      </c>
      <c r="X14" s="222">
        <f>SUM('Cuota-Pago=Saldo'!AN111)</f>
        <v>-6.8692909155743109E-4</v>
      </c>
      <c r="Y14" s="220"/>
      <c r="Z14" s="217" t="s">
        <v>9</v>
      </c>
      <c r="AA14" s="218">
        <v>202</v>
      </c>
      <c r="AB14" s="222">
        <f>SUM('Cuota-Pago=Saldo'!AN131)</f>
        <v>-408.76426716672421</v>
      </c>
      <c r="AC14" s="220"/>
      <c r="AD14" s="217" t="s">
        <v>10</v>
      </c>
      <c r="AE14" s="218">
        <v>202</v>
      </c>
      <c r="AF14" s="222">
        <f>SUM('Cuota-Pago=Saldo'!AN151)</f>
        <v>-367.53521502712999</v>
      </c>
      <c r="AG14" s="220"/>
      <c r="AH14" s="217" t="s">
        <v>11</v>
      </c>
      <c r="AI14" s="218">
        <v>202</v>
      </c>
      <c r="AJ14" s="222">
        <f>SUM('Cuota-Pago=Saldo'!AN171)</f>
        <v>-1942.5647947709979</v>
      </c>
    </row>
    <row r="15" spans="2:36" s="221" customFormat="1" ht="20.100000000000001" customHeight="1" x14ac:dyDescent="0.55000000000000004">
      <c r="B15" s="217" t="s">
        <v>3</v>
      </c>
      <c r="C15" s="218">
        <v>203</v>
      </c>
      <c r="D15" s="222">
        <f>SUM('Cuota-Pago=Saldo'!AN12)</f>
        <v>-422.93740814583617</v>
      </c>
      <c r="E15" s="220"/>
      <c r="F15" s="217" t="s">
        <v>4</v>
      </c>
      <c r="G15" s="218">
        <v>203</v>
      </c>
      <c r="H15" s="222">
        <f>SUM('Cuota-Pago=Saldo'!AN32)</f>
        <v>-377.65521189362937</v>
      </c>
      <c r="I15" s="220"/>
      <c r="J15" s="217" t="s">
        <v>5</v>
      </c>
      <c r="K15" s="218">
        <v>203</v>
      </c>
      <c r="L15" s="222">
        <f>SUM('Cuota-Pago=Saldo'!AN52)</f>
        <v>-384.08882921850829</v>
      </c>
      <c r="M15" s="220"/>
      <c r="N15" s="217" t="s">
        <v>6</v>
      </c>
      <c r="O15" s="218">
        <v>203</v>
      </c>
      <c r="P15" s="222">
        <f>SUM('Cuota-Pago=Saldo'!AN72)</f>
        <v>3.9905938348283598E-4</v>
      </c>
      <c r="Q15" s="220"/>
      <c r="R15" s="217" t="s">
        <v>7</v>
      </c>
      <c r="S15" s="218">
        <v>203</v>
      </c>
      <c r="T15" s="222">
        <f>SUM('Cuota-Pago=Saldo'!AN92)</f>
        <v>-470.17100311324322</v>
      </c>
      <c r="U15" s="220"/>
      <c r="V15" s="217" t="s">
        <v>8</v>
      </c>
      <c r="W15" s="218">
        <v>203</v>
      </c>
      <c r="X15" s="222">
        <f>SUM('Cuota-Pago=Saldo'!AN112)</f>
        <v>-339.85700574040322</v>
      </c>
      <c r="Y15" s="220"/>
      <c r="Z15" s="217" t="s">
        <v>9</v>
      </c>
      <c r="AA15" s="218">
        <v>203</v>
      </c>
      <c r="AB15" s="222">
        <f>SUM('Cuota-Pago=Saldo'!AN132)</f>
        <v>-1743.3553524554288</v>
      </c>
      <c r="AC15" s="220"/>
      <c r="AD15" s="217" t="s">
        <v>10</v>
      </c>
      <c r="AE15" s="218">
        <v>203</v>
      </c>
      <c r="AF15" s="222">
        <f>SUM('Cuota-Pago=Saldo'!AN152)</f>
        <v>-848.3690845825397</v>
      </c>
      <c r="AG15" s="220"/>
      <c r="AH15" s="217" t="s">
        <v>11</v>
      </c>
      <c r="AI15" s="218">
        <v>203</v>
      </c>
      <c r="AJ15" s="222">
        <f>SUM('Cuota-Pago=Saldo'!AN172)</f>
        <v>-447.34379434273461</v>
      </c>
    </row>
    <row r="16" spans="2:36" s="221" customFormat="1" ht="20.100000000000001" customHeight="1" x14ac:dyDescent="0.55000000000000004">
      <c r="B16" s="217" t="s">
        <v>3</v>
      </c>
      <c r="C16" s="218">
        <v>204</v>
      </c>
      <c r="D16" s="222">
        <f>SUM('Cuota-Pago=Saldo'!AN13)</f>
        <v>5.1565714562684661E-4</v>
      </c>
      <c r="E16" s="220"/>
      <c r="F16" s="217" t="s">
        <v>4</v>
      </c>
      <c r="G16" s="218">
        <v>204</v>
      </c>
      <c r="H16" s="222">
        <f>SUM('Cuota-Pago=Saldo'!AN33)</f>
        <v>-389.33240180192075</v>
      </c>
      <c r="I16" s="220"/>
      <c r="J16" s="217" t="s">
        <v>5</v>
      </c>
      <c r="K16" s="218">
        <v>204</v>
      </c>
      <c r="L16" s="222">
        <f>SUM('Cuota-Pago=Saldo'!AN53)</f>
        <v>-390.28302694005629</v>
      </c>
      <c r="M16" s="220"/>
      <c r="N16" s="217" t="s">
        <v>6</v>
      </c>
      <c r="O16" s="218">
        <v>204</v>
      </c>
      <c r="P16" s="222">
        <f>SUM('Cuota-Pago=Saldo'!AN73)</f>
        <v>-395.46084168900961</v>
      </c>
      <c r="Q16" s="220"/>
      <c r="R16" s="217" t="s">
        <v>7</v>
      </c>
      <c r="S16" s="218">
        <v>204</v>
      </c>
      <c r="T16" s="222">
        <f>SUM('Cuota-Pago=Saldo'!AN93)</f>
        <v>-3.365922455668624E-2</v>
      </c>
      <c r="U16" s="220"/>
      <c r="V16" s="217" t="s">
        <v>8</v>
      </c>
      <c r="W16" s="218">
        <v>204</v>
      </c>
      <c r="X16" s="222">
        <f>SUM('Cuota-Pago=Saldo'!AN113)</f>
        <v>-417.37501341659299</v>
      </c>
      <c r="Y16" s="220"/>
      <c r="Z16" s="217" t="s">
        <v>9</v>
      </c>
      <c r="AA16" s="218">
        <v>204</v>
      </c>
      <c r="AB16" s="222">
        <f>SUM('Cuota-Pago=Saldo'!AN133)</f>
        <v>-1518.7671038560134</v>
      </c>
      <c r="AC16" s="220"/>
      <c r="AD16" s="217" t="s">
        <v>10</v>
      </c>
      <c r="AE16" s="218">
        <v>204</v>
      </c>
      <c r="AF16" s="222">
        <f>SUM('Cuota-Pago=Saldo'!AN153)</f>
        <v>-320.24201954118695</v>
      </c>
      <c r="AG16" s="220"/>
      <c r="AH16" s="217" t="s">
        <v>11</v>
      </c>
      <c r="AI16" s="218">
        <v>204</v>
      </c>
      <c r="AJ16" s="222">
        <f>SUM('Cuota-Pago=Saldo'!AN173)</f>
        <v>-469.12228331855266</v>
      </c>
    </row>
    <row r="17" spans="2:36" s="221" customFormat="1" ht="20.100000000000001" customHeight="1" x14ac:dyDescent="0.55000000000000004">
      <c r="B17" s="217" t="s">
        <v>3</v>
      </c>
      <c r="C17" s="218">
        <v>301</v>
      </c>
      <c r="D17" s="222">
        <f>SUM('Cuota-Pago=Saldo'!AN14)</f>
        <v>-1187.1622501736617</v>
      </c>
      <c r="E17" s="220"/>
      <c r="F17" s="217" t="s">
        <v>4</v>
      </c>
      <c r="G17" s="218">
        <v>301</v>
      </c>
      <c r="H17" s="222">
        <f>SUM('Cuota-Pago=Saldo'!AN34)</f>
        <v>-387.4586359236132</v>
      </c>
      <c r="I17" s="220"/>
      <c r="J17" s="217" t="s">
        <v>5</v>
      </c>
      <c r="K17" s="218">
        <v>301</v>
      </c>
      <c r="L17" s="222">
        <f>SUM('Cuota-Pago=Saldo'!AN54)</f>
        <v>-365.71425933125789</v>
      </c>
      <c r="M17" s="220"/>
      <c r="N17" s="217" t="s">
        <v>6</v>
      </c>
      <c r="O17" s="218">
        <v>301</v>
      </c>
      <c r="P17" s="222">
        <f>SUM('Cuota-Pago=Saldo'!AN74)</f>
        <v>-400.99633441311664</v>
      </c>
      <c r="Q17" s="220"/>
      <c r="R17" s="217" t="s">
        <v>7</v>
      </c>
      <c r="S17" s="218">
        <v>301</v>
      </c>
      <c r="T17" s="222">
        <f>SUM('Cuota-Pago=Saldo'!AN94)</f>
        <v>-683.07277724326286</v>
      </c>
      <c r="U17" s="220"/>
      <c r="V17" s="217" t="s">
        <v>8</v>
      </c>
      <c r="W17" s="218">
        <v>301</v>
      </c>
      <c r="X17" s="222">
        <f>SUM('Cuota-Pago=Saldo'!AN114)</f>
        <v>-379.28426896627337</v>
      </c>
      <c r="Y17" s="220"/>
      <c r="Z17" s="217" t="s">
        <v>9</v>
      </c>
      <c r="AA17" s="218">
        <v>301</v>
      </c>
      <c r="AB17" s="222">
        <f>SUM('Cuota-Pago=Saldo'!AN134)</f>
        <v>-527.21314740458524</v>
      </c>
      <c r="AC17" s="220"/>
      <c r="AD17" s="217" t="s">
        <v>10</v>
      </c>
      <c r="AE17" s="218">
        <v>301</v>
      </c>
      <c r="AF17" s="222">
        <f>SUM('Cuota-Pago=Saldo'!AN154)</f>
        <v>-760.51255718394384</v>
      </c>
      <c r="AG17" s="220"/>
      <c r="AH17" s="217" t="s">
        <v>11</v>
      </c>
      <c r="AI17" s="218">
        <v>301</v>
      </c>
      <c r="AJ17" s="222">
        <f>SUM('Cuota-Pago=Saldo'!AN174)</f>
        <v>1.0244429540762212E-3</v>
      </c>
    </row>
    <row r="18" spans="2:36" s="221" customFormat="1" ht="20.100000000000001" customHeight="1" x14ac:dyDescent="0.55000000000000004">
      <c r="B18" s="217" t="s">
        <v>3</v>
      </c>
      <c r="C18" s="218">
        <v>302</v>
      </c>
      <c r="D18" s="222">
        <f>SUM('Cuota-Pago=Saldo'!AN15)</f>
        <v>-423.39159060630436</v>
      </c>
      <c r="E18" s="220"/>
      <c r="F18" s="217" t="s">
        <v>4</v>
      </c>
      <c r="G18" s="218">
        <v>302</v>
      </c>
      <c r="H18" s="222">
        <f>SUM('Cuota-Pago=Saldo'!AN35)</f>
        <v>-391.2558972117335</v>
      </c>
      <c r="I18" s="220"/>
      <c r="J18" s="217" t="s">
        <v>5</v>
      </c>
      <c r="K18" s="218">
        <v>302</v>
      </c>
      <c r="L18" s="222">
        <f>SUM('Cuota-Pago=Saldo'!AN55)</f>
        <v>-1198.9832630200335</v>
      </c>
      <c r="M18" s="220"/>
      <c r="N18" s="217" t="s">
        <v>6</v>
      </c>
      <c r="O18" s="218">
        <v>302</v>
      </c>
      <c r="P18" s="222">
        <f>SUM('Cuota-Pago=Saldo'!AN75)</f>
        <v>-405.57752841925014</v>
      </c>
      <c r="Q18" s="220"/>
      <c r="R18" s="217" t="s">
        <v>7</v>
      </c>
      <c r="S18" s="218">
        <v>302</v>
      </c>
      <c r="T18" s="222">
        <f>SUM('Cuota-Pago=Saldo'!AN95)</f>
        <v>-472.97773224001418</v>
      </c>
      <c r="U18" s="220"/>
      <c r="V18" s="217" t="s">
        <v>8</v>
      </c>
      <c r="W18" s="218">
        <v>302</v>
      </c>
      <c r="X18" s="222">
        <f>SUM('Cuota-Pago=Saldo'!AN115)</f>
        <v>-792.58945734087547</v>
      </c>
      <c r="Y18" s="220"/>
      <c r="Z18" s="217" t="s">
        <v>9</v>
      </c>
      <c r="AA18" s="218">
        <v>302</v>
      </c>
      <c r="AB18" s="222">
        <f>SUM('Cuota-Pago=Saldo'!AN135)</f>
        <v>-339.37594306880868</v>
      </c>
      <c r="AC18" s="220"/>
      <c r="AD18" s="217" t="s">
        <v>10</v>
      </c>
      <c r="AE18" s="218">
        <v>302</v>
      </c>
      <c r="AF18" s="222">
        <f>SUM('Cuota-Pago=Saldo'!AN155)</f>
        <v>-804.1585052255441</v>
      </c>
      <c r="AG18" s="220"/>
      <c r="AH18" s="217" t="s">
        <v>11</v>
      </c>
      <c r="AI18" s="218">
        <v>302</v>
      </c>
      <c r="AJ18" s="222">
        <f>SUM('Cuota-Pago=Saldo'!AN175)</f>
        <v>-4926.4004999653771</v>
      </c>
    </row>
    <row r="19" spans="2:36" s="221" customFormat="1" ht="20.100000000000001" customHeight="1" x14ac:dyDescent="0.55000000000000004">
      <c r="B19" s="217" t="s">
        <v>3</v>
      </c>
      <c r="C19" s="218">
        <v>303</v>
      </c>
      <c r="D19" s="222">
        <f>SUM('Cuota-Pago=Saldo'!AN16)</f>
        <v>-385.70095246037698</v>
      </c>
      <c r="E19" s="220"/>
      <c r="F19" s="217" t="s">
        <v>4</v>
      </c>
      <c r="G19" s="218">
        <v>303</v>
      </c>
      <c r="H19" s="222">
        <f>SUM('Cuota-Pago=Saldo'!AN36)</f>
        <v>-358.51761414443172</v>
      </c>
      <c r="I19" s="220"/>
      <c r="J19" s="217" t="s">
        <v>5</v>
      </c>
      <c r="K19" s="218">
        <v>303</v>
      </c>
      <c r="L19" s="222">
        <f>SUM('Cuota-Pago=Saldo'!AN56)</f>
        <v>-734.50047212085394</v>
      </c>
      <c r="M19" s="220"/>
      <c r="N19" s="217" t="s">
        <v>6</v>
      </c>
      <c r="O19" s="218">
        <v>303</v>
      </c>
      <c r="P19" s="222">
        <f>SUM('Cuota-Pago=Saldo'!AN76)</f>
        <v>-357.74551495281912</v>
      </c>
      <c r="Q19" s="220"/>
      <c r="R19" s="217" t="s">
        <v>7</v>
      </c>
      <c r="S19" s="218">
        <v>303</v>
      </c>
      <c r="T19" s="222">
        <f>SUM('Cuota-Pago=Saldo'!AN96)</f>
        <v>-2799.5621582406902</v>
      </c>
      <c r="U19" s="220"/>
      <c r="V19" s="217" t="s">
        <v>8</v>
      </c>
      <c r="W19" s="218">
        <v>303</v>
      </c>
      <c r="X19" s="222">
        <f>SUM('Cuota-Pago=Saldo'!AN116)</f>
        <v>-470.06912919389731</v>
      </c>
      <c r="Y19" s="220"/>
      <c r="Z19" s="217" t="s">
        <v>9</v>
      </c>
      <c r="AA19" s="218">
        <v>303</v>
      </c>
      <c r="AB19" s="222">
        <f>SUM('Cuota-Pago=Saldo'!AN136)</f>
        <v>-362.43693725243742</v>
      </c>
      <c r="AC19" s="220"/>
      <c r="AD19" s="217" t="s">
        <v>10</v>
      </c>
      <c r="AE19" s="218">
        <v>303</v>
      </c>
      <c r="AF19" s="222">
        <f>SUM('Cuota-Pago=Saldo'!AN156)</f>
        <v>-348.56241293861973</v>
      </c>
      <c r="AG19" s="220"/>
      <c r="AH19" s="217" t="s">
        <v>11</v>
      </c>
      <c r="AI19" s="218">
        <v>303</v>
      </c>
      <c r="AJ19" s="222">
        <f>SUM('Cuota-Pago=Saldo'!AN176)</f>
        <v>-390.3968645930226</v>
      </c>
    </row>
    <row r="20" spans="2:36" s="221" customFormat="1" ht="20.100000000000001" customHeight="1" x14ac:dyDescent="0.55000000000000004">
      <c r="B20" s="217" t="s">
        <v>3</v>
      </c>
      <c r="C20" s="218">
        <v>304</v>
      </c>
      <c r="D20" s="222">
        <f>SUM('Cuota-Pago=Saldo'!AN17)</f>
        <v>-852.77577039403093</v>
      </c>
      <c r="E20" s="220"/>
      <c r="F20" s="217" t="s">
        <v>4</v>
      </c>
      <c r="G20" s="218">
        <v>304</v>
      </c>
      <c r="H20" s="222">
        <f>SUM('Cuota-Pago=Saldo'!AN37)</f>
        <v>-434.39639321676628</v>
      </c>
      <c r="I20" s="220"/>
      <c r="J20" s="217" t="s">
        <v>5</v>
      </c>
      <c r="K20" s="218">
        <v>304</v>
      </c>
      <c r="L20" s="222">
        <f>SUM('Cuota-Pago=Saldo'!AN57)</f>
        <v>6.040296935339029E-4</v>
      </c>
      <c r="M20" s="220"/>
      <c r="N20" s="217" t="s">
        <v>6</v>
      </c>
      <c r="O20" s="218">
        <v>304</v>
      </c>
      <c r="P20" s="222">
        <f>SUM('Cuota-Pago=Saldo'!AN77)</f>
        <v>-735.26407766115153</v>
      </c>
      <c r="Q20" s="220"/>
      <c r="R20" s="217" t="s">
        <v>7</v>
      </c>
      <c r="S20" s="218">
        <v>304</v>
      </c>
      <c r="T20" s="222">
        <f>SUM('Cuota-Pago=Saldo'!AN97)</f>
        <v>-368.15778953328555</v>
      </c>
      <c r="U20" s="220"/>
      <c r="V20" s="217" t="s">
        <v>8</v>
      </c>
      <c r="W20" s="218">
        <v>304</v>
      </c>
      <c r="X20" s="222">
        <f>SUM('Cuota-Pago=Saldo'!AN117)</f>
        <v>-409.29281042323248</v>
      </c>
      <c r="Y20" s="220"/>
      <c r="Z20" s="217" t="s">
        <v>9</v>
      </c>
      <c r="AA20" s="218">
        <v>304</v>
      </c>
      <c r="AB20" s="222">
        <f>SUM('Cuota-Pago=Saldo'!AN137)</f>
        <v>-409.0148470094872</v>
      </c>
      <c r="AC20" s="220"/>
      <c r="AD20" s="217" t="s">
        <v>10</v>
      </c>
      <c r="AE20" s="218">
        <v>304</v>
      </c>
      <c r="AF20" s="222">
        <f>SUM('Cuota-Pago=Saldo'!AN157)</f>
        <v>-378.91125248651224</v>
      </c>
      <c r="AG20" s="220"/>
      <c r="AH20" s="217" t="s">
        <v>11</v>
      </c>
      <c r="AI20" s="218">
        <v>304</v>
      </c>
      <c r="AJ20" s="222">
        <f>SUM('Cuota-Pago=Saldo'!AN177)</f>
        <v>-1042.546216631953</v>
      </c>
    </row>
    <row r="21" spans="2:36" s="221" customFormat="1" ht="20.100000000000001" customHeight="1" x14ac:dyDescent="0.55000000000000004">
      <c r="B21" s="217" t="s">
        <v>3</v>
      </c>
      <c r="C21" s="218">
        <v>401</v>
      </c>
      <c r="D21" s="222">
        <f>SUM('Cuota-Pago=Saldo'!AN18)</f>
        <v>-1040.6883234111629</v>
      </c>
      <c r="E21" s="220"/>
      <c r="F21" s="217" t="s">
        <v>4</v>
      </c>
      <c r="G21" s="218">
        <v>401</v>
      </c>
      <c r="H21" s="222">
        <f>SUM('Cuota-Pago=Saldo'!AN38)</f>
        <v>-1159.826906613677</v>
      </c>
      <c r="I21" s="220"/>
      <c r="J21" s="217" t="s">
        <v>5</v>
      </c>
      <c r="K21" s="218">
        <v>401</v>
      </c>
      <c r="L21" s="222">
        <f>SUM('Cuota-Pago=Saldo'!AN58)</f>
        <v>-767.70587995525648</v>
      </c>
      <c r="M21" s="220"/>
      <c r="N21" s="217" t="s">
        <v>6</v>
      </c>
      <c r="O21" s="218">
        <v>401</v>
      </c>
      <c r="P21" s="222">
        <f>SUM('Cuota-Pago=Saldo'!AN78)</f>
        <v>3.486813074971451E-3</v>
      </c>
      <c r="Q21" s="220"/>
      <c r="R21" s="217" t="s">
        <v>7</v>
      </c>
      <c r="S21" s="218">
        <v>401</v>
      </c>
      <c r="T21" s="222">
        <f>SUM('Cuota-Pago=Saldo'!AN98)</f>
        <v>-433.02135270209891</v>
      </c>
      <c r="U21" s="220"/>
      <c r="V21" s="217" t="s">
        <v>8</v>
      </c>
      <c r="W21" s="218">
        <v>401</v>
      </c>
      <c r="X21" s="222">
        <f>SUM('Cuota-Pago=Saldo'!AN118)</f>
        <v>-849.2939141206291</v>
      </c>
      <c r="Y21" s="220"/>
      <c r="Z21" s="217" t="s">
        <v>9</v>
      </c>
      <c r="AA21" s="218">
        <v>401</v>
      </c>
      <c r="AB21" s="222">
        <f>SUM('Cuota-Pago=Saldo'!AN138)</f>
        <v>2.7743024027109868</v>
      </c>
      <c r="AC21" s="220"/>
      <c r="AD21" s="217" t="s">
        <v>10</v>
      </c>
      <c r="AE21" s="218">
        <v>401</v>
      </c>
      <c r="AF21" s="222">
        <f>SUM('Cuota-Pago=Saldo'!AN158)</f>
        <v>-431.36655228064888</v>
      </c>
      <c r="AG21" s="220"/>
      <c r="AH21" s="217" t="s">
        <v>11</v>
      </c>
      <c r="AI21" s="218">
        <v>401</v>
      </c>
      <c r="AJ21" s="222">
        <f>SUM('Cuota-Pago=Saldo'!AN178)</f>
        <v>-1014.3960382934018</v>
      </c>
    </row>
    <row r="22" spans="2:36" s="221" customFormat="1" ht="20.100000000000001" customHeight="1" x14ac:dyDescent="0.55000000000000004">
      <c r="B22" s="217" t="s">
        <v>3</v>
      </c>
      <c r="C22" s="218">
        <v>402</v>
      </c>
      <c r="D22" s="222">
        <f>SUM('Cuota-Pago=Saldo'!AN19)</f>
        <v>-407.65082685068012</v>
      </c>
      <c r="E22" s="220"/>
      <c r="F22" s="217" t="s">
        <v>4</v>
      </c>
      <c r="G22" s="218">
        <v>402</v>
      </c>
      <c r="H22" s="222">
        <f>SUM('Cuota-Pago=Saldo'!AN39)</f>
        <v>-392.84791564365571</v>
      </c>
      <c r="I22" s="220"/>
      <c r="J22" s="217" t="s">
        <v>5</v>
      </c>
      <c r="K22" s="218">
        <v>402</v>
      </c>
      <c r="L22" s="222">
        <f>SUM('Cuota-Pago=Saldo'!AN59)</f>
        <v>-337.14693963435013</v>
      </c>
      <c r="M22" s="220"/>
      <c r="N22" s="217" t="s">
        <v>6</v>
      </c>
      <c r="O22" s="218">
        <v>402</v>
      </c>
      <c r="P22" s="222">
        <f>SUM('Cuota-Pago=Saldo'!AN79)</f>
        <v>-1566.6478331400999</v>
      </c>
      <c r="Q22" s="220"/>
      <c r="R22" s="217" t="s">
        <v>7</v>
      </c>
      <c r="S22" s="218">
        <v>402</v>
      </c>
      <c r="T22" s="222">
        <f>SUM('Cuota-Pago=Saldo'!AN99)</f>
        <v>-381.94039643228587</v>
      </c>
      <c r="U22" s="220"/>
      <c r="V22" s="217" t="s">
        <v>8</v>
      </c>
      <c r="W22" s="218">
        <v>402</v>
      </c>
      <c r="X22" s="222">
        <f>SUM('Cuota-Pago=Saldo'!AN119)</f>
        <v>-389.63596316825834</v>
      </c>
      <c r="Y22" s="220"/>
      <c r="Z22" s="217" t="s">
        <v>9</v>
      </c>
      <c r="AA22" s="218">
        <v>402</v>
      </c>
      <c r="AB22" s="222">
        <f>SUM('Cuota-Pago=Saldo'!AN139)</f>
        <v>-389.13984450215543</v>
      </c>
      <c r="AC22" s="220"/>
      <c r="AD22" s="217" t="s">
        <v>10</v>
      </c>
      <c r="AE22" s="218">
        <v>402</v>
      </c>
      <c r="AF22" s="222">
        <f>SUM('Cuota-Pago=Saldo'!AN159)</f>
        <v>-394.18922423405752</v>
      </c>
      <c r="AG22" s="220"/>
      <c r="AH22" s="217" t="s">
        <v>11</v>
      </c>
      <c r="AI22" s="218">
        <v>402</v>
      </c>
      <c r="AJ22" s="222">
        <f>SUM('Cuota-Pago=Saldo'!AN179)</f>
        <v>-361.48606919137029</v>
      </c>
    </row>
    <row r="23" spans="2:36" s="221" customFormat="1" ht="20.100000000000001" customHeight="1" x14ac:dyDescent="0.55000000000000004">
      <c r="B23" s="223" t="s">
        <v>3</v>
      </c>
      <c r="C23" s="224">
        <v>403</v>
      </c>
      <c r="D23" s="222">
        <f>SUM('Cuota-Pago=Saldo'!AN20)</f>
        <v>-416.78439564827175</v>
      </c>
      <c r="E23" s="220"/>
      <c r="F23" s="217" t="s">
        <v>4</v>
      </c>
      <c r="G23" s="224">
        <v>403</v>
      </c>
      <c r="H23" s="222">
        <f>SUM('Cuota-Pago=Saldo'!AN40)</f>
        <v>-368.76731576843667</v>
      </c>
      <c r="I23" s="220"/>
      <c r="J23" s="217" t="s">
        <v>5</v>
      </c>
      <c r="K23" s="224">
        <v>403</v>
      </c>
      <c r="L23" s="222">
        <f>SUM('Cuota-Pago=Saldo'!AN60)</f>
        <v>-404.58701339850899</v>
      </c>
      <c r="M23" s="220"/>
      <c r="N23" s="217" t="s">
        <v>6</v>
      </c>
      <c r="O23" s="224">
        <v>403</v>
      </c>
      <c r="P23" s="222">
        <f>SUM('Cuota-Pago=Saldo'!AN80)</f>
        <v>-442.22777978462199</v>
      </c>
      <c r="Q23" s="220"/>
      <c r="R23" s="217" t="s">
        <v>7</v>
      </c>
      <c r="S23" s="224">
        <v>403</v>
      </c>
      <c r="T23" s="222">
        <f>SUM('Cuota-Pago=Saldo'!AN100)</f>
        <v>-377.13951471097727</v>
      </c>
      <c r="U23" s="220"/>
      <c r="V23" s="217" t="s">
        <v>8</v>
      </c>
      <c r="W23" s="224">
        <v>403</v>
      </c>
      <c r="X23" s="222">
        <f>SUM('Cuota-Pago=Saldo'!AN120)</f>
        <v>-1.639473653767709E-3</v>
      </c>
      <c r="Y23" s="220"/>
      <c r="Z23" s="217" t="s">
        <v>9</v>
      </c>
      <c r="AA23" s="224">
        <v>403</v>
      </c>
      <c r="AB23" s="222">
        <f>SUM('Cuota-Pago=Saldo'!AN140)</f>
        <v>0.96376127794940203</v>
      </c>
      <c r="AC23" s="220"/>
      <c r="AD23" s="217" t="s">
        <v>10</v>
      </c>
      <c r="AE23" s="224">
        <v>403</v>
      </c>
      <c r="AF23" s="222">
        <f>SUM('Cuota-Pago=Saldo'!AN160)</f>
        <v>-409.67795549939143</v>
      </c>
      <c r="AG23" s="220"/>
      <c r="AH23" s="217" t="s">
        <v>11</v>
      </c>
      <c r="AI23" s="224">
        <v>403</v>
      </c>
      <c r="AJ23" s="222">
        <f>SUM('Cuota-Pago=Saldo'!AN180)</f>
        <v>-386.35104403751063</v>
      </c>
    </row>
    <row r="24" spans="2:36" s="221" customFormat="1" ht="20.100000000000001" customHeight="1" x14ac:dyDescent="0.55000000000000004">
      <c r="B24" s="217" t="s">
        <v>3</v>
      </c>
      <c r="C24" s="218">
        <v>404</v>
      </c>
      <c r="D24" s="222">
        <f>SUM('Cuota-Pago=Saldo'!AN21)</f>
        <v>-983.18075430297733</v>
      </c>
      <c r="E24" s="220"/>
      <c r="F24" s="217" t="s">
        <v>4</v>
      </c>
      <c r="G24" s="218">
        <v>404</v>
      </c>
      <c r="H24" s="222">
        <f>SUM('Cuota-Pago=Saldo'!AN41)</f>
        <v>-427.99550021988256</v>
      </c>
      <c r="I24" s="220"/>
      <c r="J24" s="217" t="s">
        <v>5</v>
      </c>
      <c r="K24" s="218">
        <v>404</v>
      </c>
      <c r="L24" s="222">
        <f>SUM('Cuota-Pago=Saldo'!AN61)</f>
        <v>-374.10515424335114</v>
      </c>
      <c r="M24" s="220"/>
      <c r="N24" s="217" t="s">
        <v>6</v>
      </c>
      <c r="O24" s="218">
        <v>404</v>
      </c>
      <c r="P24" s="222">
        <f>SUM('Cuota-Pago=Saldo'!AN81)</f>
        <v>-402.93846769634951</v>
      </c>
      <c r="Q24" s="220"/>
      <c r="R24" s="217" t="s">
        <v>7</v>
      </c>
      <c r="S24" s="218">
        <v>404</v>
      </c>
      <c r="T24" s="222">
        <f>SUM('Cuota-Pago=Saldo'!AN101)</f>
        <v>2.8815685482186382E-7</v>
      </c>
      <c r="U24" s="220"/>
      <c r="V24" s="217" t="s">
        <v>8</v>
      </c>
      <c r="W24" s="218">
        <v>404</v>
      </c>
      <c r="X24" s="222">
        <f>SUM('Cuota-Pago=Saldo'!AN121)</f>
        <v>-2707.4101095766564</v>
      </c>
      <c r="Y24" s="220"/>
      <c r="Z24" s="217" t="s">
        <v>9</v>
      </c>
      <c r="AA24" s="218">
        <v>404</v>
      </c>
      <c r="AB24" s="222">
        <f>SUM('Cuota-Pago=Saldo'!AN141)</f>
        <v>-351.75891393919659</v>
      </c>
      <c r="AC24" s="220"/>
      <c r="AD24" s="217" t="s">
        <v>10</v>
      </c>
      <c r="AE24" s="218">
        <v>404</v>
      </c>
      <c r="AF24" s="222">
        <f>SUM('Cuota-Pago=Saldo'!AN161)</f>
        <v>-662.9495635666766</v>
      </c>
      <c r="AG24" s="220"/>
      <c r="AH24" s="217" t="s">
        <v>11</v>
      </c>
      <c r="AI24" s="218">
        <v>404</v>
      </c>
      <c r="AJ24" s="222">
        <f>SUM('Cuota-Pago=Saldo'!AN181)</f>
        <v>-762.65622282679101</v>
      </c>
    </row>
    <row r="25" spans="2:36" s="221" customFormat="1" ht="20.100000000000001" customHeight="1" x14ac:dyDescent="0.55000000000000004">
      <c r="B25" s="217" t="s">
        <v>3</v>
      </c>
      <c r="C25" s="218">
        <v>501</v>
      </c>
      <c r="D25" s="222">
        <f>SUM('Cuota-Pago=Saldo'!AN22)</f>
        <v>-431.2327043565021</v>
      </c>
      <c r="E25" s="220"/>
      <c r="F25" s="217" t="s">
        <v>4</v>
      </c>
      <c r="G25" s="218">
        <v>501</v>
      </c>
      <c r="H25" s="222">
        <f>SUM('Cuota-Pago=Saldo'!AN42)</f>
        <v>-70.623720216940683</v>
      </c>
      <c r="I25" s="220"/>
      <c r="J25" s="217" t="s">
        <v>5</v>
      </c>
      <c r="K25" s="218">
        <v>501</v>
      </c>
      <c r="L25" s="222">
        <f>SUM('Cuota-Pago=Saldo'!AN62)</f>
        <v>-442.41133746836203</v>
      </c>
      <c r="M25" s="220"/>
      <c r="N25" s="217" t="s">
        <v>6</v>
      </c>
      <c r="O25" s="218">
        <v>501</v>
      </c>
      <c r="P25" s="222">
        <f>SUM('Cuota-Pago=Saldo'!AN82)</f>
        <v>-571.18561820427681</v>
      </c>
      <c r="Q25" s="220"/>
      <c r="R25" s="217" t="s">
        <v>7</v>
      </c>
      <c r="S25" s="218">
        <v>501</v>
      </c>
      <c r="T25" s="222">
        <f>SUM('Cuota-Pago=Saldo'!AN102)</f>
        <v>-411.14199131814814</v>
      </c>
      <c r="U25" s="220"/>
      <c r="V25" s="217" t="s">
        <v>8</v>
      </c>
      <c r="W25" s="218">
        <v>501</v>
      </c>
      <c r="X25" s="222">
        <f>SUM('Cuota-Pago=Saldo'!AN122)</f>
        <v>-439.56848554561765</v>
      </c>
      <c r="Y25" s="220"/>
      <c r="Z25" s="217" t="s">
        <v>9</v>
      </c>
      <c r="AA25" s="218">
        <v>501</v>
      </c>
      <c r="AB25" s="222">
        <f>SUM('Cuota-Pago=Saldo'!AN142)</f>
        <v>-390.41817716277558</v>
      </c>
      <c r="AC25" s="220"/>
      <c r="AD25" s="217" t="s">
        <v>10</v>
      </c>
      <c r="AE25" s="218">
        <v>501</v>
      </c>
      <c r="AF25" s="222">
        <f>SUM('Cuota-Pago=Saldo'!AN162)</f>
        <v>-1152.3107365445821</v>
      </c>
      <c r="AG25" s="220"/>
      <c r="AH25" s="217" t="s">
        <v>11</v>
      </c>
      <c r="AI25" s="218">
        <v>501</v>
      </c>
      <c r="AJ25" s="222">
        <f>SUM('Cuota-Pago=Saldo'!AN182)</f>
        <v>-4620.8592999538942</v>
      </c>
    </row>
    <row r="26" spans="2:36" s="221" customFormat="1" ht="20.100000000000001" customHeight="1" x14ac:dyDescent="0.55000000000000004">
      <c r="B26" s="223" t="s">
        <v>3</v>
      </c>
      <c r="C26" s="218">
        <v>502</v>
      </c>
      <c r="D26" s="222">
        <f>SUM('Cuota-Pago=Saldo'!AN23)</f>
        <v>1.427641161626525E-4</v>
      </c>
      <c r="E26" s="220"/>
      <c r="F26" s="217" t="s">
        <v>4</v>
      </c>
      <c r="G26" s="218">
        <v>502</v>
      </c>
      <c r="H26" s="222">
        <f>SUM('Cuota-Pago=Saldo'!AN43)</f>
        <v>-629.39691106721557</v>
      </c>
      <c r="I26" s="220"/>
      <c r="J26" s="217" t="s">
        <v>5</v>
      </c>
      <c r="K26" s="218">
        <v>502</v>
      </c>
      <c r="L26" s="222">
        <f>SUM('Cuota-Pago=Saldo'!AN63)</f>
        <v>-401.70551996297314</v>
      </c>
      <c r="M26" s="220"/>
      <c r="N26" s="217" t="s">
        <v>6</v>
      </c>
      <c r="O26" s="218">
        <v>502</v>
      </c>
      <c r="P26" s="222">
        <f>SUM('Cuota-Pago=Saldo'!AN83)</f>
        <v>-864.86098535535302</v>
      </c>
      <c r="Q26" s="220"/>
      <c r="R26" s="217" t="s">
        <v>7</v>
      </c>
      <c r="S26" s="218">
        <v>502</v>
      </c>
      <c r="T26" s="222">
        <f>SUM('Cuota-Pago=Saldo'!AN103)</f>
        <v>-398.10567293074689</v>
      </c>
      <c r="U26" s="220"/>
      <c r="V26" s="217" t="s">
        <v>8</v>
      </c>
      <c r="W26" s="218">
        <v>502</v>
      </c>
      <c r="X26" s="222">
        <f>SUM('Cuota-Pago=Saldo'!AN123)</f>
        <v>-511.57511876353283</v>
      </c>
      <c r="Y26" s="220"/>
      <c r="Z26" s="217" t="s">
        <v>9</v>
      </c>
      <c r="AA26" s="218">
        <v>502</v>
      </c>
      <c r="AB26" s="222">
        <f>SUM('Cuota-Pago=Saldo'!AN143)</f>
        <v>-345.39521608563138</v>
      </c>
      <c r="AC26" s="220"/>
      <c r="AD26" s="217" t="s">
        <v>10</v>
      </c>
      <c r="AE26" s="218">
        <v>502</v>
      </c>
      <c r="AF26" s="222">
        <f>SUM('Cuota-Pago=Saldo'!AN163)</f>
        <v>-403.22365205209883</v>
      </c>
      <c r="AG26" s="220"/>
      <c r="AH26" s="217" t="s">
        <v>11</v>
      </c>
      <c r="AI26" s="218">
        <v>502</v>
      </c>
      <c r="AJ26" s="222">
        <f>SUM('Cuota-Pago=Saldo'!AN183)</f>
        <v>-420.16987314171865</v>
      </c>
    </row>
    <row r="27" spans="2:36" s="221" customFormat="1" ht="20.100000000000001" customHeight="1" x14ac:dyDescent="0.55000000000000004">
      <c r="B27" s="217" t="s">
        <v>3</v>
      </c>
      <c r="C27" s="218">
        <v>503</v>
      </c>
      <c r="D27" s="222">
        <f>SUM('Cuota-Pago=Saldo'!AN24)</f>
        <v>228.77269733835709</v>
      </c>
      <c r="E27" s="220"/>
      <c r="F27" s="217" t="s">
        <v>4</v>
      </c>
      <c r="G27" s="218">
        <v>503</v>
      </c>
      <c r="H27" s="222">
        <f>SUM('Cuota-Pago=Saldo'!AN44)</f>
        <v>-417.70560837945851</v>
      </c>
      <c r="I27" s="220"/>
      <c r="J27" s="217" t="s">
        <v>5</v>
      </c>
      <c r="K27" s="218">
        <v>503</v>
      </c>
      <c r="L27" s="222">
        <f>SUM('Cuota-Pago=Saldo'!AN64)</f>
        <v>-511.61874745475552</v>
      </c>
      <c r="M27" s="220"/>
      <c r="N27" s="217" t="s">
        <v>6</v>
      </c>
      <c r="O27" s="218">
        <v>503</v>
      </c>
      <c r="P27" s="222">
        <f>SUM('Cuota-Pago=Saldo'!AN84)</f>
        <v>-392.45765045969108</v>
      </c>
      <c r="Q27" s="220"/>
      <c r="R27" s="217" t="s">
        <v>7</v>
      </c>
      <c r="S27" s="218">
        <v>503</v>
      </c>
      <c r="T27" s="222">
        <f>SUM('Cuota-Pago=Saldo'!AN104)</f>
        <v>-807.10473193038592</v>
      </c>
      <c r="U27" s="220"/>
      <c r="V27" s="217" t="s">
        <v>8</v>
      </c>
      <c r="W27" s="218">
        <v>503</v>
      </c>
      <c r="X27" s="222">
        <f>SUM('Cuota-Pago=Saldo'!AN124)</f>
        <v>-877.16027096977155</v>
      </c>
      <c r="Y27" s="220"/>
      <c r="Z27" s="217" t="s">
        <v>9</v>
      </c>
      <c r="AA27" s="218">
        <v>503</v>
      </c>
      <c r="AB27" s="222">
        <f>SUM('Cuota-Pago=Saldo'!AN144)</f>
        <v>-363.08382892652344</v>
      </c>
      <c r="AC27" s="220"/>
      <c r="AD27" s="217" t="s">
        <v>10</v>
      </c>
      <c r="AE27" s="218">
        <v>503</v>
      </c>
      <c r="AF27" s="222">
        <f>SUM('Cuota-Pago=Saldo'!AN164)</f>
        <v>-788.2651001204265</v>
      </c>
      <c r="AG27" s="220"/>
      <c r="AH27" s="217" t="s">
        <v>11</v>
      </c>
      <c r="AI27" s="218">
        <v>503</v>
      </c>
      <c r="AJ27" s="222">
        <f>SUM('Cuota-Pago=Saldo'!AN184)</f>
        <v>-379.51241098471667</v>
      </c>
    </row>
    <row r="28" spans="2:36" s="221" customFormat="1" ht="20.100000000000001" customHeight="1" thickBot="1" x14ac:dyDescent="0.6">
      <c r="B28" s="225" t="s">
        <v>3</v>
      </c>
      <c r="C28" s="226">
        <v>504</v>
      </c>
      <c r="D28" s="227">
        <f>SUM('Cuota-Pago=Saldo'!AN25)</f>
        <v>4.3767401129457539E-3</v>
      </c>
      <c r="E28" s="220"/>
      <c r="F28" s="225" t="s">
        <v>4</v>
      </c>
      <c r="G28" s="226">
        <v>504</v>
      </c>
      <c r="H28" s="227">
        <f>SUM('Cuota-Pago=Saldo'!AN45)</f>
        <v>-5.0057041909212785E-4</v>
      </c>
      <c r="I28" s="220"/>
      <c r="J28" s="225" t="s">
        <v>5</v>
      </c>
      <c r="K28" s="226">
        <v>504</v>
      </c>
      <c r="L28" s="227">
        <f>SUM('Cuota-Pago=Saldo'!AN65)</f>
        <v>-4.2281184778403258E-4</v>
      </c>
      <c r="M28" s="220"/>
      <c r="N28" s="225" t="s">
        <v>6</v>
      </c>
      <c r="O28" s="226">
        <v>504</v>
      </c>
      <c r="P28" s="227">
        <f>SUM('Cuota-Pago=Saldo'!AN85)</f>
        <v>-848.31808679788151</v>
      </c>
      <c r="Q28" s="220"/>
      <c r="R28" s="225" t="s">
        <v>7</v>
      </c>
      <c r="S28" s="226">
        <v>504</v>
      </c>
      <c r="T28" s="227">
        <f>SUM('Cuota-Pago=Saldo'!AN105)</f>
        <v>0.44760546203281137</v>
      </c>
      <c r="U28" s="220"/>
      <c r="V28" s="225" t="s">
        <v>8</v>
      </c>
      <c r="W28" s="226">
        <v>504</v>
      </c>
      <c r="X28" s="227">
        <f>SUM('Cuota-Pago=Saldo'!AN125)</f>
        <v>-956.99379595524351</v>
      </c>
      <c r="Y28" s="220"/>
      <c r="Z28" s="225" t="s">
        <v>9</v>
      </c>
      <c r="AA28" s="226">
        <v>504</v>
      </c>
      <c r="AB28" s="227">
        <f>SUM('Cuota-Pago=Saldo'!AN145)</f>
        <v>-345.66065461146866</v>
      </c>
      <c r="AC28" s="220"/>
      <c r="AD28" s="225" t="s">
        <v>10</v>
      </c>
      <c r="AE28" s="226">
        <v>504</v>
      </c>
      <c r="AF28" s="227">
        <f>SUM('Cuota-Pago=Saldo'!AN165)</f>
        <v>-2004.9585676767574</v>
      </c>
      <c r="AG28" s="220"/>
      <c r="AH28" s="225" t="s">
        <v>11</v>
      </c>
      <c r="AI28" s="226">
        <v>504</v>
      </c>
      <c r="AJ28" s="227">
        <f>SUM('Cuota-Pago=Saldo'!AN185)</f>
        <v>-408.75394136506378</v>
      </c>
    </row>
    <row r="29" spans="2:36" s="189" customFormat="1" x14ac:dyDescent="0.4">
      <c r="B29" s="252"/>
      <c r="C29" s="252"/>
      <c r="D29" s="253">
        <f>COUNTIF(D9:D28,"&lt;-930")</f>
        <v>3</v>
      </c>
      <c r="F29" s="252"/>
      <c r="G29" s="252"/>
      <c r="H29" s="253">
        <f>COUNTIF(H9:H28,"&lt;-930")</f>
        <v>3</v>
      </c>
      <c r="J29" s="252"/>
      <c r="K29" s="252"/>
      <c r="L29" s="253">
        <f>COUNTIF(L9:L28,"&lt;-930")</f>
        <v>2</v>
      </c>
      <c r="N29" s="252"/>
      <c r="O29" s="252"/>
      <c r="P29" s="253">
        <f>COUNTIF(P9:P28,"&lt;-930")</f>
        <v>1</v>
      </c>
      <c r="R29" s="252"/>
      <c r="S29" s="252"/>
      <c r="T29" s="253">
        <f>COUNTIF(T9:T28,"&lt;-930")</f>
        <v>2</v>
      </c>
      <c r="V29" s="252"/>
      <c r="W29" s="252"/>
      <c r="X29" s="253">
        <f>COUNTIF(X9:X28,"&lt;-930")</f>
        <v>2</v>
      </c>
      <c r="Z29" s="252"/>
      <c r="AA29" s="252"/>
      <c r="AB29" s="253">
        <f>COUNTIF(AB9:AB28,"&lt;-930")</f>
        <v>2</v>
      </c>
      <c r="AD29" s="252"/>
      <c r="AE29" s="252"/>
      <c r="AF29" s="253">
        <f>COUNTIF(AF9:AF28,"&lt;-930")</f>
        <v>2</v>
      </c>
      <c r="AH29" s="252"/>
      <c r="AI29" s="252"/>
      <c r="AJ29" s="253">
        <f>COUNTIF(AJ9:AJ28,"&lt;-930")</f>
        <v>5</v>
      </c>
    </row>
    <row r="30" spans="2:36" s="189" customFormat="1" x14ac:dyDescent="0.4">
      <c r="B30" s="252"/>
      <c r="C30" s="252"/>
      <c r="D30" s="254">
        <f>COUNTIF(D9:D28,"&lt;-20")-D29</f>
        <v>13</v>
      </c>
      <c r="F30" s="252"/>
      <c r="G30" s="252"/>
      <c r="H30" s="254">
        <f>COUNTIF(H9:H28,"&lt;-20")-H29</f>
        <v>15</v>
      </c>
      <c r="J30" s="252"/>
      <c r="K30" s="252"/>
      <c r="L30" s="254">
        <f>COUNTIF(L9:L28,"&lt;-20")-L29</f>
        <v>15</v>
      </c>
      <c r="N30" s="252"/>
      <c r="O30" s="252"/>
      <c r="P30" s="254">
        <f>COUNTIF(P9:P28,"&lt;-20")-P29</f>
        <v>15</v>
      </c>
      <c r="R30" s="252"/>
      <c r="S30" s="252"/>
      <c r="T30" s="254">
        <f>COUNTIF(T9:T28,"&lt;-20")-T29</f>
        <v>14</v>
      </c>
      <c r="V30" s="252"/>
      <c r="W30" s="252"/>
      <c r="X30" s="254">
        <f>COUNTIF(X9:X28,"&lt;-20")-X29</f>
        <v>15</v>
      </c>
      <c r="Z30" s="252"/>
      <c r="AA30" s="252"/>
      <c r="AB30" s="254">
        <f>COUNTIF(AB9:AB28,"&lt;-20")-AB29</f>
        <v>15</v>
      </c>
      <c r="AD30" s="252"/>
      <c r="AE30" s="252"/>
      <c r="AF30" s="254">
        <f>COUNTIF(AF9:AF28,"&lt;-20")-AF29</f>
        <v>17</v>
      </c>
      <c r="AH30" s="252"/>
      <c r="AI30" s="252"/>
      <c r="AJ30" s="254">
        <f>COUNTIF(AJ9:AJ28,"&lt;-20")-AJ29</f>
        <v>14</v>
      </c>
    </row>
    <row r="31" spans="2:36" s="201" customFormat="1" ht="142.5" customHeight="1" x14ac:dyDescent="0.4">
      <c r="B31" s="302" t="s">
        <v>340</v>
      </c>
      <c r="C31" s="302"/>
      <c r="D31" s="302"/>
      <c r="E31" s="302"/>
      <c r="F31" s="302"/>
      <c r="G31" s="302"/>
      <c r="H31" s="302"/>
      <c r="I31" s="302"/>
      <c r="J31" s="302"/>
      <c r="K31" s="302"/>
      <c r="L31" s="302"/>
      <c r="M31" s="302"/>
      <c r="N31" s="302"/>
      <c r="O31" s="302"/>
      <c r="P31" s="302"/>
      <c r="Q31" s="202"/>
      <c r="R31" s="302" t="s">
        <v>324</v>
      </c>
      <c r="S31" s="302"/>
      <c r="T31" s="302"/>
      <c r="U31" s="302"/>
      <c r="V31" s="302"/>
      <c r="W31" s="302"/>
      <c r="X31" s="302"/>
      <c r="Y31" s="302"/>
      <c r="Z31" s="302"/>
      <c r="AA31" s="302"/>
      <c r="AB31" s="302"/>
      <c r="AC31" s="302"/>
      <c r="AD31" s="302"/>
      <c r="AE31" s="302"/>
      <c r="AF31" s="302"/>
      <c r="AG31" s="302"/>
      <c r="AH31" s="302"/>
      <c r="AI31" s="302"/>
      <c r="AJ31" s="302"/>
    </row>
    <row r="32" spans="2:36" ht="20.100000000000001" customHeight="1" x14ac:dyDescent="0.4">
      <c r="AJ32" s="186" t="s">
        <v>12</v>
      </c>
    </row>
    <row r="33" spans="18:27" ht="20.100000000000001" customHeight="1" x14ac:dyDescent="0.4"/>
    <row r="34" spans="18:27" ht="20.100000000000001" customHeight="1" x14ac:dyDescent="0.4"/>
    <row r="35" spans="18:27" ht="20.100000000000001" customHeight="1" x14ac:dyDescent="0.55000000000000004">
      <c r="R35" s="301" t="s">
        <v>12</v>
      </c>
      <c r="S35" s="301"/>
      <c r="T35" s="301"/>
      <c r="U35" s="301"/>
      <c r="V35" s="301"/>
      <c r="W35" s="301"/>
      <c r="X35" s="301"/>
    </row>
    <row r="36" spans="18:27" ht="20.100000000000001" customHeight="1" x14ac:dyDescent="0.4"/>
    <row r="37" spans="18:27" ht="20.100000000000001" customHeight="1" x14ac:dyDescent="0.4"/>
    <row r="38" spans="18:27" ht="20.100000000000001" customHeight="1" x14ac:dyDescent="0.4"/>
    <row r="39" spans="18:27" ht="20.100000000000001" customHeight="1" x14ac:dyDescent="0.4"/>
    <row r="40" spans="18:27" ht="20.100000000000001" customHeight="1" x14ac:dyDescent="0.4"/>
    <row r="41" spans="18:27" ht="20.100000000000001" customHeight="1" x14ac:dyDescent="0.55000000000000004">
      <c r="T41" s="260">
        <v>180</v>
      </c>
      <c r="U41" s="260"/>
      <c r="V41" s="260"/>
      <c r="W41" s="260"/>
    </row>
    <row r="42" spans="18:27" ht="20.100000000000001" customHeight="1" x14ac:dyDescent="0.4">
      <c r="T42" s="199">
        <f>SUM(D29:AJ29)</f>
        <v>22</v>
      </c>
      <c r="V42" s="328" cm="1">
        <f t="array" ref="V42">MMULT(T42*100,1/T41)/100</f>
        <v>0.12222222222222223</v>
      </c>
      <c r="W42" s="328"/>
      <c r="X42" s="327" t="s">
        <v>345</v>
      </c>
      <c r="Y42" s="327"/>
      <c r="Z42" s="327"/>
      <c r="AA42" s="327"/>
    </row>
    <row r="43" spans="18:27" ht="20.100000000000001" customHeight="1" x14ac:dyDescent="0.4">
      <c r="T43" s="251">
        <f>SUM(D30:AJ30)</f>
        <v>133</v>
      </c>
      <c r="V43" s="326" cm="1">
        <f t="array" ref="V43">MMULT(T43*100,1/T41)/100</f>
        <v>0.73888888888888882</v>
      </c>
      <c r="W43" s="326"/>
      <c r="X43" s="327" t="s">
        <v>367</v>
      </c>
      <c r="Y43" s="327"/>
      <c r="Z43" s="327"/>
      <c r="AA43" s="327"/>
    </row>
    <row r="44" spans="18:27" ht="20.100000000000001" customHeight="1" x14ac:dyDescent="0.4">
      <c r="T44" s="251">
        <f>SUM(-T42,T41)-T43</f>
        <v>25</v>
      </c>
      <c r="V44" s="329" cm="1">
        <f t="array" ref="V44">MMULT(T44*100,1/T41)/100</f>
        <v>0.1388888888888889</v>
      </c>
      <c r="W44" s="329"/>
      <c r="X44" s="330" t="s">
        <v>316</v>
      </c>
      <c r="Y44" s="330"/>
      <c r="Z44" s="330"/>
      <c r="AA44" s="330"/>
    </row>
    <row r="45" spans="18:27" ht="20.100000000000001" customHeight="1" x14ac:dyDescent="0.4"/>
    <row r="46" spans="18:27" ht="20.100000000000001" customHeight="1" x14ac:dyDescent="0.55000000000000004">
      <c r="U46" s="325">
        <f ca="1">TODAY()</f>
        <v>46162</v>
      </c>
      <c r="V46" s="325"/>
      <c r="W46" s="325"/>
      <c r="X46" s="331">
        <f>SUM('Cuota-Pago=Saldo'!AP186)</f>
        <v>-102610.82536978822</v>
      </c>
      <c r="Y46" s="331"/>
      <c r="Z46" s="331"/>
      <c r="AA46" s="331"/>
    </row>
    <row r="47" spans="18:27" ht="20.100000000000001" customHeight="1" x14ac:dyDescent="0.45">
      <c r="X47" s="324" t="s">
        <v>339</v>
      </c>
      <c r="Y47" s="324"/>
      <c r="Z47" s="324"/>
      <c r="AA47" s="324"/>
    </row>
    <row r="48" spans="18:27" ht="20.100000000000001" customHeight="1" x14ac:dyDescent="0.4"/>
    <row r="49" spans="4:20" ht="20.100000000000001" customHeight="1" x14ac:dyDescent="0.4"/>
    <row r="50" spans="4:20" ht="20.100000000000001" customHeight="1" x14ac:dyDescent="0.4"/>
    <row r="51" spans="4:20" ht="20.100000000000001" customHeight="1" x14ac:dyDescent="0.4"/>
    <row r="52" spans="4:20" ht="20.100000000000001" customHeight="1" x14ac:dyDescent="0.4"/>
    <row r="53" spans="4:20" x14ac:dyDescent="0.4">
      <c r="N53" s="185"/>
      <c r="O53" s="187"/>
      <c r="P53" s="188"/>
    </row>
    <row r="54" spans="4:20" ht="15" customHeight="1" x14ac:dyDescent="0.4"/>
    <row r="55" spans="4:20" ht="15.75" customHeight="1" x14ac:dyDescent="0.4"/>
    <row r="56" spans="4:20" ht="20.100000000000001" customHeight="1" x14ac:dyDescent="0.4">
      <c r="R56" s="198"/>
      <c r="S56" s="198"/>
      <c r="T56" s="198" t="s">
        <v>368</v>
      </c>
    </row>
    <row r="57" spans="4:20" ht="20.100000000000001" customHeight="1" x14ac:dyDescent="0.4">
      <c r="R57" s="198">
        <v>3</v>
      </c>
      <c r="S57" s="298">
        <f>SUM(T43)</f>
        <v>133</v>
      </c>
      <c r="T57" s="198" cm="1">
        <f t="array" ref="T57">MMULT(S57,R57)</f>
        <v>399</v>
      </c>
    </row>
    <row r="58" spans="4:20" ht="20.100000000000001" customHeight="1" x14ac:dyDescent="0.4">
      <c r="R58" s="198">
        <v>4</v>
      </c>
      <c r="S58" s="198">
        <f>SUM(T42)</f>
        <v>22</v>
      </c>
      <c r="T58" s="198" cm="1">
        <f t="array" ref="T58">MMULT(S58,R58)</f>
        <v>88</v>
      </c>
    </row>
    <row r="59" spans="4:20" ht="20.100000000000001" customHeight="1" x14ac:dyDescent="0.4">
      <c r="R59" s="198"/>
      <c r="S59" s="198" t="s">
        <v>12</v>
      </c>
      <c r="T59" s="198">
        <f>SUM(T57:T58)</f>
        <v>487</v>
      </c>
    </row>
    <row r="60" spans="4:20" ht="20.100000000000001" customHeight="1" x14ac:dyDescent="0.4">
      <c r="D60" s="197"/>
      <c r="E60" s="197"/>
      <c r="F60" s="197"/>
      <c r="G60" s="197"/>
      <c r="H60" s="197"/>
      <c r="I60" s="197"/>
      <c r="J60" s="197"/>
      <c r="K60" s="197"/>
      <c r="L60" s="197"/>
      <c r="R60" s="198"/>
      <c r="S60" s="198">
        <v>20</v>
      </c>
      <c r="T60" s="198" cm="1">
        <f t="array" ref="T60">MMULT(T59,S60)</f>
        <v>9740</v>
      </c>
    </row>
    <row r="61" spans="4:20" ht="20.100000000000001" customHeight="1" x14ac:dyDescent="0.4"/>
    <row r="62" spans="4:20" ht="20.100000000000001" customHeight="1" x14ac:dyDescent="0.4"/>
    <row r="63" spans="4:20" ht="20.100000000000001" customHeight="1" x14ac:dyDescent="0.4"/>
    <row r="64" spans="4:20" ht="20.100000000000001" customHeight="1" x14ac:dyDescent="0.4"/>
    <row r="65" spans="4:36" ht="20.100000000000001" customHeight="1" x14ac:dyDescent="0.4"/>
    <row r="66" spans="4:36" ht="20.100000000000001" customHeight="1" x14ac:dyDescent="0.4"/>
    <row r="67" spans="4:36" ht="20.100000000000001" customHeight="1" x14ac:dyDescent="0.4">
      <c r="D67" s="197">
        <f>COUNTIF(D47:D66,"&lt;-700")</f>
        <v>0</v>
      </c>
      <c r="E67" s="198"/>
      <c r="F67" s="196"/>
      <c r="G67" s="196"/>
      <c r="H67" s="197">
        <f>COUNTIF(H47:H66,"&lt;-700")</f>
        <v>0</v>
      </c>
      <c r="I67" s="198"/>
      <c r="J67" s="196"/>
      <c r="K67" s="196"/>
      <c r="L67" s="197">
        <f>COUNTIF(L47:L66,"&lt;-700")</f>
        <v>0</v>
      </c>
      <c r="M67" s="198"/>
      <c r="N67" s="196"/>
      <c r="O67" s="196"/>
      <c r="P67" s="197">
        <f>COUNTIF(P47:P66,"&lt;-700")</f>
        <v>0</v>
      </c>
      <c r="Q67" s="198"/>
      <c r="R67" s="196"/>
      <c r="S67" s="196"/>
      <c r="T67" s="197">
        <f>COUNTIF(T47:T66,"&lt;-700")</f>
        <v>0</v>
      </c>
      <c r="U67" s="198"/>
      <c r="V67" s="196"/>
      <c r="W67" s="196"/>
      <c r="X67" s="197">
        <f>COUNTIF(X47:X66,"&lt;-700")</f>
        <v>0</v>
      </c>
      <c r="Y67" s="198"/>
      <c r="Z67" s="196"/>
      <c r="AA67" s="196"/>
      <c r="AB67" s="197">
        <f>COUNTIF(AB47:AB66,"&lt;-700")</f>
        <v>0</v>
      </c>
      <c r="AC67" s="198"/>
      <c r="AD67" s="196"/>
      <c r="AE67" s="196"/>
      <c r="AF67" s="197">
        <f>COUNTIF(AF47:AF66,"&lt;-700")</f>
        <v>0</v>
      </c>
      <c r="AG67" s="198"/>
      <c r="AH67" s="196"/>
      <c r="AI67" s="196"/>
      <c r="AJ67" s="197">
        <f>COUNTIF(AJ47:AJ66,"&lt;-700")</f>
        <v>0</v>
      </c>
    </row>
    <row r="68" spans="4:36" ht="20.100000000000001" customHeight="1" x14ac:dyDescent="0.4"/>
    <row r="69" spans="4:36" ht="20.100000000000001" customHeight="1" x14ac:dyDescent="0.4"/>
    <row r="70" spans="4:36" ht="20.100000000000001" customHeight="1" x14ac:dyDescent="0.4"/>
    <row r="71" spans="4:36" ht="20.100000000000001" customHeight="1" x14ac:dyDescent="0.4"/>
    <row r="72" spans="4:36" ht="20.100000000000001" customHeight="1" x14ac:dyDescent="0.4"/>
    <row r="73" spans="4:36" ht="20.100000000000001" customHeight="1" x14ac:dyDescent="0.4"/>
    <row r="74" spans="4:36" ht="20.100000000000001" customHeight="1" x14ac:dyDescent="0.4"/>
    <row r="75" spans="4:36" ht="20.100000000000001" customHeight="1" x14ac:dyDescent="0.4"/>
    <row r="77" spans="4:36" ht="15" customHeight="1" x14ac:dyDescent="0.4"/>
    <row r="79" spans="4:36" ht="20.100000000000001" customHeight="1" x14ac:dyDescent="0.4"/>
    <row r="80" spans="4:36" ht="20.100000000000001" customHeight="1" x14ac:dyDescent="0.4"/>
    <row r="81" spans="5:8" ht="20.100000000000001" customHeight="1" x14ac:dyDescent="0.4"/>
    <row r="82" spans="5:8" ht="20.100000000000001" customHeight="1" x14ac:dyDescent="0.4"/>
    <row r="83" spans="5:8" ht="20.100000000000001" customHeight="1" x14ac:dyDescent="0.4"/>
    <row r="84" spans="5:8" ht="20.100000000000001" customHeight="1" x14ac:dyDescent="0.4"/>
    <row r="85" spans="5:8" ht="20.100000000000001" customHeight="1" x14ac:dyDescent="0.4"/>
    <row r="86" spans="5:8" ht="20.100000000000001" customHeight="1" x14ac:dyDescent="0.4"/>
    <row r="87" spans="5:8" ht="20.100000000000001" customHeight="1" x14ac:dyDescent="0.4"/>
    <row r="88" spans="5:8" s="189" customFormat="1" ht="20.100000000000001" customHeight="1" x14ac:dyDescent="0.4">
      <c r="E88" s="182"/>
      <c r="F88" s="182"/>
      <c r="G88" s="182"/>
      <c r="H88" s="182"/>
    </row>
    <row r="89" spans="5:8" s="189" customFormat="1" ht="20.100000000000001" customHeight="1" x14ac:dyDescent="0.4">
      <c r="E89" s="182"/>
      <c r="F89" s="182"/>
      <c r="G89" s="182"/>
      <c r="H89" s="182"/>
    </row>
    <row r="90" spans="5:8" s="189" customFormat="1" ht="20.100000000000001" customHeight="1" x14ac:dyDescent="0.4">
      <c r="E90" s="182"/>
      <c r="F90" s="182"/>
      <c r="G90" s="182"/>
      <c r="H90" s="182"/>
    </row>
    <row r="91" spans="5:8" s="189" customFormat="1" ht="20.100000000000001" customHeight="1" x14ac:dyDescent="0.4">
      <c r="E91" s="182"/>
      <c r="F91" s="182"/>
      <c r="G91" s="182"/>
      <c r="H91" s="182"/>
    </row>
    <row r="92" spans="5:8" s="189" customFormat="1" ht="20.100000000000001" customHeight="1" x14ac:dyDescent="0.4">
      <c r="E92" s="182"/>
      <c r="F92" s="182"/>
      <c r="G92" s="182"/>
      <c r="H92" s="182"/>
    </row>
    <row r="93" spans="5:8" s="189" customFormat="1" ht="20.100000000000001" customHeight="1" x14ac:dyDescent="0.4">
      <c r="E93" s="182"/>
      <c r="F93" s="182"/>
      <c r="G93" s="182"/>
      <c r="H93" s="182"/>
    </row>
    <row r="94" spans="5:8" s="189" customFormat="1" ht="20.100000000000001" customHeight="1" x14ac:dyDescent="0.4">
      <c r="E94" s="182"/>
      <c r="F94" s="182"/>
      <c r="G94" s="182"/>
      <c r="H94" s="182"/>
    </row>
    <row r="95" spans="5:8" s="189" customFormat="1" ht="20.100000000000001" customHeight="1" x14ac:dyDescent="0.4">
      <c r="E95" s="182"/>
      <c r="F95" s="182"/>
      <c r="G95" s="182"/>
      <c r="H95" s="182"/>
    </row>
    <row r="96" spans="5:8" s="189" customFormat="1" ht="20.100000000000001" customHeight="1" x14ac:dyDescent="0.4">
      <c r="E96" s="182"/>
      <c r="F96" s="182"/>
      <c r="G96" s="182"/>
      <c r="H96" s="182"/>
    </row>
    <row r="97" spans="5:8" s="189" customFormat="1" ht="20.100000000000001" customHeight="1" x14ac:dyDescent="0.4">
      <c r="E97" s="182"/>
      <c r="F97" s="182"/>
      <c r="G97" s="182"/>
      <c r="H97" s="182"/>
    </row>
    <row r="98" spans="5:8" s="189" customFormat="1" ht="20.100000000000001" customHeight="1" x14ac:dyDescent="0.4">
      <c r="E98" s="182"/>
      <c r="F98" s="182"/>
      <c r="G98" s="182"/>
      <c r="H98" s="182"/>
    </row>
    <row r="99" spans="5:8" s="189" customFormat="1" x14ac:dyDescent="0.4">
      <c r="E99" s="182"/>
      <c r="F99" s="182"/>
      <c r="G99" s="182"/>
      <c r="H99" s="182"/>
    </row>
    <row r="100" spans="5:8" s="189" customFormat="1" ht="15" customHeight="1" x14ac:dyDescent="0.4">
      <c r="E100" s="182"/>
      <c r="F100" s="182"/>
      <c r="G100" s="182"/>
      <c r="H100" s="182"/>
    </row>
    <row r="101" spans="5:8" s="189" customFormat="1" x14ac:dyDescent="0.4">
      <c r="E101" s="182"/>
      <c r="F101" s="182"/>
      <c r="G101" s="182"/>
      <c r="H101" s="182"/>
    </row>
    <row r="102" spans="5:8" ht="20.100000000000001" customHeight="1" x14ac:dyDescent="0.4"/>
    <row r="103" spans="5:8" ht="20.100000000000001" customHeight="1" x14ac:dyDescent="0.4"/>
    <row r="104" spans="5:8" ht="20.100000000000001" customHeight="1" x14ac:dyDescent="0.4"/>
    <row r="105" spans="5:8" ht="20.100000000000001" customHeight="1" x14ac:dyDescent="0.4"/>
    <row r="106" spans="5:8" ht="20.100000000000001" customHeight="1" x14ac:dyDescent="0.4"/>
    <row r="107" spans="5:8" ht="20.100000000000001" customHeight="1" x14ac:dyDescent="0.4"/>
    <row r="108" spans="5:8" ht="20.100000000000001" customHeight="1" x14ac:dyDescent="0.4"/>
    <row r="109" spans="5:8" ht="20.100000000000001" customHeight="1" x14ac:dyDescent="0.4"/>
    <row r="110" spans="5:8" ht="20.100000000000001" customHeight="1" x14ac:dyDescent="0.4"/>
    <row r="111" spans="5:8" ht="20.100000000000001" customHeight="1" x14ac:dyDescent="0.4"/>
    <row r="112" spans="5:8" ht="20.100000000000001" customHeight="1" x14ac:dyDescent="0.4"/>
    <row r="113" ht="20.100000000000001" customHeight="1" x14ac:dyDescent="0.4"/>
    <row r="114" ht="20.100000000000001" customHeight="1" x14ac:dyDescent="0.4"/>
    <row r="115" ht="20.100000000000001" customHeight="1" x14ac:dyDescent="0.4"/>
    <row r="116" ht="20.100000000000001" customHeight="1" x14ac:dyDescent="0.4"/>
    <row r="117" ht="20.100000000000001" customHeight="1" x14ac:dyDescent="0.4"/>
    <row r="118" ht="20.100000000000001" customHeight="1" x14ac:dyDescent="0.4"/>
    <row r="119" ht="20.100000000000001" customHeight="1" x14ac:dyDescent="0.4"/>
    <row r="120" ht="20.100000000000001" customHeight="1" x14ac:dyDescent="0.4"/>
    <row r="121" ht="20.100000000000001" customHeight="1" x14ac:dyDescent="0.4"/>
    <row r="123" ht="15" customHeight="1" x14ac:dyDescent="0.4"/>
    <row r="125" ht="20.100000000000001" customHeight="1" x14ac:dyDescent="0.4"/>
    <row r="126" ht="20.100000000000001" customHeight="1" x14ac:dyDescent="0.4"/>
    <row r="127" ht="20.100000000000001" customHeight="1" x14ac:dyDescent="0.4"/>
    <row r="128" ht="20.100000000000001" customHeight="1" x14ac:dyDescent="0.4"/>
    <row r="129" spans="5:8" ht="20.100000000000001" customHeight="1" x14ac:dyDescent="0.4"/>
    <row r="130" spans="5:8" ht="20.100000000000001" customHeight="1" x14ac:dyDescent="0.4"/>
    <row r="131" spans="5:8" ht="20.100000000000001" customHeight="1" x14ac:dyDescent="0.4"/>
    <row r="132" spans="5:8" s="189" customFormat="1" ht="20.100000000000001" customHeight="1" x14ac:dyDescent="0.4">
      <c r="E132" s="182"/>
      <c r="F132" s="182"/>
      <c r="G132" s="182"/>
      <c r="H132" s="182"/>
    </row>
    <row r="133" spans="5:8" s="189" customFormat="1" ht="20.100000000000001" customHeight="1" x14ac:dyDescent="0.4">
      <c r="E133" s="182"/>
      <c r="F133" s="182"/>
      <c r="G133" s="182"/>
      <c r="H133" s="182"/>
    </row>
    <row r="134" spans="5:8" s="189" customFormat="1" ht="20.100000000000001" customHeight="1" x14ac:dyDescent="0.4">
      <c r="E134" s="182"/>
      <c r="F134" s="182"/>
      <c r="G134" s="182"/>
      <c r="H134" s="182"/>
    </row>
    <row r="135" spans="5:8" s="189" customFormat="1" ht="20.100000000000001" customHeight="1" x14ac:dyDescent="0.4">
      <c r="E135" s="182"/>
      <c r="F135" s="182"/>
      <c r="G135" s="182"/>
      <c r="H135" s="182"/>
    </row>
    <row r="136" spans="5:8" s="189" customFormat="1" ht="20.100000000000001" customHeight="1" x14ac:dyDescent="0.4">
      <c r="E136" s="182"/>
      <c r="F136" s="182"/>
      <c r="G136" s="182"/>
      <c r="H136" s="182"/>
    </row>
    <row r="137" spans="5:8" s="189" customFormat="1" ht="20.100000000000001" customHeight="1" x14ac:dyDescent="0.4">
      <c r="E137" s="182"/>
      <c r="F137" s="182"/>
      <c r="G137" s="182"/>
      <c r="H137" s="182"/>
    </row>
    <row r="138" spans="5:8" s="189" customFormat="1" ht="20.100000000000001" customHeight="1" x14ac:dyDescent="0.4">
      <c r="E138" s="182"/>
      <c r="F138" s="182"/>
      <c r="G138" s="182"/>
      <c r="H138" s="182"/>
    </row>
    <row r="139" spans="5:8" s="189" customFormat="1" ht="20.100000000000001" customHeight="1" x14ac:dyDescent="0.4">
      <c r="E139" s="182"/>
      <c r="F139" s="182"/>
      <c r="G139" s="182"/>
      <c r="H139" s="182"/>
    </row>
    <row r="140" spans="5:8" s="189" customFormat="1" ht="20.100000000000001" customHeight="1" x14ac:dyDescent="0.4">
      <c r="E140" s="182"/>
      <c r="F140" s="182"/>
      <c r="G140" s="182"/>
      <c r="H140" s="182"/>
    </row>
    <row r="141" spans="5:8" s="189" customFormat="1" ht="20.100000000000001" customHeight="1" x14ac:dyDescent="0.4">
      <c r="E141" s="182"/>
      <c r="F141" s="182"/>
      <c r="G141" s="182"/>
      <c r="H141" s="182"/>
    </row>
    <row r="142" spans="5:8" s="189" customFormat="1" ht="20.100000000000001" customHeight="1" x14ac:dyDescent="0.4">
      <c r="E142" s="182"/>
      <c r="F142" s="182"/>
      <c r="G142" s="182"/>
      <c r="H142" s="182"/>
    </row>
    <row r="143" spans="5:8" s="189" customFormat="1" ht="20.100000000000001" customHeight="1" x14ac:dyDescent="0.4">
      <c r="E143" s="182"/>
      <c r="F143" s="182"/>
      <c r="G143" s="182"/>
      <c r="H143" s="182"/>
    </row>
    <row r="144" spans="5:8" s="189" customFormat="1" ht="20.100000000000001" customHeight="1" x14ac:dyDescent="0.4">
      <c r="E144" s="182"/>
      <c r="F144" s="182"/>
      <c r="G144" s="182"/>
      <c r="H144" s="182"/>
    </row>
    <row r="145" spans="5:8" s="189" customFormat="1" x14ac:dyDescent="0.4">
      <c r="E145" s="182"/>
      <c r="F145" s="182"/>
      <c r="G145" s="182"/>
      <c r="H145" s="182"/>
    </row>
    <row r="146" spans="5:8" ht="15" customHeight="1" x14ac:dyDescent="0.4"/>
    <row r="148" spans="5:8" ht="20.100000000000001" customHeight="1" x14ac:dyDescent="0.4"/>
    <row r="149" spans="5:8" ht="20.100000000000001" customHeight="1" x14ac:dyDescent="0.4"/>
    <row r="150" spans="5:8" ht="20.100000000000001" customHeight="1" x14ac:dyDescent="0.4"/>
    <row r="151" spans="5:8" ht="20.100000000000001" customHeight="1" x14ac:dyDescent="0.4"/>
    <row r="152" spans="5:8" ht="20.100000000000001" customHeight="1" x14ac:dyDescent="0.4"/>
    <row r="153" spans="5:8" ht="20.100000000000001" customHeight="1" x14ac:dyDescent="0.4"/>
    <row r="154" spans="5:8" ht="20.100000000000001" customHeight="1" x14ac:dyDescent="0.4"/>
    <row r="155" spans="5:8" ht="20.100000000000001" customHeight="1" x14ac:dyDescent="0.4"/>
    <row r="156" spans="5:8" ht="20.100000000000001" customHeight="1" x14ac:dyDescent="0.4"/>
    <row r="157" spans="5:8" ht="20.100000000000001" customHeight="1" x14ac:dyDescent="0.4"/>
    <row r="158" spans="5:8" ht="20.100000000000001" customHeight="1" x14ac:dyDescent="0.4"/>
    <row r="159" spans="5:8" ht="20.100000000000001" customHeight="1" x14ac:dyDescent="0.4"/>
    <row r="160" spans="5:8" ht="20.100000000000001" customHeight="1" x14ac:dyDescent="0.4"/>
    <row r="161" spans="2:4" ht="20.100000000000001" customHeight="1" x14ac:dyDescent="0.4">
      <c r="B161" s="182"/>
      <c r="D161" s="182"/>
    </row>
    <row r="162" spans="2:4" ht="20.100000000000001" customHeight="1" x14ac:dyDescent="0.4"/>
    <row r="163" spans="2:4" ht="20.100000000000001" customHeight="1" x14ac:dyDescent="0.4"/>
    <row r="164" spans="2:4" ht="20.100000000000001" customHeight="1" x14ac:dyDescent="0.4"/>
    <row r="165" spans="2:4" ht="20.100000000000001" customHeight="1" x14ac:dyDescent="0.4"/>
    <row r="166" spans="2:4" ht="20.100000000000001" customHeight="1" x14ac:dyDescent="0.4"/>
    <row r="167" spans="2:4" ht="20.100000000000001" customHeight="1" x14ac:dyDescent="0.4"/>
    <row r="169" spans="2:4" ht="15" customHeight="1" x14ac:dyDescent="0.4"/>
    <row r="171" spans="2:4" ht="20.100000000000001" customHeight="1" x14ac:dyDescent="0.4"/>
    <row r="172" spans="2:4" ht="20.100000000000001" customHeight="1" x14ac:dyDescent="0.4"/>
    <row r="173" spans="2:4" ht="20.100000000000001" customHeight="1" x14ac:dyDescent="0.4"/>
    <row r="174" spans="2:4" ht="20.100000000000001" customHeight="1" x14ac:dyDescent="0.4"/>
    <row r="175" spans="2:4" ht="20.100000000000001" customHeight="1" x14ac:dyDescent="0.4"/>
    <row r="176" spans="2:4" ht="20.100000000000001" customHeight="1" x14ac:dyDescent="0.4"/>
    <row r="177" spans="2:4" ht="20.100000000000001" customHeight="1" x14ac:dyDescent="0.4"/>
    <row r="178" spans="2:4" ht="20.100000000000001" customHeight="1" x14ac:dyDescent="0.4"/>
    <row r="179" spans="2:4" ht="20.100000000000001" customHeight="1" x14ac:dyDescent="0.4"/>
    <row r="180" spans="2:4" ht="20.100000000000001" customHeight="1" x14ac:dyDescent="0.4"/>
    <row r="181" spans="2:4" ht="20.100000000000001" customHeight="1" x14ac:dyDescent="0.4"/>
    <row r="182" spans="2:4" ht="20.100000000000001" customHeight="1" x14ac:dyDescent="0.4"/>
    <row r="183" spans="2:4" ht="20.100000000000001" customHeight="1" x14ac:dyDescent="0.4"/>
    <row r="184" spans="2:4" ht="20.100000000000001" customHeight="1" x14ac:dyDescent="0.4"/>
    <row r="185" spans="2:4" ht="20.100000000000001" customHeight="1" x14ac:dyDescent="0.4"/>
    <row r="186" spans="2:4" ht="20.100000000000001" customHeight="1" x14ac:dyDescent="0.4"/>
    <row r="187" spans="2:4" ht="20.100000000000001" customHeight="1" x14ac:dyDescent="0.4"/>
    <row r="188" spans="2:4" ht="20.100000000000001" customHeight="1" x14ac:dyDescent="0.4"/>
    <row r="189" spans="2:4" ht="20.100000000000001" customHeight="1" x14ac:dyDescent="0.4"/>
    <row r="190" spans="2:4" ht="20.100000000000001" customHeight="1" x14ac:dyDescent="0.4"/>
    <row r="191" spans="2:4" x14ac:dyDescent="0.4">
      <c r="B191" s="190"/>
      <c r="C191" s="190"/>
      <c r="D191" s="191"/>
    </row>
  </sheetData>
  <mergeCells count="23">
    <mergeCell ref="X47:AA47"/>
    <mergeCell ref="U46:W46"/>
    <mergeCell ref="V43:W43"/>
    <mergeCell ref="X42:AA42"/>
    <mergeCell ref="X43:AA43"/>
    <mergeCell ref="V42:W42"/>
    <mergeCell ref="V44:W44"/>
    <mergeCell ref="X44:AA44"/>
    <mergeCell ref="X46:AA46"/>
    <mergeCell ref="R35:X35"/>
    <mergeCell ref="B31:P31"/>
    <mergeCell ref="R31:AJ31"/>
    <mergeCell ref="B2:AJ2"/>
    <mergeCell ref="B4:D4"/>
    <mergeCell ref="B5:D5"/>
    <mergeCell ref="E5:H5"/>
    <mergeCell ref="E4:H4"/>
    <mergeCell ref="W4:Z4"/>
    <mergeCell ref="O6:Q6"/>
    <mergeCell ref="AC4:AJ4"/>
    <mergeCell ref="AD5:AG5"/>
    <mergeCell ref="AD6:AG6"/>
    <mergeCell ref="AH5:AJ6"/>
  </mergeCells>
  <conditionalFormatting sqref="C9:AJ28">
    <cfRule type="cellIs" dxfId="33" priority="5" operator="lessThan">
      <formula>-930</formula>
    </cfRule>
  </conditionalFormatting>
  <conditionalFormatting sqref="D9:D28 H9:H28 L9:L28 P9:P28 T9:T28 X9:X28 AB9:AB28 AF9:AF28 AJ9:AJ28">
    <cfRule type="cellIs" dxfId="32" priority="1" operator="lessThan">
      <formula>-1240</formula>
    </cfRule>
  </conditionalFormatting>
  <conditionalFormatting sqref="D9:D28">
    <cfRule type="cellIs" dxfId="31" priority="2" operator="between">
      <formula>0</formula>
      <formula>-0.01</formula>
    </cfRule>
  </conditionalFormatting>
  <conditionalFormatting sqref="H9:H28 L9:L28 P9:P28 T9:T28 X9:X28 AB9:AB28 AF9:AF28 AJ9:AJ28">
    <cfRule type="cellIs" dxfId="30" priority="6" operator="between">
      <formula>-1</formula>
      <formula>1</formula>
    </cfRule>
  </conditionalFormatting>
  <hyperlinks>
    <hyperlink ref="AC4" r:id="rId1" display="https://busquedas.elperuano.pe/dispositivo/NL/2181939-6_x000a_Decreto Legislativo Nº 1568 Publicado 28/May/2023_x000a_" xr:uid="{6900CB7B-65DA-45A8-94B0-AB6ABEAC9B13}"/>
    <hyperlink ref="AC4:AJ4" r:id="rId2" display="https://busquedas.elperuano.pe/dispositivo/NL/2181939-6" xr:uid="{8AB7AB68-2FDC-4BA9-A726-2FA56E01661A}"/>
  </hyperlinks>
  <pageMargins left="0.31496062992125984" right="0.31496062992125984" top="0.94488188976377963" bottom="0.35433070866141736" header="0.31496062992125984" footer="0.31496062992125984"/>
  <pageSetup paperSize="9" scale="55" orientation="landscape" verticalDpi="360" r:id="rId3"/>
  <rowBreaks count="6" manualBreakCount="6">
    <brk id="53" max="16383" man="1"/>
    <brk id="76" max="16383" man="1"/>
    <brk id="99" max="16383" man="1"/>
    <brk id="122" max="16383" man="1"/>
    <brk id="145" max="16383" man="1"/>
    <brk id="168" max="16383" man="1"/>
  </rowBreaks>
  <drawing r:id="rId4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820C63-06F6-4E17-8F89-F140067405C2}">
  <dimension ref="A1:O222"/>
  <sheetViews>
    <sheetView zoomScale="85" zoomScaleNormal="85" workbookViewId="0">
      <pane xSplit="1" ySplit="2" topLeftCell="B3" activePane="bottomRight" state="frozen"/>
      <selection pane="topRight" activeCell="B1" sqref="B1"/>
      <selection pane="bottomLeft" activeCell="A4" sqref="A4"/>
      <selection pane="bottomRight" activeCell="D182" sqref="D3:F182"/>
    </sheetView>
  </sheetViews>
  <sheetFormatPr baseColWidth="10" defaultRowHeight="14.25" x14ac:dyDescent="0.45"/>
  <cols>
    <col min="1" max="1" width="4.1328125" customWidth="1"/>
    <col min="2" max="2" width="5.3984375" style="6" bestFit="1" customWidth="1"/>
    <col min="3" max="3" width="6.265625" bestFit="1" customWidth="1"/>
    <col min="4" max="5" width="10" customWidth="1"/>
    <col min="6" max="6" width="11.1328125" customWidth="1"/>
    <col min="7" max="7" width="12.59765625" customWidth="1"/>
    <col min="8" max="8" width="13.3984375" customWidth="1"/>
    <col min="9" max="9" width="12.86328125" style="20" bestFit="1" customWidth="1"/>
    <col min="10" max="10" width="12.86328125" customWidth="1"/>
    <col min="11" max="11" width="7.73046875" bestFit="1" customWidth="1"/>
    <col min="12" max="12" width="13.265625" customWidth="1"/>
  </cols>
  <sheetData>
    <row r="1" spans="1:15" ht="21" customHeight="1" x14ac:dyDescent="0.45">
      <c r="D1" s="347" t="s">
        <v>280</v>
      </c>
      <c r="E1" s="347"/>
      <c r="F1" s="53" t="s">
        <v>2</v>
      </c>
      <c r="G1" s="27">
        <f>SUM(G193)</f>
        <v>0</v>
      </c>
      <c r="H1" s="27">
        <f>SUM(G194)</f>
        <v>0</v>
      </c>
      <c r="I1" s="348">
        <f>SUM(G1:H1)</f>
        <v>0</v>
      </c>
      <c r="J1" s="349"/>
      <c r="K1" s="4" t="s">
        <v>12</v>
      </c>
      <c r="L1" s="4"/>
      <c r="N1">
        <v>1E-3</v>
      </c>
    </row>
    <row r="2" spans="1:15" ht="46.5" customHeight="1" x14ac:dyDescent="0.45">
      <c r="B2" s="43" t="s">
        <v>0</v>
      </c>
      <c r="C2" s="44" t="s">
        <v>1</v>
      </c>
      <c r="D2" s="3">
        <v>43961</v>
      </c>
      <c r="E2" s="3">
        <v>43992</v>
      </c>
      <c r="F2" s="50" t="s">
        <v>68</v>
      </c>
      <c r="G2" s="51" t="s">
        <v>276</v>
      </c>
      <c r="H2" s="52" t="s">
        <v>277</v>
      </c>
      <c r="I2" s="21" t="s">
        <v>278</v>
      </c>
      <c r="J2" s="28" t="s">
        <v>319</v>
      </c>
      <c r="K2" s="28" t="s">
        <v>266</v>
      </c>
      <c r="L2" s="28" t="s">
        <v>279</v>
      </c>
      <c r="N2" t="s">
        <v>12</v>
      </c>
    </row>
    <row r="3" spans="1:15" ht="15" customHeight="1" x14ac:dyDescent="0.45">
      <c r="A3" s="350"/>
      <c r="B3" s="5" t="s">
        <v>3</v>
      </c>
      <c r="C3" s="2">
        <v>101</v>
      </c>
      <c r="D3" s="1">
        <v>1E-3</v>
      </c>
      <c r="E3" s="1">
        <v>0</v>
      </c>
      <c r="F3" s="41">
        <f>(E3-D3)*$N$1</f>
        <v>-9.9999999999999995E-7</v>
      </c>
      <c r="G3" s="22">
        <f>MMULT($G$1,1/$F$183)*F3</f>
        <v>0</v>
      </c>
      <c r="H3" s="45">
        <f>MMULT($H$1,1/180)</f>
        <v>0</v>
      </c>
      <c r="I3" s="42">
        <f>SUM(G3,H3)</f>
        <v>0</v>
      </c>
      <c r="J3" s="30">
        <v>0</v>
      </c>
      <c r="K3" s="194"/>
      <c r="L3" s="27">
        <f>SUM(I3,J3,K3)</f>
        <v>0</v>
      </c>
      <c r="N3" t="s">
        <v>12</v>
      </c>
    </row>
    <row r="4" spans="1:15" ht="15" customHeight="1" x14ac:dyDescent="0.45">
      <c r="A4" s="350"/>
      <c r="B4" s="5" t="s">
        <v>3</v>
      </c>
      <c r="C4" s="2">
        <v>102</v>
      </c>
      <c r="D4" s="1"/>
      <c r="E4" s="1"/>
      <c r="F4" s="41">
        <f t="shared" ref="F4:F22" si="0">(E4-D4)*$N$1</f>
        <v>0</v>
      </c>
      <c r="G4" s="22">
        <f t="shared" ref="G4:G67" si="1">MMULT($G$1,1/$F$183)*F4</f>
        <v>0</v>
      </c>
      <c r="H4" s="45">
        <f t="shared" ref="H4:H67" si="2">MMULT($H$1,1/180)</f>
        <v>0</v>
      </c>
      <c r="I4" s="42">
        <f t="shared" ref="I4:I67" si="3">SUM(G4,H4)</f>
        <v>0</v>
      </c>
      <c r="J4" s="30">
        <f>SUM($J$3)</f>
        <v>0</v>
      </c>
      <c r="K4" s="194"/>
      <c r="L4" s="27">
        <f t="shared" ref="L4:L68" si="4">SUM(I4,J4,K4)</f>
        <v>0</v>
      </c>
      <c r="N4" t="s">
        <v>12</v>
      </c>
    </row>
    <row r="5" spans="1:15" ht="15" customHeight="1" x14ac:dyDescent="0.45">
      <c r="A5" s="350"/>
      <c r="B5" s="5" t="s">
        <v>3</v>
      </c>
      <c r="C5" s="2">
        <v>103</v>
      </c>
      <c r="D5" s="1"/>
      <c r="E5" s="1"/>
      <c r="F5" s="41">
        <f t="shared" si="0"/>
        <v>0</v>
      </c>
      <c r="G5" s="22">
        <f t="shared" si="1"/>
        <v>0</v>
      </c>
      <c r="H5" s="45">
        <f t="shared" si="2"/>
        <v>0</v>
      </c>
      <c r="I5" s="42">
        <f t="shared" si="3"/>
        <v>0</v>
      </c>
      <c r="J5" s="30">
        <f t="shared" ref="J5:J68" si="5">SUM($J$3)</f>
        <v>0</v>
      </c>
      <c r="K5" s="194"/>
      <c r="L5" s="27">
        <f t="shared" si="4"/>
        <v>0</v>
      </c>
      <c r="N5" t="s">
        <v>12</v>
      </c>
    </row>
    <row r="6" spans="1:15" ht="15" customHeight="1" x14ac:dyDescent="0.45">
      <c r="A6" s="350"/>
      <c r="B6" s="5" t="s">
        <v>3</v>
      </c>
      <c r="C6" s="2">
        <v>104</v>
      </c>
      <c r="D6" s="1"/>
      <c r="E6" s="1"/>
      <c r="F6" s="41">
        <f t="shared" si="0"/>
        <v>0</v>
      </c>
      <c r="G6" s="22">
        <f t="shared" si="1"/>
        <v>0</v>
      </c>
      <c r="H6" s="45">
        <f t="shared" si="2"/>
        <v>0</v>
      </c>
      <c r="I6" s="42">
        <f t="shared" si="3"/>
        <v>0</v>
      </c>
      <c r="J6" s="30">
        <f t="shared" si="5"/>
        <v>0</v>
      </c>
      <c r="K6" s="194"/>
      <c r="L6" s="27">
        <f t="shared" si="4"/>
        <v>0</v>
      </c>
      <c r="N6" t="s">
        <v>12</v>
      </c>
      <c r="O6" t="s">
        <v>12</v>
      </c>
    </row>
    <row r="7" spans="1:15" ht="15" customHeight="1" x14ac:dyDescent="0.45">
      <c r="A7" s="350"/>
      <c r="B7" s="5" t="s">
        <v>3</v>
      </c>
      <c r="C7" s="2">
        <v>201</v>
      </c>
      <c r="D7" s="1"/>
      <c r="E7" s="1"/>
      <c r="F7" s="41">
        <f t="shared" si="0"/>
        <v>0</v>
      </c>
      <c r="G7" s="22">
        <f t="shared" si="1"/>
        <v>0</v>
      </c>
      <c r="H7" s="45">
        <f t="shared" si="2"/>
        <v>0</v>
      </c>
      <c r="I7" s="42">
        <f t="shared" si="3"/>
        <v>0</v>
      </c>
      <c r="J7" s="30">
        <f t="shared" si="5"/>
        <v>0</v>
      </c>
      <c r="K7" s="194"/>
      <c r="L7" s="27">
        <f t="shared" si="4"/>
        <v>0</v>
      </c>
      <c r="N7" t="s">
        <v>12</v>
      </c>
    </row>
    <row r="8" spans="1:15" ht="15" customHeight="1" x14ac:dyDescent="0.45">
      <c r="A8" s="350"/>
      <c r="B8" s="5" t="s">
        <v>3</v>
      </c>
      <c r="C8" s="2">
        <v>202</v>
      </c>
      <c r="D8" s="1"/>
      <c r="E8" s="1"/>
      <c r="F8" s="41">
        <f t="shared" si="0"/>
        <v>0</v>
      </c>
      <c r="G8" s="22">
        <f t="shared" si="1"/>
        <v>0</v>
      </c>
      <c r="H8" s="45">
        <f t="shared" si="2"/>
        <v>0</v>
      </c>
      <c r="I8" s="42">
        <f t="shared" si="3"/>
        <v>0</v>
      </c>
      <c r="J8" s="30">
        <f t="shared" si="5"/>
        <v>0</v>
      </c>
      <c r="K8" s="194"/>
      <c r="L8" s="27">
        <f t="shared" si="4"/>
        <v>0</v>
      </c>
      <c r="N8" t="s">
        <v>12</v>
      </c>
    </row>
    <row r="9" spans="1:15" ht="15" customHeight="1" x14ac:dyDescent="0.45">
      <c r="A9" s="350"/>
      <c r="B9" s="5" t="s">
        <v>3</v>
      </c>
      <c r="C9" s="2">
        <v>203</v>
      </c>
      <c r="D9" s="1"/>
      <c r="E9" s="1"/>
      <c r="F9" s="41">
        <f t="shared" si="0"/>
        <v>0</v>
      </c>
      <c r="G9" s="22">
        <f t="shared" si="1"/>
        <v>0</v>
      </c>
      <c r="H9" s="45">
        <f t="shared" si="2"/>
        <v>0</v>
      </c>
      <c r="I9" s="42">
        <f t="shared" si="3"/>
        <v>0</v>
      </c>
      <c r="J9" s="30">
        <f t="shared" si="5"/>
        <v>0</v>
      </c>
      <c r="K9" s="194"/>
      <c r="L9" s="27">
        <f t="shared" si="4"/>
        <v>0</v>
      </c>
      <c r="N9" t="s">
        <v>12</v>
      </c>
    </row>
    <row r="10" spans="1:15" ht="15" customHeight="1" x14ac:dyDescent="0.45">
      <c r="A10" s="350"/>
      <c r="B10" s="5" t="s">
        <v>3</v>
      </c>
      <c r="C10" s="2">
        <v>204</v>
      </c>
      <c r="D10" s="1"/>
      <c r="E10" s="1"/>
      <c r="F10" s="41">
        <f t="shared" si="0"/>
        <v>0</v>
      </c>
      <c r="G10" s="22">
        <f t="shared" si="1"/>
        <v>0</v>
      </c>
      <c r="H10" s="45">
        <f t="shared" si="2"/>
        <v>0</v>
      </c>
      <c r="I10" s="42">
        <f t="shared" si="3"/>
        <v>0</v>
      </c>
      <c r="J10" s="30">
        <f t="shared" si="5"/>
        <v>0</v>
      </c>
      <c r="K10" s="194"/>
      <c r="L10" s="27">
        <f t="shared" si="4"/>
        <v>0</v>
      </c>
      <c r="N10" t="s">
        <v>12</v>
      </c>
    </row>
    <row r="11" spans="1:15" ht="15" customHeight="1" x14ac:dyDescent="0.45">
      <c r="A11" s="350"/>
      <c r="B11" s="5" t="s">
        <v>3</v>
      </c>
      <c r="C11" s="2">
        <v>301</v>
      </c>
      <c r="D11" s="1"/>
      <c r="E11" s="1"/>
      <c r="F11" s="41">
        <f t="shared" si="0"/>
        <v>0</v>
      </c>
      <c r="G11" s="22">
        <f t="shared" si="1"/>
        <v>0</v>
      </c>
      <c r="H11" s="45">
        <f t="shared" si="2"/>
        <v>0</v>
      </c>
      <c r="I11" s="42">
        <f t="shared" si="3"/>
        <v>0</v>
      </c>
      <c r="J11" s="30">
        <f t="shared" si="5"/>
        <v>0</v>
      </c>
      <c r="K11" s="194"/>
      <c r="L11" s="27">
        <f t="shared" si="4"/>
        <v>0</v>
      </c>
      <c r="N11" t="s">
        <v>12</v>
      </c>
    </row>
    <row r="12" spans="1:15" ht="15" customHeight="1" x14ac:dyDescent="0.45">
      <c r="A12" s="350"/>
      <c r="B12" s="5" t="s">
        <v>3</v>
      </c>
      <c r="C12" s="2">
        <v>302</v>
      </c>
      <c r="D12" s="1"/>
      <c r="E12" s="1"/>
      <c r="F12" s="41">
        <f>(E12-D12)*$N$1</f>
        <v>0</v>
      </c>
      <c r="G12" s="22">
        <f t="shared" si="1"/>
        <v>0</v>
      </c>
      <c r="H12" s="45">
        <f t="shared" si="2"/>
        <v>0</v>
      </c>
      <c r="I12" s="42">
        <f t="shared" si="3"/>
        <v>0</v>
      </c>
      <c r="J12" s="30">
        <f t="shared" si="5"/>
        <v>0</v>
      </c>
      <c r="K12" s="194"/>
      <c r="L12" s="27">
        <f t="shared" si="4"/>
        <v>0</v>
      </c>
      <c r="N12" t="s">
        <v>12</v>
      </c>
    </row>
    <row r="13" spans="1:15" ht="15" customHeight="1" x14ac:dyDescent="0.45">
      <c r="A13" s="350"/>
      <c r="B13" s="5" t="s">
        <v>3</v>
      </c>
      <c r="C13" s="2">
        <v>303</v>
      </c>
      <c r="D13" s="1"/>
      <c r="E13" s="1"/>
      <c r="F13" s="41">
        <f t="shared" si="0"/>
        <v>0</v>
      </c>
      <c r="G13" s="22">
        <f t="shared" si="1"/>
        <v>0</v>
      </c>
      <c r="H13" s="45">
        <f t="shared" si="2"/>
        <v>0</v>
      </c>
      <c r="I13" s="42">
        <f t="shared" si="3"/>
        <v>0</v>
      </c>
      <c r="J13" s="30">
        <f t="shared" si="5"/>
        <v>0</v>
      </c>
      <c r="K13" s="194"/>
      <c r="L13" s="27">
        <f t="shared" si="4"/>
        <v>0</v>
      </c>
      <c r="N13" t="s">
        <v>12</v>
      </c>
    </row>
    <row r="14" spans="1:15" ht="15" customHeight="1" x14ac:dyDescent="0.45">
      <c r="A14" s="350"/>
      <c r="B14" s="5" t="s">
        <v>3</v>
      </c>
      <c r="C14" s="2">
        <v>304</v>
      </c>
      <c r="D14" s="1"/>
      <c r="E14" s="1"/>
      <c r="F14" s="41">
        <f t="shared" si="0"/>
        <v>0</v>
      </c>
      <c r="G14" s="22">
        <f t="shared" si="1"/>
        <v>0</v>
      </c>
      <c r="H14" s="45">
        <f t="shared" si="2"/>
        <v>0</v>
      </c>
      <c r="I14" s="42">
        <f t="shared" si="3"/>
        <v>0</v>
      </c>
      <c r="J14" s="30">
        <f t="shared" si="5"/>
        <v>0</v>
      </c>
      <c r="K14" s="194"/>
      <c r="L14" s="27">
        <f t="shared" si="4"/>
        <v>0</v>
      </c>
      <c r="N14" t="s">
        <v>12</v>
      </c>
    </row>
    <row r="15" spans="1:15" ht="15" customHeight="1" x14ac:dyDescent="0.45">
      <c r="A15" s="350"/>
      <c r="B15" s="5" t="s">
        <v>3</v>
      </c>
      <c r="C15" s="2">
        <v>401</v>
      </c>
      <c r="D15" s="1"/>
      <c r="E15" s="1"/>
      <c r="F15" s="41">
        <f t="shared" si="0"/>
        <v>0</v>
      </c>
      <c r="G15" s="22">
        <f t="shared" si="1"/>
        <v>0</v>
      </c>
      <c r="H15" s="45">
        <f t="shared" si="2"/>
        <v>0</v>
      </c>
      <c r="I15" s="42">
        <f t="shared" si="3"/>
        <v>0</v>
      </c>
      <c r="J15" s="30">
        <f t="shared" si="5"/>
        <v>0</v>
      </c>
      <c r="K15" s="194"/>
      <c r="L15" s="27">
        <f t="shared" si="4"/>
        <v>0</v>
      </c>
      <c r="N15" t="s">
        <v>12</v>
      </c>
    </row>
    <row r="16" spans="1:15" ht="15" customHeight="1" x14ac:dyDescent="0.45">
      <c r="A16" s="350"/>
      <c r="B16" s="5" t="s">
        <v>3</v>
      </c>
      <c r="C16" s="2">
        <v>402</v>
      </c>
      <c r="D16" s="1"/>
      <c r="E16" s="1"/>
      <c r="F16" s="41">
        <f t="shared" si="0"/>
        <v>0</v>
      </c>
      <c r="G16" s="22">
        <f t="shared" si="1"/>
        <v>0</v>
      </c>
      <c r="H16" s="45">
        <f t="shared" si="2"/>
        <v>0</v>
      </c>
      <c r="I16" s="42">
        <f t="shared" si="3"/>
        <v>0</v>
      </c>
      <c r="J16" s="30">
        <f t="shared" si="5"/>
        <v>0</v>
      </c>
      <c r="K16" s="194"/>
      <c r="L16" s="27">
        <f t="shared" si="4"/>
        <v>0</v>
      </c>
    </row>
    <row r="17" spans="1:12" ht="15" customHeight="1" x14ac:dyDescent="0.45">
      <c r="A17" s="350"/>
      <c r="B17" s="5" t="s">
        <v>3</v>
      </c>
      <c r="C17" s="2">
        <v>403</v>
      </c>
      <c r="D17" s="1"/>
      <c r="E17" s="1"/>
      <c r="F17" s="41">
        <f t="shared" si="0"/>
        <v>0</v>
      </c>
      <c r="G17" s="22">
        <f t="shared" si="1"/>
        <v>0</v>
      </c>
      <c r="H17" s="45">
        <f t="shared" si="2"/>
        <v>0</v>
      </c>
      <c r="I17" s="42">
        <f t="shared" si="3"/>
        <v>0</v>
      </c>
      <c r="J17" s="30">
        <f t="shared" si="5"/>
        <v>0</v>
      </c>
      <c r="K17" s="194"/>
      <c r="L17" s="27">
        <f t="shared" si="4"/>
        <v>0</v>
      </c>
    </row>
    <row r="18" spans="1:12" ht="15" customHeight="1" x14ac:dyDescent="0.45">
      <c r="A18" s="350"/>
      <c r="B18" s="5" t="s">
        <v>3</v>
      </c>
      <c r="C18" s="2">
        <v>404</v>
      </c>
      <c r="D18" s="1"/>
      <c r="E18" s="1"/>
      <c r="F18" s="41">
        <f t="shared" si="0"/>
        <v>0</v>
      </c>
      <c r="G18" s="22">
        <f t="shared" si="1"/>
        <v>0</v>
      </c>
      <c r="H18" s="45">
        <f t="shared" si="2"/>
        <v>0</v>
      </c>
      <c r="I18" s="42">
        <f t="shared" si="3"/>
        <v>0</v>
      </c>
      <c r="J18" s="30">
        <f t="shared" si="5"/>
        <v>0</v>
      </c>
      <c r="K18" s="194"/>
      <c r="L18" s="27">
        <f t="shared" si="4"/>
        <v>0</v>
      </c>
    </row>
    <row r="19" spans="1:12" ht="15" customHeight="1" x14ac:dyDescent="0.45">
      <c r="A19" s="350"/>
      <c r="B19" s="5" t="s">
        <v>3</v>
      </c>
      <c r="C19" s="2">
        <v>501</v>
      </c>
      <c r="D19" s="1"/>
      <c r="E19" s="1"/>
      <c r="F19" s="41">
        <f t="shared" si="0"/>
        <v>0</v>
      </c>
      <c r="G19" s="22">
        <f t="shared" si="1"/>
        <v>0</v>
      </c>
      <c r="H19" s="45">
        <f t="shared" si="2"/>
        <v>0</v>
      </c>
      <c r="I19" s="42">
        <f t="shared" si="3"/>
        <v>0</v>
      </c>
      <c r="J19" s="30">
        <f t="shared" si="5"/>
        <v>0</v>
      </c>
      <c r="K19" s="194"/>
      <c r="L19" s="27">
        <f t="shared" si="4"/>
        <v>0</v>
      </c>
    </row>
    <row r="20" spans="1:12" ht="15" customHeight="1" x14ac:dyDescent="0.45">
      <c r="A20" s="350"/>
      <c r="B20" s="5" t="s">
        <v>3</v>
      </c>
      <c r="C20" s="2">
        <v>502</v>
      </c>
      <c r="D20" s="1"/>
      <c r="E20" s="1"/>
      <c r="F20" s="41">
        <f t="shared" si="0"/>
        <v>0</v>
      </c>
      <c r="G20" s="22">
        <f t="shared" si="1"/>
        <v>0</v>
      </c>
      <c r="H20" s="45">
        <f t="shared" si="2"/>
        <v>0</v>
      </c>
      <c r="I20" s="42">
        <f t="shared" si="3"/>
        <v>0</v>
      </c>
      <c r="J20" s="30">
        <f t="shared" si="5"/>
        <v>0</v>
      </c>
      <c r="K20" s="194"/>
      <c r="L20" s="27">
        <f t="shared" si="4"/>
        <v>0</v>
      </c>
    </row>
    <row r="21" spans="1:12" ht="15" customHeight="1" x14ac:dyDescent="0.45">
      <c r="A21" s="350"/>
      <c r="B21" s="5" t="s">
        <v>3</v>
      </c>
      <c r="C21" s="2">
        <v>503</v>
      </c>
      <c r="D21" s="1"/>
      <c r="E21" s="1"/>
      <c r="F21" s="41">
        <f t="shared" si="0"/>
        <v>0</v>
      </c>
      <c r="G21" s="22">
        <f t="shared" si="1"/>
        <v>0</v>
      </c>
      <c r="H21" s="45">
        <f t="shared" si="2"/>
        <v>0</v>
      </c>
      <c r="I21" s="42">
        <f t="shared" si="3"/>
        <v>0</v>
      </c>
      <c r="J21" s="30">
        <f t="shared" si="5"/>
        <v>0</v>
      </c>
      <c r="K21" s="194"/>
      <c r="L21" s="27">
        <f t="shared" si="4"/>
        <v>0</v>
      </c>
    </row>
    <row r="22" spans="1:12" ht="15.75" customHeight="1" x14ac:dyDescent="0.45">
      <c r="A22" s="350"/>
      <c r="B22" s="5" t="s">
        <v>3</v>
      </c>
      <c r="C22" s="2">
        <v>504</v>
      </c>
      <c r="D22" s="1"/>
      <c r="E22" s="1"/>
      <c r="F22" s="41">
        <f t="shared" si="0"/>
        <v>0</v>
      </c>
      <c r="G22" s="22">
        <f t="shared" si="1"/>
        <v>0</v>
      </c>
      <c r="H22" s="45">
        <f t="shared" si="2"/>
        <v>0</v>
      </c>
      <c r="I22" s="42">
        <f t="shared" si="3"/>
        <v>0</v>
      </c>
      <c r="J22" s="30">
        <f t="shared" si="5"/>
        <v>0</v>
      </c>
      <c r="K22" s="194"/>
      <c r="L22" s="27">
        <f t="shared" si="4"/>
        <v>0</v>
      </c>
    </row>
    <row r="23" spans="1:12" ht="15" customHeight="1" x14ac:dyDescent="0.45">
      <c r="A23" s="351"/>
      <c r="B23" s="5" t="s">
        <v>4</v>
      </c>
      <c r="C23" s="2">
        <v>101</v>
      </c>
      <c r="D23" s="1"/>
      <c r="E23" s="1"/>
      <c r="F23" s="41">
        <f>(E23-D23)*0.01</f>
        <v>0</v>
      </c>
      <c r="G23" s="22">
        <f t="shared" si="1"/>
        <v>0</v>
      </c>
      <c r="H23" s="45">
        <f t="shared" si="2"/>
        <v>0</v>
      </c>
      <c r="I23" s="42">
        <f t="shared" si="3"/>
        <v>0</v>
      </c>
      <c r="J23" s="30">
        <f t="shared" si="5"/>
        <v>0</v>
      </c>
      <c r="K23" s="194"/>
      <c r="L23" s="27">
        <f t="shared" si="4"/>
        <v>0</v>
      </c>
    </row>
    <row r="24" spans="1:12" ht="15" customHeight="1" x14ac:dyDescent="0.45">
      <c r="A24" s="351"/>
      <c r="B24" s="5" t="s">
        <v>4</v>
      </c>
      <c r="C24" s="2">
        <v>102</v>
      </c>
      <c r="D24" s="1"/>
      <c r="E24" s="1"/>
      <c r="F24" s="41">
        <f t="shared" ref="F24:F32" si="6">(E24-D24)*$N$1</f>
        <v>0</v>
      </c>
      <c r="G24" s="22">
        <f t="shared" si="1"/>
        <v>0</v>
      </c>
      <c r="H24" s="45">
        <f t="shared" si="2"/>
        <v>0</v>
      </c>
      <c r="I24" s="42">
        <f t="shared" si="3"/>
        <v>0</v>
      </c>
      <c r="J24" s="30">
        <f t="shared" si="5"/>
        <v>0</v>
      </c>
      <c r="K24" s="194"/>
      <c r="L24" s="27">
        <f t="shared" si="4"/>
        <v>0</v>
      </c>
    </row>
    <row r="25" spans="1:12" ht="15" customHeight="1" x14ac:dyDescent="0.45">
      <c r="A25" s="351"/>
      <c r="B25" s="5" t="s">
        <v>4</v>
      </c>
      <c r="C25" s="2">
        <v>103</v>
      </c>
      <c r="D25" s="1"/>
      <c r="E25" s="1"/>
      <c r="F25" s="41">
        <f t="shared" si="6"/>
        <v>0</v>
      </c>
      <c r="G25" s="22">
        <f t="shared" si="1"/>
        <v>0</v>
      </c>
      <c r="H25" s="45">
        <f t="shared" si="2"/>
        <v>0</v>
      </c>
      <c r="I25" s="42">
        <f t="shared" si="3"/>
        <v>0</v>
      </c>
      <c r="J25" s="30">
        <f t="shared" si="5"/>
        <v>0</v>
      </c>
      <c r="K25" s="194"/>
      <c r="L25" s="27">
        <f t="shared" si="4"/>
        <v>0</v>
      </c>
    </row>
    <row r="26" spans="1:12" ht="15" customHeight="1" x14ac:dyDescent="0.45">
      <c r="A26" s="351"/>
      <c r="B26" s="5" t="s">
        <v>4</v>
      </c>
      <c r="C26" s="2">
        <v>104</v>
      </c>
      <c r="D26" s="1"/>
      <c r="E26" s="1"/>
      <c r="F26" s="41">
        <f t="shared" si="6"/>
        <v>0</v>
      </c>
      <c r="G26" s="22">
        <f t="shared" si="1"/>
        <v>0</v>
      </c>
      <c r="H26" s="45">
        <f t="shared" si="2"/>
        <v>0</v>
      </c>
      <c r="I26" s="42">
        <f t="shared" si="3"/>
        <v>0</v>
      </c>
      <c r="J26" s="30">
        <f t="shared" si="5"/>
        <v>0</v>
      </c>
      <c r="K26" s="194"/>
      <c r="L26" s="27">
        <f t="shared" si="4"/>
        <v>0</v>
      </c>
    </row>
    <row r="27" spans="1:12" ht="15" customHeight="1" x14ac:dyDescent="0.45">
      <c r="A27" s="351"/>
      <c r="B27" s="5" t="s">
        <v>4</v>
      </c>
      <c r="C27" s="2">
        <v>201</v>
      </c>
      <c r="D27" s="1"/>
      <c r="E27" s="1"/>
      <c r="F27" s="41">
        <f t="shared" si="6"/>
        <v>0</v>
      </c>
      <c r="G27" s="22">
        <f t="shared" si="1"/>
        <v>0</v>
      </c>
      <c r="H27" s="45">
        <f t="shared" si="2"/>
        <v>0</v>
      </c>
      <c r="I27" s="42">
        <f t="shared" si="3"/>
        <v>0</v>
      </c>
      <c r="J27" s="30">
        <f t="shared" si="5"/>
        <v>0</v>
      </c>
      <c r="K27" s="194"/>
      <c r="L27" s="27">
        <f t="shared" si="4"/>
        <v>0</v>
      </c>
    </row>
    <row r="28" spans="1:12" ht="15" customHeight="1" x14ac:dyDescent="0.45">
      <c r="A28" s="351"/>
      <c r="B28" s="5" t="s">
        <v>4</v>
      </c>
      <c r="C28" s="2">
        <v>202</v>
      </c>
      <c r="D28" s="1"/>
      <c r="E28" s="1"/>
      <c r="F28" s="41">
        <f t="shared" si="6"/>
        <v>0</v>
      </c>
      <c r="G28" s="22">
        <f t="shared" si="1"/>
        <v>0</v>
      </c>
      <c r="H28" s="45">
        <f t="shared" si="2"/>
        <v>0</v>
      </c>
      <c r="I28" s="42">
        <f t="shared" si="3"/>
        <v>0</v>
      </c>
      <c r="J28" s="30">
        <f t="shared" si="5"/>
        <v>0</v>
      </c>
      <c r="K28" s="194"/>
      <c r="L28" s="27">
        <f t="shared" si="4"/>
        <v>0</v>
      </c>
    </row>
    <row r="29" spans="1:12" ht="15" customHeight="1" x14ac:dyDescent="0.45">
      <c r="A29" s="351"/>
      <c r="B29" s="5" t="s">
        <v>4</v>
      </c>
      <c r="C29" s="2">
        <v>203</v>
      </c>
      <c r="D29" s="1"/>
      <c r="E29" s="1"/>
      <c r="F29" s="41">
        <f t="shared" si="6"/>
        <v>0</v>
      </c>
      <c r="G29" s="22">
        <f t="shared" si="1"/>
        <v>0</v>
      </c>
      <c r="H29" s="45">
        <f t="shared" si="2"/>
        <v>0</v>
      </c>
      <c r="I29" s="42">
        <f t="shared" si="3"/>
        <v>0</v>
      </c>
      <c r="J29" s="30">
        <f t="shared" si="5"/>
        <v>0</v>
      </c>
      <c r="K29" s="194"/>
      <c r="L29" s="27">
        <f t="shared" si="4"/>
        <v>0</v>
      </c>
    </row>
    <row r="30" spans="1:12" ht="15" customHeight="1" x14ac:dyDescent="0.45">
      <c r="A30" s="351"/>
      <c r="B30" s="5" t="s">
        <v>4</v>
      </c>
      <c r="C30" s="2">
        <v>204</v>
      </c>
      <c r="D30" s="1"/>
      <c r="E30" s="1"/>
      <c r="F30" s="41">
        <f t="shared" si="6"/>
        <v>0</v>
      </c>
      <c r="G30" s="22">
        <f t="shared" si="1"/>
        <v>0</v>
      </c>
      <c r="H30" s="45">
        <f t="shared" si="2"/>
        <v>0</v>
      </c>
      <c r="I30" s="42">
        <f t="shared" si="3"/>
        <v>0</v>
      </c>
      <c r="J30" s="30">
        <f t="shared" si="5"/>
        <v>0</v>
      </c>
      <c r="K30" s="194"/>
      <c r="L30" s="27">
        <f t="shared" si="4"/>
        <v>0</v>
      </c>
    </row>
    <row r="31" spans="1:12" ht="15" customHeight="1" x14ac:dyDescent="0.45">
      <c r="A31" s="351"/>
      <c r="B31" s="5" t="s">
        <v>4</v>
      </c>
      <c r="C31" s="2">
        <v>301</v>
      </c>
      <c r="D31" s="1"/>
      <c r="E31" s="1"/>
      <c r="F31" s="41">
        <f t="shared" si="6"/>
        <v>0</v>
      </c>
      <c r="G31" s="22">
        <f t="shared" si="1"/>
        <v>0</v>
      </c>
      <c r="H31" s="45">
        <f t="shared" si="2"/>
        <v>0</v>
      </c>
      <c r="I31" s="42">
        <f t="shared" si="3"/>
        <v>0</v>
      </c>
      <c r="J31" s="30">
        <f t="shared" si="5"/>
        <v>0</v>
      </c>
      <c r="K31" s="194"/>
      <c r="L31" s="27">
        <f t="shared" si="4"/>
        <v>0</v>
      </c>
    </row>
    <row r="32" spans="1:12" ht="15" customHeight="1" x14ac:dyDescent="0.45">
      <c r="A32" s="351"/>
      <c r="B32" s="5" t="s">
        <v>4</v>
      </c>
      <c r="C32" s="2">
        <v>302</v>
      </c>
      <c r="D32" s="1"/>
      <c r="E32" s="1"/>
      <c r="F32" s="41">
        <f t="shared" si="6"/>
        <v>0</v>
      </c>
      <c r="G32" s="22">
        <f t="shared" si="1"/>
        <v>0</v>
      </c>
      <c r="H32" s="45">
        <f t="shared" si="2"/>
        <v>0</v>
      </c>
      <c r="I32" s="42">
        <f t="shared" si="3"/>
        <v>0</v>
      </c>
      <c r="J32" s="30">
        <f t="shared" si="5"/>
        <v>0</v>
      </c>
      <c r="K32" s="194"/>
      <c r="L32" s="27">
        <f t="shared" si="4"/>
        <v>0</v>
      </c>
    </row>
    <row r="33" spans="1:12" ht="15" customHeight="1" x14ac:dyDescent="0.45">
      <c r="A33" s="351"/>
      <c r="B33" s="5" t="s">
        <v>4</v>
      </c>
      <c r="C33" s="2">
        <v>303</v>
      </c>
      <c r="D33" s="1"/>
      <c r="E33" s="1"/>
      <c r="F33" s="41">
        <f>(E33-D33)*0.01</f>
        <v>0</v>
      </c>
      <c r="G33" s="22">
        <f t="shared" si="1"/>
        <v>0</v>
      </c>
      <c r="H33" s="45">
        <f t="shared" si="2"/>
        <v>0</v>
      </c>
      <c r="I33" s="42">
        <f t="shared" si="3"/>
        <v>0</v>
      </c>
      <c r="J33" s="30">
        <f t="shared" si="5"/>
        <v>0</v>
      </c>
      <c r="K33" s="194"/>
      <c r="L33" s="27">
        <f t="shared" si="4"/>
        <v>0</v>
      </c>
    </row>
    <row r="34" spans="1:12" ht="15" customHeight="1" x14ac:dyDescent="0.45">
      <c r="A34" s="351"/>
      <c r="B34" s="5" t="s">
        <v>4</v>
      </c>
      <c r="C34" s="2">
        <v>304</v>
      </c>
      <c r="D34" s="1"/>
      <c r="E34" s="1"/>
      <c r="F34" s="41">
        <f t="shared" ref="F34:F42" si="7">(E34-D34)*$N$1</f>
        <v>0</v>
      </c>
      <c r="G34" s="22">
        <f t="shared" si="1"/>
        <v>0</v>
      </c>
      <c r="H34" s="45">
        <f t="shared" si="2"/>
        <v>0</v>
      </c>
      <c r="I34" s="42">
        <f t="shared" si="3"/>
        <v>0</v>
      </c>
      <c r="J34" s="30">
        <f t="shared" si="5"/>
        <v>0</v>
      </c>
      <c r="K34" s="194"/>
      <c r="L34" s="27">
        <f t="shared" si="4"/>
        <v>0</v>
      </c>
    </row>
    <row r="35" spans="1:12" ht="15" customHeight="1" x14ac:dyDescent="0.45">
      <c r="A35" s="351"/>
      <c r="B35" s="5" t="s">
        <v>4</v>
      </c>
      <c r="C35" s="2">
        <v>401</v>
      </c>
      <c r="D35" s="1"/>
      <c r="E35" s="1"/>
      <c r="F35" s="41">
        <f t="shared" si="7"/>
        <v>0</v>
      </c>
      <c r="G35" s="22">
        <f t="shared" si="1"/>
        <v>0</v>
      </c>
      <c r="H35" s="45">
        <f t="shared" si="2"/>
        <v>0</v>
      </c>
      <c r="I35" s="42">
        <f t="shared" si="3"/>
        <v>0</v>
      </c>
      <c r="J35" s="30">
        <f t="shared" si="5"/>
        <v>0</v>
      </c>
      <c r="K35" s="194"/>
      <c r="L35" s="27">
        <f t="shared" si="4"/>
        <v>0</v>
      </c>
    </row>
    <row r="36" spans="1:12" ht="15" customHeight="1" x14ac:dyDescent="0.45">
      <c r="A36" s="351"/>
      <c r="B36" s="5" t="s">
        <v>4</v>
      </c>
      <c r="C36" s="2">
        <v>402</v>
      </c>
      <c r="D36" s="1"/>
      <c r="E36" s="1"/>
      <c r="F36" s="41">
        <f t="shared" si="7"/>
        <v>0</v>
      </c>
      <c r="G36" s="22">
        <f t="shared" si="1"/>
        <v>0</v>
      </c>
      <c r="H36" s="45">
        <f t="shared" si="2"/>
        <v>0</v>
      </c>
      <c r="I36" s="42">
        <f t="shared" si="3"/>
        <v>0</v>
      </c>
      <c r="J36" s="30">
        <f t="shared" si="5"/>
        <v>0</v>
      </c>
      <c r="K36" s="194"/>
      <c r="L36" s="27">
        <f t="shared" si="4"/>
        <v>0</v>
      </c>
    </row>
    <row r="37" spans="1:12" ht="15" customHeight="1" x14ac:dyDescent="0.45">
      <c r="A37" s="351"/>
      <c r="B37" s="5" t="s">
        <v>4</v>
      </c>
      <c r="C37" s="2">
        <v>403</v>
      </c>
      <c r="D37" s="1"/>
      <c r="E37" s="1"/>
      <c r="F37" s="41">
        <f t="shared" si="7"/>
        <v>0</v>
      </c>
      <c r="G37" s="22">
        <f t="shared" si="1"/>
        <v>0</v>
      </c>
      <c r="H37" s="45">
        <f t="shared" si="2"/>
        <v>0</v>
      </c>
      <c r="I37" s="42">
        <f t="shared" si="3"/>
        <v>0</v>
      </c>
      <c r="J37" s="30">
        <f t="shared" si="5"/>
        <v>0</v>
      </c>
      <c r="K37" s="194"/>
      <c r="L37" s="27">
        <f t="shared" si="4"/>
        <v>0</v>
      </c>
    </row>
    <row r="38" spans="1:12" ht="15" customHeight="1" x14ac:dyDescent="0.45">
      <c r="A38" s="351"/>
      <c r="B38" s="5" t="s">
        <v>4</v>
      </c>
      <c r="C38" s="2">
        <v>404</v>
      </c>
      <c r="D38" s="1"/>
      <c r="E38" s="1"/>
      <c r="F38" s="41">
        <f t="shared" si="7"/>
        <v>0</v>
      </c>
      <c r="G38" s="22">
        <f t="shared" si="1"/>
        <v>0</v>
      </c>
      <c r="H38" s="45">
        <f t="shared" si="2"/>
        <v>0</v>
      </c>
      <c r="I38" s="42">
        <f t="shared" si="3"/>
        <v>0</v>
      </c>
      <c r="J38" s="30">
        <f t="shared" si="5"/>
        <v>0</v>
      </c>
      <c r="K38" s="194"/>
      <c r="L38" s="27">
        <f t="shared" si="4"/>
        <v>0</v>
      </c>
    </row>
    <row r="39" spans="1:12" ht="15" customHeight="1" x14ac:dyDescent="0.45">
      <c r="A39" s="351"/>
      <c r="B39" s="5" t="s">
        <v>4</v>
      </c>
      <c r="C39" s="2">
        <v>501</v>
      </c>
      <c r="D39" s="1"/>
      <c r="E39" s="1"/>
      <c r="F39" s="41">
        <f t="shared" si="7"/>
        <v>0</v>
      </c>
      <c r="G39" s="22">
        <f t="shared" si="1"/>
        <v>0</v>
      </c>
      <c r="H39" s="45">
        <f t="shared" si="2"/>
        <v>0</v>
      </c>
      <c r="I39" s="42">
        <f t="shared" si="3"/>
        <v>0</v>
      </c>
      <c r="J39" s="30">
        <f t="shared" si="5"/>
        <v>0</v>
      </c>
      <c r="K39" s="194"/>
      <c r="L39" s="27">
        <f t="shared" si="4"/>
        <v>0</v>
      </c>
    </row>
    <row r="40" spans="1:12" ht="15" customHeight="1" x14ac:dyDescent="0.45">
      <c r="A40" s="351"/>
      <c r="B40" s="5" t="s">
        <v>4</v>
      </c>
      <c r="C40" s="2">
        <v>502</v>
      </c>
      <c r="D40" s="1"/>
      <c r="E40" s="1"/>
      <c r="F40" s="41">
        <f t="shared" si="7"/>
        <v>0</v>
      </c>
      <c r="G40" s="22">
        <f t="shared" si="1"/>
        <v>0</v>
      </c>
      <c r="H40" s="45">
        <f t="shared" si="2"/>
        <v>0</v>
      </c>
      <c r="I40" s="42">
        <f t="shared" si="3"/>
        <v>0</v>
      </c>
      <c r="J40" s="30">
        <f t="shared" si="5"/>
        <v>0</v>
      </c>
      <c r="K40" s="194"/>
      <c r="L40" s="27">
        <f t="shared" si="4"/>
        <v>0</v>
      </c>
    </row>
    <row r="41" spans="1:12" ht="15" customHeight="1" x14ac:dyDescent="0.45">
      <c r="A41" s="351"/>
      <c r="B41" s="5" t="s">
        <v>4</v>
      </c>
      <c r="C41" s="2">
        <v>503</v>
      </c>
      <c r="D41" s="1"/>
      <c r="E41" s="1"/>
      <c r="F41" s="41">
        <f t="shared" si="7"/>
        <v>0</v>
      </c>
      <c r="G41" s="22">
        <f t="shared" si="1"/>
        <v>0</v>
      </c>
      <c r="H41" s="45">
        <f t="shared" si="2"/>
        <v>0</v>
      </c>
      <c r="I41" s="42">
        <f t="shared" si="3"/>
        <v>0</v>
      </c>
      <c r="J41" s="30">
        <f t="shared" si="5"/>
        <v>0</v>
      </c>
      <c r="K41" s="194"/>
      <c r="L41" s="27">
        <f t="shared" si="4"/>
        <v>0</v>
      </c>
    </row>
    <row r="42" spans="1:12" ht="15.75" customHeight="1" x14ac:dyDescent="0.45">
      <c r="A42" s="351"/>
      <c r="B42" s="5" t="s">
        <v>4</v>
      </c>
      <c r="C42" s="2">
        <v>504</v>
      </c>
      <c r="D42" s="1"/>
      <c r="E42" s="1"/>
      <c r="F42" s="41">
        <f t="shared" si="7"/>
        <v>0</v>
      </c>
      <c r="G42" s="22">
        <f t="shared" si="1"/>
        <v>0</v>
      </c>
      <c r="H42" s="45">
        <f t="shared" si="2"/>
        <v>0</v>
      </c>
      <c r="I42" s="42">
        <f t="shared" si="3"/>
        <v>0</v>
      </c>
      <c r="J42" s="30">
        <f t="shared" si="5"/>
        <v>0</v>
      </c>
      <c r="K42" s="194"/>
      <c r="L42" s="27">
        <f t="shared" si="4"/>
        <v>0</v>
      </c>
    </row>
    <row r="43" spans="1:12" ht="15" customHeight="1" x14ac:dyDescent="0.45">
      <c r="A43" s="350"/>
      <c r="B43" s="5" t="s">
        <v>5</v>
      </c>
      <c r="C43" s="2">
        <v>101</v>
      </c>
      <c r="D43" s="1"/>
      <c r="E43" s="1"/>
      <c r="F43" s="41">
        <f>(E43-D43)*0.01</f>
        <v>0</v>
      </c>
      <c r="G43" s="22">
        <f t="shared" si="1"/>
        <v>0</v>
      </c>
      <c r="H43" s="45">
        <f t="shared" si="2"/>
        <v>0</v>
      </c>
      <c r="I43" s="42">
        <f t="shared" si="3"/>
        <v>0</v>
      </c>
      <c r="J43" s="30">
        <f t="shared" si="5"/>
        <v>0</v>
      </c>
      <c r="K43" s="194"/>
      <c r="L43" s="27">
        <f t="shared" si="4"/>
        <v>0</v>
      </c>
    </row>
    <row r="44" spans="1:12" ht="15" customHeight="1" x14ac:dyDescent="0.45">
      <c r="A44" s="350"/>
      <c r="B44" s="5" t="s">
        <v>5</v>
      </c>
      <c r="C44" s="2">
        <v>102</v>
      </c>
      <c r="D44" s="1"/>
      <c r="E44" s="1"/>
      <c r="F44" s="41">
        <f t="shared" ref="F44:F56" si="8">(E44-D44)*$N$1</f>
        <v>0</v>
      </c>
      <c r="G44" s="22">
        <f t="shared" si="1"/>
        <v>0</v>
      </c>
      <c r="H44" s="45">
        <f t="shared" si="2"/>
        <v>0</v>
      </c>
      <c r="I44" s="42">
        <f t="shared" si="3"/>
        <v>0</v>
      </c>
      <c r="J44" s="30">
        <f t="shared" si="5"/>
        <v>0</v>
      </c>
      <c r="K44" s="194"/>
      <c r="L44" s="27">
        <f t="shared" si="4"/>
        <v>0</v>
      </c>
    </row>
    <row r="45" spans="1:12" ht="15" customHeight="1" x14ac:dyDescent="0.45">
      <c r="A45" s="350"/>
      <c r="B45" s="5" t="s">
        <v>5</v>
      </c>
      <c r="C45" s="2">
        <v>103</v>
      </c>
      <c r="D45" s="1"/>
      <c r="E45" s="1"/>
      <c r="F45" s="41">
        <f t="shared" si="8"/>
        <v>0</v>
      </c>
      <c r="G45" s="22">
        <f t="shared" si="1"/>
        <v>0</v>
      </c>
      <c r="H45" s="45">
        <f t="shared" si="2"/>
        <v>0</v>
      </c>
      <c r="I45" s="42">
        <f t="shared" si="3"/>
        <v>0</v>
      </c>
      <c r="J45" s="30">
        <f t="shared" si="5"/>
        <v>0</v>
      </c>
      <c r="K45" s="194"/>
      <c r="L45" s="27">
        <f t="shared" si="4"/>
        <v>0</v>
      </c>
    </row>
    <row r="46" spans="1:12" ht="15" customHeight="1" x14ac:dyDescent="0.45">
      <c r="A46" s="350"/>
      <c r="B46" s="5" t="s">
        <v>5</v>
      </c>
      <c r="C46" s="2">
        <v>104</v>
      </c>
      <c r="D46" s="1"/>
      <c r="E46" s="1"/>
      <c r="F46" s="41">
        <f t="shared" si="8"/>
        <v>0</v>
      </c>
      <c r="G46" s="22">
        <f t="shared" si="1"/>
        <v>0</v>
      </c>
      <c r="H46" s="45">
        <f t="shared" si="2"/>
        <v>0</v>
      </c>
      <c r="I46" s="42">
        <f t="shared" si="3"/>
        <v>0</v>
      </c>
      <c r="J46" s="30">
        <f t="shared" si="5"/>
        <v>0</v>
      </c>
      <c r="K46" s="194"/>
      <c r="L46" s="27">
        <f t="shared" si="4"/>
        <v>0</v>
      </c>
    </row>
    <row r="47" spans="1:12" ht="15" customHeight="1" x14ac:dyDescent="0.45">
      <c r="A47" s="350"/>
      <c r="B47" s="5" t="s">
        <v>5</v>
      </c>
      <c r="C47" s="2">
        <v>201</v>
      </c>
      <c r="D47" s="1"/>
      <c r="E47" s="1"/>
      <c r="F47" s="41">
        <f t="shared" si="8"/>
        <v>0</v>
      </c>
      <c r="G47" s="22">
        <f t="shared" si="1"/>
        <v>0</v>
      </c>
      <c r="H47" s="45">
        <f t="shared" si="2"/>
        <v>0</v>
      </c>
      <c r="I47" s="42">
        <f t="shared" si="3"/>
        <v>0</v>
      </c>
      <c r="J47" s="30">
        <f t="shared" si="5"/>
        <v>0</v>
      </c>
      <c r="K47" s="194"/>
      <c r="L47" s="27">
        <f t="shared" si="4"/>
        <v>0</v>
      </c>
    </row>
    <row r="48" spans="1:12" ht="15" customHeight="1" x14ac:dyDescent="0.45">
      <c r="A48" s="350"/>
      <c r="B48" s="5" t="s">
        <v>5</v>
      </c>
      <c r="C48" s="2">
        <v>202</v>
      </c>
      <c r="D48" s="1"/>
      <c r="E48" s="1"/>
      <c r="F48" s="41">
        <f t="shared" si="8"/>
        <v>0</v>
      </c>
      <c r="G48" s="22">
        <f t="shared" si="1"/>
        <v>0</v>
      </c>
      <c r="H48" s="45">
        <f t="shared" si="2"/>
        <v>0</v>
      </c>
      <c r="I48" s="42">
        <f t="shared" si="3"/>
        <v>0</v>
      </c>
      <c r="J48" s="30">
        <f t="shared" si="5"/>
        <v>0</v>
      </c>
      <c r="K48" s="194"/>
      <c r="L48" s="27">
        <f t="shared" si="4"/>
        <v>0</v>
      </c>
    </row>
    <row r="49" spans="1:12" ht="15" customHeight="1" x14ac:dyDescent="0.45">
      <c r="A49" s="350"/>
      <c r="B49" s="5" t="s">
        <v>5</v>
      </c>
      <c r="C49" s="2">
        <v>203</v>
      </c>
      <c r="D49" s="1"/>
      <c r="E49" s="1"/>
      <c r="F49" s="41">
        <f t="shared" si="8"/>
        <v>0</v>
      </c>
      <c r="G49" s="22">
        <f t="shared" si="1"/>
        <v>0</v>
      </c>
      <c r="H49" s="45">
        <f t="shared" si="2"/>
        <v>0</v>
      </c>
      <c r="I49" s="42">
        <f t="shared" si="3"/>
        <v>0</v>
      </c>
      <c r="J49" s="30">
        <f t="shared" si="5"/>
        <v>0</v>
      </c>
      <c r="K49" s="194"/>
      <c r="L49" s="27">
        <f t="shared" si="4"/>
        <v>0</v>
      </c>
    </row>
    <row r="50" spans="1:12" ht="15" customHeight="1" x14ac:dyDescent="0.45">
      <c r="A50" s="350"/>
      <c r="B50" s="5" t="s">
        <v>5</v>
      </c>
      <c r="C50" s="2">
        <v>204</v>
      </c>
      <c r="D50" s="1"/>
      <c r="E50" s="1"/>
      <c r="F50" s="41">
        <f t="shared" si="8"/>
        <v>0</v>
      </c>
      <c r="G50" s="22">
        <f t="shared" si="1"/>
        <v>0</v>
      </c>
      <c r="H50" s="45">
        <f t="shared" si="2"/>
        <v>0</v>
      </c>
      <c r="I50" s="42">
        <f t="shared" si="3"/>
        <v>0</v>
      </c>
      <c r="J50" s="30">
        <f t="shared" si="5"/>
        <v>0</v>
      </c>
      <c r="K50" s="194"/>
      <c r="L50" s="27">
        <f t="shared" si="4"/>
        <v>0</v>
      </c>
    </row>
    <row r="51" spans="1:12" ht="15" customHeight="1" x14ac:dyDescent="0.45">
      <c r="A51" s="350"/>
      <c r="B51" s="5" t="s">
        <v>5</v>
      </c>
      <c r="C51" s="2">
        <v>301</v>
      </c>
      <c r="D51" s="1"/>
      <c r="E51" s="1"/>
      <c r="F51" s="41">
        <f t="shared" si="8"/>
        <v>0</v>
      </c>
      <c r="G51" s="22">
        <f t="shared" si="1"/>
        <v>0</v>
      </c>
      <c r="H51" s="45">
        <f t="shared" si="2"/>
        <v>0</v>
      </c>
      <c r="I51" s="42">
        <f>SUM(G51,H51)</f>
        <v>0</v>
      </c>
      <c r="J51" s="30">
        <f t="shared" si="5"/>
        <v>0</v>
      </c>
      <c r="K51" s="194"/>
      <c r="L51" s="27">
        <f t="shared" si="4"/>
        <v>0</v>
      </c>
    </row>
    <row r="52" spans="1:12" ht="15" customHeight="1" x14ac:dyDescent="0.45">
      <c r="A52" s="350"/>
      <c r="B52" s="5" t="s">
        <v>5</v>
      </c>
      <c r="C52" s="2">
        <v>302</v>
      </c>
      <c r="D52" s="1"/>
      <c r="E52" s="1"/>
      <c r="F52" s="41">
        <f t="shared" si="8"/>
        <v>0</v>
      </c>
      <c r="G52" s="22">
        <f t="shared" si="1"/>
        <v>0</v>
      </c>
      <c r="H52" s="45">
        <f t="shared" si="2"/>
        <v>0</v>
      </c>
      <c r="I52" s="42">
        <f t="shared" si="3"/>
        <v>0</v>
      </c>
      <c r="J52" s="30">
        <f t="shared" si="5"/>
        <v>0</v>
      </c>
      <c r="K52" s="194"/>
      <c r="L52" s="27">
        <f t="shared" si="4"/>
        <v>0</v>
      </c>
    </row>
    <row r="53" spans="1:12" ht="15" customHeight="1" x14ac:dyDescent="0.45">
      <c r="A53" s="350"/>
      <c r="B53" s="5" t="s">
        <v>5</v>
      </c>
      <c r="C53" s="2">
        <v>303</v>
      </c>
      <c r="D53" s="1"/>
      <c r="E53" s="1"/>
      <c r="F53" s="41">
        <f t="shared" si="8"/>
        <v>0</v>
      </c>
      <c r="G53" s="22">
        <f t="shared" si="1"/>
        <v>0</v>
      </c>
      <c r="H53" s="45">
        <f t="shared" si="2"/>
        <v>0</v>
      </c>
      <c r="I53" s="42">
        <f t="shared" si="3"/>
        <v>0</v>
      </c>
      <c r="J53" s="30">
        <f t="shared" si="5"/>
        <v>0</v>
      </c>
      <c r="K53" s="194"/>
      <c r="L53" s="27">
        <f t="shared" si="4"/>
        <v>0</v>
      </c>
    </row>
    <row r="54" spans="1:12" ht="15" customHeight="1" x14ac:dyDescent="0.45">
      <c r="A54" s="350"/>
      <c r="B54" s="5" t="s">
        <v>5</v>
      </c>
      <c r="C54" s="2">
        <v>304</v>
      </c>
      <c r="D54" s="1"/>
      <c r="E54" s="1"/>
      <c r="F54" s="41">
        <f t="shared" si="8"/>
        <v>0</v>
      </c>
      <c r="G54" s="22">
        <f t="shared" si="1"/>
        <v>0</v>
      </c>
      <c r="H54" s="45">
        <f t="shared" si="2"/>
        <v>0</v>
      </c>
      <c r="I54" s="42">
        <f t="shared" si="3"/>
        <v>0</v>
      </c>
      <c r="J54" s="30">
        <f t="shared" si="5"/>
        <v>0</v>
      </c>
      <c r="K54" s="194"/>
      <c r="L54" s="27">
        <f t="shared" si="4"/>
        <v>0</v>
      </c>
    </row>
    <row r="55" spans="1:12" ht="15" customHeight="1" x14ac:dyDescent="0.45">
      <c r="A55" s="350"/>
      <c r="B55" s="5" t="s">
        <v>5</v>
      </c>
      <c r="C55" s="2">
        <v>401</v>
      </c>
      <c r="D55" s="1"/>
      <c r="E55" s="1"/>
      <c r="F55" s="41">
        <f t="shared" si="8"/>
        <v>0</v>
      </c>
      <c r="G55" s="22">
        <f t="shared" si="1"/>
        <v>0</v>
      </c>
      <c r="H55" s="45">
        <f t="shared" si="2"/>
        <v>0</v>
      </c>
      <c r="I55" s="42">
        <f t="shared" si="3"/>
        <v>0</v>
      </c>
      <c r="J55" s="30">
        <f t="shared" si="5"/>
        <v>0</v>
      </c>
      <c r="K55" s="194"/>
      <c r="L55" s="27">
        <f t="shared" si="4"/>
        <v>0</v>
      </c>
    </row>
    <row r="56" spans="1:12" ht="15" customHeight="1" x14ac:dyDescent="0.45">
      <c r="A56" s="350"/>
      <c r="B56" s="5" t="s">
        <v>5</v>
      </c>
      <c r="C56" s="2">
        <v>402</v>
      </c>
      <c r="D56" s="1"/>
      <c r="E56" s="1"/>
      <c r="F56" s="41">
        <f t="shared" si="8"/>
        <v>0</v>
      </c>
      <c r="G56" s="22">
        <f t="shared" si="1"/>
        <v>0</v>
      </c>
      <c r="H56" s="45">
        <f t="shared" si="2"/>
        <v>0</v>
      </c>
      <c r="I56" s="42">
        <f t="shared" si="3"/>
        <v>0</v>
      </c>
      <c r="J56" s="30">
        <f t="shared" si="5"/>
        <v>0</v>
      </c>
      <c r="K56" s="194"/>
      <c r="L56" s="27">
        <f t="shared" si="4"/>
        <v>0</v>
      </c>
    </row>
    <row r="57" spans="1:12" ht="15" customHeight="1" x14ac:dyDescent="0.45">
      <c r="A57" s="350"/>
      <c r="B57" s="5" t="s">
        <v>5</v>
      </c>
      <c r="C57" s="2">
        <v>403</v>
      </c>
      <c r="D57" s="1"/>
      <c r="E57" s="1"/>
      <c r="F57" s="41">
        <f>(E57-D57)*0.01</f>
        <v>0</v>
      </c>
      <c r="G57" s="22">
        <f t="shared" si="1"/>
        <v>0</v>
      </c>
      <c r="H57" s="45">
        <f t="shared" si="2"/>
        <v>0</v>
      </c>
      <c r="I57" s="42">
        <f t="shared" si="3"/>
        <v>0</v>
      </c>
      <c r="J57" s="30">
        <f t="shared" si="5"/>
        <v>0</v>
      </c>
      <c r="K57" s="194"/>
      <c r="L57" s="27">
        <f t="shared" si="4"/>
        <v>0</v>
      </c>
    </row>
    <row r="58" spans="1:12" ht="15" customHeight="1" x14ac:dyDescent="0.45">
      <c r="A58" s="350"/>
      <c r="B58" s="5" t="s">
        <v>5</v>
      </c>
      <c r="C58" s="2">
        <v>404</v>
      </c>
      <c r="D58" s="1"/>
      <c r="E58" s="1"/>
      <c r="F58" s="41">
        <f t="shared" ref="F58:F87" si="9">(E58-D58)*$N$1</f>
        <v>0</v>
      </c>
      <c r="G58" s="22">
        <f t="shared" si="1"/>
        <v>0</v>
      </c>
      <c r="H58" s="45">
        <f t="shared" si="2"/>
        <v>0</v>
      </c>
      <c r="I58" s="42">
        <f t="shared" si="3"/>
        <v>0</v>
      </c>
      <c r="J58" s="30">
        <f t="shared" si="5"/>
        <v>0</v>
      </c>
      <c r="K58" s="194"/>
      <c r="L58" s="27">
        <f t="shared" si="4"/>
        <v>0</v>
      </c>
    </row>
    <row r="59" spans="1:12" ht="15" customHeight="1" x14ac:dyDescent="0.45">
      <c r="A59" s="350"/>
      <c r="B59" s="5" t="s">
        <v>5</v>
      </c>
      <c r="C59" s="2">
        <v>501</v>
      </c>
      <c r="D59" s="1"/>
      <c r="E59" s="1"/>
      <c r="F59" s="41">
        <f t="shared" si="9"/>
        <v>0</v>
      </c>
      <c r="G59" s="22">
        <f t="shared" si="1"/>
        <v>0</v>
      </c>
      <c r="H59" s="45">
        <f t="shared" si="2"/>
        <v>0</v>
      </c>
      <c r="I59" s="42">
        <f t="shared" si="3"/>
        <v>0</v>
      </c>
      <c r="J59" s="30">
        <f t="shared" si="5"/>
        <v>0</v>
      </c>
      <c r="K59" s="194"/>
      <c r="L59" s="27">
        <f t="shared" si="4"/>
        <v>0</v>
      </c>
    </row>
    <row r="60" spans="1:12" ht="15" customHeight="1" x14ac:dyDescent="0.45">
      <c r="A60" s="350"/>
      <c r="B60" s="5" t="s">
        <v>5</v>
      </c>
      <c r="C60" s="2">
        <v>502</v>
      </c>
      <c r="D60" s="1"/>
      <c r="E60" s="1"/>
      <c r="F60" s="41">
        <f t="shared" si="9"/>
        <v>0</v>
      </c>
      <c r="G60" s="22">
        <f t="shared" si="1"/>
        <v>0</v>
      </c>
      <c r="H60" s="45">
        <f t="shared" si="2"/>
        <v>0</v>
      </c>
      <c r="I60" s="42">
        <f t="shared" si="3"/>
        <v>0</v>
      </c>
      <c r="J60" s="30">
        <f t="shared" si="5"/>
        <v>0</v>
      </c>
      <c r="K60" s="194"/>
      <c r="L60" s="27">
        <f t="shared" si="4"/>
        <v>0</v>
      </c>
    </row>
    <row r="61" spans="1:12" ht="15" customHeight="1" x14ac:dyDescent="0.45">
      <c r="A61" s="350"/>
      <c r="B61" s="5" t="s">
        <v>5</v>
      </c>
      <c r="C61" s="2">
        <v>503</v>
      </c>
      <c r="D61" s="1"/>
      <c r="E61" s="1"/>
      <c r="F61" s="41">
        <f t="shared" si="9"/>
        <v>0</v>
      </c>
      <c r="G61" s="22">
        <f t="shared" si="1"/>
        <v>0</v>
      </c>
      <c r="H61" s="45">
        <f t="shared" si="2"/>
        <v>0</v>
      </c>
      <c r="I61" s="42">
        <f t="shared" si="3"/>
        <v>0</v>
      </c>
      <c r="J61" s="30">
        <f t="shared" si="5"/>
        <v>0</v>
      </c>
      <c r="K61" s="194"/>
      <c r="L61" s="27">
        <f t="shared" si="4"/>
        <v>0</v>
      </c>
    </row>
    <row r="62" spans="1:12" ht="15.75" customHeight="1" x14ac:dyDescent="0.45">
      <c r="A62" s="350"/>
      <c r="B62" s="5" t="s">
        <v>5</v>
      </c>
      <c r="C62" s="2">
        <v>504</v>
      </c>
      <c r="D62" s="1"/>
      <c r="E62" s="1"/>
      <c r="F62" s="41">
        <f t="shared" si="9"/>
        <v>0</v>
      </c>
      <c r="G62" s="22">
        <f t="shared" si="1"/>
        <v>0</v>
      </c>
      <c r="H62" s="45">
        <f t="shared" si="2"/>
        <v>0</v>
      </c>
      <c r="I62" s="42">
        <f t="shared" si="3"/>
        <v>0</v>
      </c>
      <c r="J62" s="30">
        <f t="shared" si="5"/>
        <v>0</v>
      </c>
      <c r="K62" s="194"/>
      <c r="L62" s="27">
        <f t="shared" si="4"/>
        <v>0</v>
      </c>
    </row>
    <row r="63" spans="1:12" ht="15" customHeight="1" x14ac:dyDescent="0.45">
      <c r="A63" s="351"/>
      <c r="B63" s="5" t="s">
        <v>6</v>
      </c>
      <c r="C63" s="2">
        <v>101</v>
      </c>
      <c r="D63" s="1"/>
      <c r="E63" s="1"/>
      <c r="F63" s="41">
        <f t="shared" si="9"/>
        <v>0</v>
      </c>
      <c r="G63" s="22">
        <f t="shared" si="1"/>
        <v>0</v>
      </c>
      <c r="H63" s="45">
        <f t="shared" si="2"/>
        <v>0</v>
      </c>
      <c r="I63" s="42">
        <f t="shared" si="3"/>
        <v>0</v>
      </c>
      <c r="J63" s="30">
        <f t="shared" si="5"/>
        <v>0</v>
      </c>
      <c r="K63" s="194"/>
      <c r="L63" s="27">
        <f t="shared" si="4"/>
        <v>0</v>
      </c>
    </row>
    <row r="64" spans="1:12" ht="15" customHeight="1" x14ac:dyDescent="0.45">
      <c r="A64" s="351"/>
      <c r="B64" s="5" t="s">
        <v>6</v>
      </c>
      <c r="C64" s="2">
        <v>102</v>
      </c>
      <c r="D64" s="1"/>
      <c r="E64" s="1"/>
      <c r="F64" s="41">
        <f t="shared" si="9"/>
        <v>0</v>
      </c>
      <c r="G64" s="22">
        <f>MMULT($G$1,1/$F$183)*F64</f>
        <v>0</v>
      </c>
      <c r="H64" s="45">
        <f t="shared" si="2"/>
        <v>0</v>
      </c>
      <c r="I64" s="42">
        <f t="shared" si="3"/>
        <v>0</v>
      </c>
      <c r="J64" s="30">
        <f t="shared" si="5"/>
        <v>0</v>
      </c>
      <c r="K64" s="194"/>
      <c r="L64" s="27">
        <f t="shared" si="4"/>
        <v>0</v>
      </c>
    </row>
    <row r="65" spans="1:12" ht="15" customHeight="1" x14ac:dyDescent="0.45">
      <c r="A65" s="351"/>
      <c r="B65" s="5" t="s">
        <v>6</v>
      </c>
      <c r="C65" s="2">
        <v>103</v>
      </c>
      <c r="D65" s="1"/>
      <c r="E65" s="1"/>
      <c r="F65" s="41">
        <f t="shared" si="9"/>
        <v>0</v>
      </c>
      <c r="G65" s="22">
        <f t="shared" si="1"/>
        <v>0</v>
      </c>
      <c r="H65" s="45">
        <f t="shared" si="2"/>
        <v>0</v>
      </c>
      <c r="I65" s="42">
        <f t="shared" si="3"/>
        <v>0</v>
      </c>
      <c r="J65" s="30">
        <f t="shared" si="5"/>
        <v>0</v>
      </c>
      <c r="K65" s="194"/>
      <c r="L65" s="27">
        <f>SUM(I65,J65,K65)</f>
        <v>0</v>
      </c>
    </row>
    <row r="66" spans="1:12" ht="15" customHeight="1" x14ac:dyDescent="0.45">
      <c r="A66" s="351"/>
      <c r="B66" s="5" t="s">
        <v>6</v>
      </c>
      <c r="C66" s="2">
        <v>104</v>
      </c>
      <c r="D66" s="1"/>
      <c r="E66" s="1"/>
      <c r="F66" s="41">
        <f t="shared" si="9"/>
        <v>0</v>
      </c>
      <c r="G66" s="22">
        <f t="shared" si="1"/>
        <v>0</v>
      </c>
      <c r="H66" s="45">
        <f t="shared" si="2"/>
        <v>0</v>
      </c>
      <c r="I66" s="42">
        <f t="shared" si="3"/>
        <v>0</v>
      </c>
      <c r="J66" s="30">
        <f t="shared" si="5"/>
        <v>0</v>
      </c>
      <c r="K66" s="194"/>
      <c r="L66" s="27">
        <f t="shared" si="4"/>
        <v>0</v>
      </c>
    </row>
    <row r="67" spans="1:12" ht="15" customHeight="1" x14ac:dyDescent="0.45">
      <c r="A67" s="351"/>
      <c r="B67" s="5" t="s">
        <v>6</v>
      </c>
      <c r="C67" s="2">
        <v>201</v>
      </c>
      <c r="D67" s="1"/>
      <c r="E67" s="1"/>
      <c r="F67" s="41">
        <f t="shared" si="9"/>
        <v>0</v>
      </c>
      <c r="G67" s="22">
        <f t="shared" si="1"/>
        <v>0</v>
      </c>
      <c r="H67" s="45">
        <f t="shared" si="2"/>
        <v>0</v>
      </c>
      <c r="I67" s="42">
        <f t="shared" si="3"/>
        <v>0</v>
      </c>
      <c r="J67" s="30">
        <f t="shared" si="5"/>
        <v>0</v>
      </c>
      <c r="K67" s="194"/>
      <c r="L67" s="27">
        <f t="shared" si="4"/>
        <v>0</v>
      </c>
    </row>
    <row r="68" spans="1:12" ht="15" customHeight="1" x14ac:dyDescent="0.45">
      <c r="A68" s="351"/>
      <c r="B68" s="5" t="s">
        <v>6</v>
      </c>
      <c r="C68" s="2">
        <v>202</v>
      </c>
      <c r="D68" s="1"/>
      <c r="E68" s="1"/>
      <c r="F68" s="41">
        <f t="shared" si="9"/>
        <v>0</v>
      </c>
      <c r="G68" s="22">
        <f t="shared" ref="G68:G131" si="10">MMULT($G$1,1/$F$183)*F68</f>
        <v>0</v>
      </c>
      <c r="H68" s="45">
        <f t="shared" ref="H68:H131" si="11">MMULT($H$1,1/180)</f>
        <v>0</v>
      </c>
      <c r="I68" s="42">
        <f t="shared" ref="I68:I131" si="12">SUM(G68,H68)</f>
        <v>0</v>
      </c>
      <c r="J68" s="30">
        <f t="shared" si="5"/>
        <v>0</v>
      </c>
      <c r="K68" s="194"/>
      <c r="L68" s="27">
        <f t="shared" si="4"/>
        <v>0</v>
      </c>
    </row>
    <row r="69" spans="1:12" ht="15" customHeight="1" x14ac:dyDescent="0.45">
      <c r="A69" s="351"/>
      <c r="B69" s="5" t="s">
        <v>6</v>
      </c>
      <c r="C69" s="2">
        <v>203</v>
      </c>
      <c r="D69" s="1"/>
      <c r="E69" s="1"/>
      <c r="F69" s="41">
        <f t="shared" si="9"/>
        <v>0</v>
      </c>
      <c r="G69" s="22">
        <f t="shared" si="10"/>
        <v>0</v>
      </c>
      <c r="H69" s="45">
        <f t="shared" si="11"/>
        <v>0</v>
      </c>
      <c r="I69" s="42">
        <f t="shared" si="12"/>
        <v>0</v>
      </c>
      <c r="J69" s="30">
        <f t="shared" ref="J69:J132" si="13">SUM($J$3)</f>
        <v>0</v>
      </c>
      <c r="K69" s="194"/>
      <c r="L69" s="27">
        <f>SUM(I69,J69,K69)</f>
        <v>0</v>
      </c>
    </row>
    <row r="70" spans="1:12" ht="15" customHeight="1" x14ac:dyDescent="0.45">
      <c r="A70" s="351"/>
      <c r="B70" s="5" t="s">
        <v>6</v>
      </c>
      <c r="C70" s="2">
        <v>204</v>
      </c>
      <c r="D70" s="1"/>
      <c r="E70" s="1"/>
      <c r="F70" s="41">
        <f t="shared" si="9"/>
        <v>0</v>
      </c>
      <c r="G70" s="22">
        <f t="shared" si="10"/>
        <v>0</v>
      </c>
      <c r="H70" s="45">
        <f t="shared" si="11"/>
        <v>0</v>
      </c>
      <c r="I70" s="42">
        <f t="shared" si="12"/>
        <v>0</v>
      </c>
      <c r="J70" s="30">
        <f t="shared" si="13"/>
        <v>0</v>
      </c>
      <c r="K70" s="194"/>
      <c r="L70" s="27">
        <f>SUM(I70,J70,K70)</f>
        <v>0</v>
      </c>
    </row>
    <row r="71" spans="1:12" ht="15" customHeight="1" x14ac:dyDescent="0.45">
      <c r="A71" s="351"/>
      <c r="B71" s="5" t="s">
        <v>6</v>
      </c>
      <c r="C71" s="2">
        <v>301</v>
      </c>
      <c r="D71" s="1"/>
      <c r="E71" s="1"/>
      <c r="F71" s="41">
        <f t="shared" si="9"/>
        <v>0</v>
      </c>
      <c r="G71" s="22">
        <f t="shared" si="10"/>
        <v>0</v>
      </c>
      <c r="H71" s="45">
        <f t="shared" si="11"/>
        <v>0</v>
      </c>
      <c r="I71" s="42">
        <f t="shared" si="12"/>
        <v>0</v>
      </c>
      <c r="J71" s="30">
        <f t="shared" si="13"/>
        <v>0</v>
      </c>
      <c r="K71" s="194"/>
      <c r="L71" s="27">
        <f>SUM(I71,J71,K71)</f>
        <v>0</v>
      </c>
    </row>
    <row r="72" spans="1:12" ht="15" customHeight="1" x14ac:dyDescent="0.45">
      <c r="A72" s="351"/>
      <c r="B72" s="5" t="s">
        <v>6</v>
      </c>
      <c r="C72" s="2">
        <v>302</v>
      </c>
      <c r="D72" s="1"/>
      <c r="E72" s="1"/>
      <c r="F72" s="41">
        <f t="shared" si="9"/>
        <v>0</v>
      </c>
      <c r="G72" s="22">
        <f t="shared" si="10"/>
        <v>0</v>
      </c>
      <c r="H72" s="45">
        <f t="shared" si="11"/>
        <v>0</v>
      </c>
      <c r="I72" s="42">
        <f t="shared" si="12"/>
        <v>0</v>
      </c>
      <c r="J72" s="30">
        <f t="shared" si="13"/>
        <v>0</v>
      </c>
      <c r="K72" s="194"/>
      <c r="L72" s="27">
        <f t="shared" ref="L72:L131" si="14">SUM(I72,J72,K72)</f>
        <v>0</v>
      </c>
    </row>
    <row r="73" spans="1:12" ht="15" customHeight="1" x14ac:dyDescent="0.45">
      <c r="A73" s="351"/>
      <c r="B73" s="5" t="s">
        <v>6</v>
      </c>
      <c r="C73" s="2">
        <v>303</v>
      </c>
      <c r="D73" s="1"/>
      <c r="E73" s="1"/>
      <c r="F73" s="41">
        <f t="shared" si="9"/>
        <v>0</v>
      </c>
      <c r="G73" s="22">
        <f t="shared" si="10"/>
        <v>0</v>
      </c>
      <c r="H73" s="45">
        <f t="shared" si="11"/>
        <v>0</v>
      </c>
      <c r="I73" s="42">
        <f t="shared" si="12"/>
        <v>0</v>
      </c>
      <c r="J73" s="30">
        <f t="shared" si="13"/>
        <v>0</v>
      </c>
      <c r="K73" s="194"/>
      <c r="L73" s="27">
        <f t="shared" si="14"/>
        <v>0</v>
      </c>
    </row>
    <row r="74" spans="1:12" ht="15" customHeight="1" x14ac:dyDescent="0.45">
      <c r="A74" s="351"/>
      <c r="B74" s="5" t="s">
        <v>6</v>
      </c>
      <c r="C74" s="2">
        <v>304</v>
      </c>
      <c r="D74" s="1"/>
      <c r="E74" s="1"/>
      <c r="F74" s="41">
        <f t="shared" si="9"/>
        <v>0</v>
      </c>
      <c r="G74" s="22">
        <f t="shared" si="10"/>
        <v>0</v>
      </c>
      <c r="H74" s="45">
        <f t="shared" si="11"/>
        <v>0</v>
      </c>
      <c r="I74" s="42">
        <f t="shared" si="12"/>
        <v>0</v>
      </c>
      <c r="J74" s="30">
        <f t="shared" si="13"/>
        <v>0</v>
      </c>
      <c r="K74" s="194"/>
      <c r="L74" s="27">
        <f t="shared" si="14"/>
        <v>0</v>
      </c>
    </row>
    <row r="75" spans="1:12" ht="15" customHeight="1" x14ac:dyDescent="0.45">
      <c r="A75" s="351"/>
      <c r="B75" s="5" t="s">
        <v>6</v>
      </c>
      <c r="C75" s="2">
        <v>401</v>
      </c>
      <c r="D75" s="1"/>
      <c r="E75" s="1"/>
      <c r="F75" s="41">
        <f t="shared" si="9"/>
        <v>0</v>
      </c>
      <c r="G75" s="22">
        <f t="shared" si="10"/>
        <v>0</v>
      </c>
      <c r="H75" s="45">
        <f t="shared" si="11"/>
        <v>0</v>
      </c>
      <c r="I75" s="42">
        <f t="shared" si="12"/>
        <v>0</v>
      </c>
      <c r="J75" s="30">
        <f t="shared" si="13"/>
        <v>0</v>
      </c>
      <c r="K75" s="194"/>
      <c r="L75" s="27">
        <f t="shared" si="14"/>
        <v>0</v>
      </c>
    </row>
    <row r="76" spans="1:12" ht="15" customHeight="1" x14ac:dyDescent="0.45">
      <c r="A76" s="351"/>
      <c r="B76" s="5" t="s">
        <v>6</v>
      </c>
      <c r="C76" s="2">
        <v>402</v>
      </c>
      <c r="D76" s="1"/>
      <c r="E76" s="1"/>
      <c r="F76" s="41">
        <f t="shared" si="9"/>
        <v>0</v>
      </c>
      <c r="G76" s="22">
        <f t="shared" si="10"/>
        <v>0</v>
      </c>
      <c r="H76" s="45">
        <f t="shared" si="11"/>
        <v>0</v>
      </c>
      <c r="I76" s="42">
        <f t="shared" si="12"/>
        <v>0</v>
      </c>
      <c r="J76" s="30">
        <f t="shared" si="13"/>
        <v>0</v>
      </c>
      <c r="K76" s="194"/>
      <c r="L76" s="27">
        <f t="shared" si="14"/>
        <v>0</v>
      </c>
    </row>
    <row r="77" spans="1:12" ht="15" customHeight="1" x14ac:dyDescent="0.45">
      <c r="A77" s="351"/>
      <c r="B77" s="5" t="s">
        <v>6</v>
      </c>
      <c r="C77" s="2">
        <v>403</v>
      </c>
      <c r="D77" s="1"/>
      <c r="E77" s="1"/>
      <c r="F77" s="41">
        <f t="shared" si="9"/>
        <v>0</v>
      </c>
      <c r="G77" s="22">
        <f t="shared" si="10"/>
        <v>0</v>
      </c>
      <c r="H77" s="45">
        <f t="shared" si="11"/>
        <v>0</v>
      </c>
      <c r="I77" s="42">
        <f t="shared" si="12"/>
        <v>0</v>
      </c>
      <c r="J77" s="30">
        <f t="shared" si="13"/>
        <v>0</v>
      </c>
      <c r="K77" s="194"/>
      <c r="L77" s="27">
        <f t="shared" si="14"/>
        <v>0</v>
      </c>
    </row>
    <row r="78" spans="1:12" ht="15" customHeight="1" x14ac:dyDescent="0.45">
      <c r="A78" s="351"/>
      <c r="B78" s="5" t="s">
        <v>6</v>
      </c>
      <c r="C78" s="2">
        <v>404</v>
      </c>
      <c r="D78" s="1"/>
      <c r="E78" s="1"/>
      <c r="F78" s="41">
        <f t="shared" si="9"/>
        <v>0</v>
      </c>
      <c r="G78" s="22">
        <f t="shared" si="10"/>
        <v>0</v>
      </c>
      <c r="H78" s="45">
        <f t="shared" si="11"/>
        <v>0</v>
      </c>
      <c r="I78" s="42">
        <f t="shared" si="12"/>
        <v>0</v>
      </c>
      <c r="J78" s="30">
        <f t="shared" si="13"/>
        <v>0</v>
      </c>
      <c r="K78" s="194"/>
      <c r="L78" s="27">
        <f t="shared" si="14"/>
        <v>0</v>
      </c>
    </row>
    <row r="79" spans="1:12" ht="15" customHeight="1" x14ac:dyDescent="0.45">
      <c r="A79" s="351"/>
      <c r="B79" s="5" t="s">
        <v>6</v>
      </c>
      <c r="C79" s="2">
        <v>501</v>
      </c>
      <c r="D79" s="1"/>
      <c r="E79" s="1"/>
      <c r="F79" s="41">
        <f t="shared" si="9"/>
        <v>0</v>
      </c>
      <c r="G79" s="22">
        <f t="shared" si="10"/>
        <v>0</v>
      </c>
      <c r="H79" s="45">
        <f t="shared" si="11"/>
        <v>0</v>
      </c>
      <c r="I79" s="42">
        <f t="shared" si="12"/>
        <v>0</v>
      </c>
      <c r="J79" s="30">
        <f t="shared" si="13"/>
        <v>0</v>
      </c>
      <c r="K79" s="194"/>
      <c r="L79" s="27">
        <f t="shared" si="14"/>
        <v>0</v>
      </c>
    </row>
    <row r="80" spans="1:12" ht="15" customHeight="1" x14ac:dyDescent="0.45">
      <c r="A80" s="351"/>
      <c r="B80" s="5" t="s">
        <v>6</v>
      </c>
      <c r="C80" s="2">
        <v>502</v>
      </c>
      <c r="D80" s="1"/>
      <c r="E80" s="1"/>
      <c r="F80" s="41">
        <f t="shared" si="9"/>
        <v>0</v>
      </c>
      <c r="G80" s="22">
        <f t="shared" si="10"/>
        <v>0</v>
      </c>
      <c r="H80" s="45">
        <f t="shared" si="11"/>
        <v>0</v>
      </c>
      <c r="I80" s="42">
        <f t="shared" si="12"/>
        <v>0</v>
      </c>
      <c r="J80" s="30">
        <f t="shared" si="13"/>
        <v>0</v>
      </c>
      <c r="K80" s="194"/>
      <c r="L80" s="27">
        <f t="shared" si="14"/>
        <v>0</v>
      </c>
    </row>
    <row r="81" spans="1:12" ht="15" customHeight="1" x14ac:dyDescent="0.45">
      <c r="A81" s="351"/>
      <c r="B81" s="5" t="s">
        <v>6</v>
      </c>
      <c r="C81" s="2">
        <v>503</v>
      </c>
      <c r="D81" s="1"/>
      <c r="E81" s="1"/>
      <c r="F81" s="41">
        <f t="shared" si="9"/>
        <v>0</v>
      </c>
      <c r="G81" s="22">
        <f t="shared" si="10"/>
        <v>0</v>
      </c>
      <c r="H81" s="45">
        <f t="shared" si="11"/>
        <v>0</v>
      </c>
      <c r="I81" s="42">
        <f t="shared" si="12"/>
        <v>0</v>
      </c>
      <c r="J81" s="30">
        <f t="shared" si="13"/>
        <v>0</v>
      </c>
      <c r="K81" s="194"/>
      <c r="L81" s="27">
        <f t="shared" si="14"/>
        <v>0</v>
      </c>
    </row>
    <row r="82" spans="1:12" ht="15.75" customHeight="1" x14ac:dyDescent="0.45">
      <c r="A82" s="351"/>
      <c r="B82" s="5" t="s">
        <v>6</v>
      </c>
      <c r="C82" s="2">
        <v>504</v>
      </c>
      <c r="D82" s="1"/>
      <c r="E82" s="1"/>
      <c r="F82" s="41">
        <f t="shared" si="9"/>
        <v>0</v>
      </c>
      <c r="G82" s="22">
        <f t="shared" si="10"/>
        <v>0</v>
      </c>
      <c r="H82" s="45">
        <f t="shared" si="11"/>
        <v>0</v>
      </c>
      <c r="I82" s="42">
        <f t="shared" si="12"/>
        <v>0</v>
      </c>
      <c r="J82" s="30">
        <f t="shared" si="13"/>
        <v>0</v>
      </c>
      <c r="K82" s="194"/>
      <c r="L82" s="27">
        <f t="shared" si="14"/>
        <v>0</v>
      </c>
    </row>
    <row r="83" spans="1:12" ht="15" customHeight="1" x14ac:dyDescent="0.45">
      <c r="A83" s="350"/>
      <c r="B83" s="5" t="s">
        <v>7</v>
      </c>
      <c r="C83" s="2">
        <v>101</v>
      </c>
      <c r="D83" s="1"/>
      <c r="E83" s="1"/>
      <c r="F83" s="41">
        <f t="shared" si="9"/>
        <v>0</v>
      </c>
      <c r="G83" s="22">
        <f t="shared" si="10"/>
        <v>0</v>
      </c>
      <c r="H83" s="45">
        <f t="shared" si="11"/>
        <v>0</v>
      </c>
      <c r="I83" s="42">
        <f t="shared" si="12"/>
        <v>0</v>
      </c>
      <c r="J83" s="30">
        <f t="shared" si="13"/>
        <v>0</v>
      </c>
      <c r="K83" s="194"/>
      <c r="L83" s="27">
        <f t="shared" si="14"/>
        <v>0</v>
      </c>
    </row>
    <row r="84" spans="1:12" ht="15" customHeight="1" x14ac:dyDescent="0.45">
      <c r="A84" s="350"/>
      <c r="B84" s="5" t="s">
        <v>7</v>
      </c>
      <c r="C84" s="2">
        <v>102</v>
      </c>
      <c r="D84" s="1"/>
      <c r="E84" s="1"/>
      <c r="F84" s="41">
        <f t="shared" si="9"/>
        <v>0</v>
      </c>
      <c r="G84" s="22">
        <f t="shared" si="10"/>
        <v>0</v>
      </c>
      <c r="H84" s="45">
        <f t="shared" si="11"/>
        <v>0</v>
      </c>
      <c r="I84" s="42">
        <f t="shared" si="12"/>
        <v>0</v>
      </c>
      <c r="J84" s="30">
        <f t="shared" si="13"/>
        <v>0</v>
      </c>
      <c r="K84" s="194"/>
      <c r="L84" s="27">
        <f t="shared" si="14"/>
        <v>0</v>
      </c>
    </row>
    <row r="85" spans="1:12" ht="15" customHeight="1" x14ac:dyDescent="0.45">
      <c r="A85" s="350"/>
      <c r="B85" s="5" t="s">
        <v>7</v>
      </c>
      <c r="C85" s="2">
        <v>103</v>
      </c>
      <c r="D85" s="1"/>
      <c r="E85" s="1"/>
      <c r="F85" s="41">
        <f t="shared" si="9"/>
        <v>0</v>
      </c>
      <c r="G85" s="22">
        <f t="shared" si="10"/>
        <v>0</v>
      </c>
      <c r="H85" s="45">
        <f t="shared" si="11"/>
        <v>0</v>
      </c>
      <c r="I85" s="42">
        <f t="shared" si="12"/>
        <v>0</v>
      </c>
      <c r="J85" s="30">
        <f t="shared" si="13"/>
        <v>0</v>
      </c>
      <c r="K85" s="194"/>
      <c r="L85" s="27">
        <f t="shared" si="14"/>
        <v>0</v>
      </c>
    </row>
    <row r="86" spans="1:12" ht="15" customHeight="1" x14ac:dyDescent="0.45">
      <c r="A86" s="350"/>
      <c r="B86" s="5" t="s">
        <v>7</v>
      </c>
      <c r="C86" s="2">
        <v>104</v>
      </c>
      <c r="D86" s="1"/>
      <c r="E86" s="1"/>
      <c r="F86" s="41">
        <f t="shared" si="9"/>
        <v>0</v>
      </c>
      <c r="G86" s="22">
        <f t="shared" si="10"/>
        <v>0</v>
      </c>
      <c r="H86" s="45">
        <f t="shared" si="11"/>
        <v>0</v>
      </c>
      <c r="I86" s="42">
        <f t="shared" si="12"/>
        <v>0</v>
      </c>
      <c r="J86" s="30">
        <f t="shared" si="13"/>
        <v>0</v>
      </c>
      <c r="K86" s="194"/>
      <c r="L86" s="27">
        <f t="shared" si="14"/>
        <v>0</v>
      </c>
    </row>
    <row r="87" spans="1:12" ht="15" customHeight="1" x14ac:dyDescent="0.45">
      <c r="A87" s="350"/>
      <c r="B87" s="5" t="s">
        <v>7</v>
      </c>
      <c r="C87" s="2">
        <v>201</v>
      </c>
      <c r="D87" s="1"/>
      <c r="E87" s="1"/>
      <c r="F87" s="41">
        <f t="shared" si="9"/>
        <v>0</v>
      </c>
      <c r="G87" s="22">
        <f t="shared" si="10"/>
        <v>0</v>
      </c>
      <c r="H87" s="45">
        <f t="shared" si="11"/>
        <v>0</v>
      </c>
      <c r="I87" s="42">
        <f t="shared" si="12"/>
        <v>0</v>
      </c>
      <c r="J87" s="30">
        <f t="shared" si="13"/>
        <v>0</v>
      </c>
      <c r="K87" s="194"/>
      <c r="L87" s="27">
        <f t="shared" si="14"/>
        <v>0</v>
      </c>
    </row>
    <row r="88" spans="1:12" ht="15" customHeight="1" x14ac:dyDescent="0.45">
      <c r="A88" s="350"/>
      <c r="B88" s="5" t="s">
        <v>7</v>
      </c>
      <c r="C88" s="2">
        <v>202</v>
      </c>
      <c r="D88" s="1"/>
      <c r="E88" s="1"/>
      <c r="F88" s="41">
        <f>(E88-D88)*0.01</f>
        <v>0</v>
      </c>
      <c r="G88" s="22">
        <f t="shared" si="10"/>
        <v>0</v>
      </c>
      <c r="H88" s="45">
        <f t="shared" si="11"/>
        <v>0</v>
      </c>
      <c r="I88" s="42">
        <f t="shared" si="12"/>
        <v>0</v>
      </c>
      <c r="J88" s="30">
        <f t="shared" si="13"/>
        <v>0</v>
      </c>
      <c r="K88" s="194"/>
      <c r="L88" s="27">
        <f t="shared" si="14"/>
        <v>0</v>
      </c>
    </row>
    <row r="89" spans="1:12" ht="15" customHeight="1" x14ac:dyDescent="0.45">
      <c r="A89" s="350"/>
      <c r="B89" s="5" t="s">
        <v>7</v>
      </c>
      <c r="C89" s="2">
        <v>203</v>
      </c>
      <c r="D89" s="1"/>
      <c r="E89" s="1"/>
      <c r="F89" s="41">
        <f>(E89-D89)*$N$1</f>
        <v>0</v>
      </c>
      <c r="G89" s="22">
        <f t="shared" si="10"/>
        <v>0</v>
      </c>
      <c r="H89" s="45">
        <f t="shared" si="11"/>
        <v>0</v>
      </c>
      <c r="I89" s="42">
        <f t="shared" si="12"/>
        <v>0</v>
      </c>
      <c r="J89" s="30">
        <f t="shared" si="13"/>
        <v>0</v>
      </c>
      <c r="K89" s="194"/>
      <c r="L89" s="27">
        <f t="shared" si="14"/>
        <v>0</v>
      </c>
    </row>
    <row r="90" spans="1:12" ht="15" customHeight="1" x14ac:dyDescent="0.45">
      <c r="A90" s="350"/>
      <c r="B90" s="5" t="s">
        <v>7</v>
      </c>
      <c r="C90" s="2">
        <v>204</v>
      </c>
      <c r="D90" s="1"/>
      <c r="E90" s="1"/>
      <c r="F90" s="41">
        <f>(E90-D90)*0.01</f>
        <v>0</v>
      </c>
      <c r="G90" s="22">
        <f t="shared" si="10"/>
        <v>0</v>
      </c>
      <c r="H90" s="45">
        <f t="shared" si="11"/>
        <v>0</v>
      </c>
      <c r="I90" s="42">
        <f t="shared" si="12"/>
        <v>0</v>
      </c>
      <c r="J90" s="30">
        <f t="shared" si="13"/>
        <v>0</v>
      </c>
      <c r="K90" s="194"/>
      <c r="L90" s="27">
        <f t="shared" si="14"/>
        <v>0</v>
      </c>
    </row>
    <row r="91" spans="1:12" ht="15" customHeight="1" x14ac:dyDescent="0.45">
      <c r="A91" s="350"/>
      <c r="B91" s="5" t="s">
        <v>7</v>
      </c>
      <c r="C91" s="2">
        <v>301</v>
      </c>
      <c r="D91" s="1"/>
      <c r="E91" s="1"/>
      <c r="F91" s="41">
        <f t="shared" ref="F91:F103" si="15">(E91-D91)*$N$1</f>
        <v>0</v>
      </c>
      <c r="G91" s="22">
        <f t="shared" si="10"/>
        <v>0</v>
      </c>
      <c r="H91" s="45">
        <f t="shared" si="11"/>
        <v>0</v>
      </c>
      <c r="I91" s="42">
        <f t="shared" si="12"/>
        <v>0</v>
      </c>
      <c r="J91" s="30">
        <f t="shared" si="13"/>
        <v>0</v>
      </c>
      <c r="K91" s="194"/>
      <c r="L91" s="27">
        <f t="shared" si="14"/>
        <v>0</v>
      </c>
    </row>
    <row r="92" spans="1:12" ht="15" customHeight="1" x14ac:dyDescent="0.45">
      <c r="A92" s="350"/>
      <c r="B92" s="5" t="s">
        <v>7</v>
      </c>
      <c r="C92" s="2">
        <v>302</v>
      </c>
      <c r="D92" s="1"/>
      <c r="E92" s="1"/>
      <c r="F92" s="41">
        <f t="shared" si="15"/>
        <v>0</v>
      </c>
      <c r="G92" s="22">
        <f t="shared" si="10"/>
        <v>0</v>
      </c>
      <c r="H92" s="45">
        <f t="shared" si="11"/>
        <v>0</v>
      </c>
      <c r="I92" s="42">
        <f t="shared" si="12"/>
        <v>0</v>
      </c>
      <c r="J92" s="30">
        <f t="shared" si="13"/>
        <v>0</v>
      </c>
      <c r="K92" s="194"/>
      <c r="L92" s="27">
        <f t="shared" si="14"/>
        <v>0</v>
      </c>
    </row>
    <row r="93" spans="1:12" ht="15" customHeight="1" x14ac:dyDescent="0.45">
      <c r="A93" s="350"/>
      <c r="B93" s="5" t="s">
        <v>7</v>
      </c>
      <c r="C93" s="2">
        <v>303</v>
      </c>
      <c r="D93" s="1"/>
      <c r="E93" s="1"/>
      <c r="F93" s="41">
        <f t="shared" si="15"/>
        <v>0</v>
      </c>
      <c r="G93" s="22">
        <f t="shared" si="10"/>
        <v>0</v>
      </c>
      <c r="H93" s="45">
        <f t="shared" si="11"/>
        <v>0</v>
      </c>
      <c r="I93" s="42">
        <f t="shared" si="12"/>
        <v>0</v>
      </c>
      <c r="J93" s="30">
        <f t="shared" si="13"/>
        <v>0</v>
      </c>
      <c r="K93" s="194"/>
      <c r="L93" s="27">
        <f t="shared" si="14"/>
        <v>0</v>
      </c>
    </row>
    <row r="94" spans="1:12" ht="15" customHeight="1" x14ac:dyDescent="0.45">
      <c r="A94" s="350"/>
      <c r="B94" s="5" t="s">
        <v>7</v>
      </c>
      <c r="C94" s="2">
        <v>304</v>
      </c>
      <c r="D94" s="1"/>
      <c r="E94" s="1"/>
      <c r="F94" s="41">
        <f t="shared" si="15"/>
        <v>0</v>
      </c>
      <c r="G94" s="22">
        <f t="shared" si="10"/>
        <v>0</v>
      </c>
      <c r="H94" s="45">
        <f t="shared" si="11"/>
        <v>0</v>
      </c>
      <c r="I94" s="42">
        <f t="shared" si="12"/>
        <v>0</v>
      </c>
      <c r="J94" s="30">
        <f t="shared" si="13"/>
        <v>0</v>
      </c>
      <c r="K94" s="194"/>
      <c r="L94" s="27">
        <f t="shared" si="14"/>
        <v>0</v>
      </c>
    </row>
    <row r="95" spans="1:12" ht="15" customHeight="1" x14ac:dyDescent="0.45">
      <c r="A95" s="350"/>
      <c r="B95" s="5" t="s">
        <v>7</v>
      </c>
      <c r="C95" s="2">
        <v>401</v>
      </c>
      <c r="D95" s="1"/>
      <c r="E95" s="1"/>
      <c r="F95" s="41">
        <f t="shared" si="15"/>
        <v>0</v>
      </c>
      <c r="G95" s="22">
        <f t="shared" si="10"/>
        <v>0</v>
      </c>
      <c r="H95" s="45">
        <f t="shared" si="11"/>
        <v>0</v>
      </c>
      <c r="I95" s="42">
        <f t="shared" si="12"/>
        <v>0</v>
      </c>
      <c r="J95" s="30">
        <f t="shared" si="13"/>
        <v>0</v>
      </c>
      <c r="K95" s="194"/>
      <c r="L95" s="27">
        <f t="shared" si="14"/>
        <v>0</v>
      </c>
    </row>
    <row r="96" spans="1:12" ht="15" customHeight="1" x14ac:dyDescent="0.45">
      <c r="A96" s="350"/>
      <c r="B96" s="5" t="s">
        <v>7</v>
      </c>
      <c r="C96" s="2">
        <v>402</v>
      </c>
      <c r="D96" s="1"/>
      <c r="E96" s="1"/>
      <c r="F96" s="41">
        <f t="shared" si="15"/>
        <v>0</v>
      </c>
      <c r="G96" s="22">
        <f t="shared" si="10"/>
        <v>0</v>
      </c>
      <c r="H96" s="45">
        <f t="shared" si="11"/>
        <v>0</v>
      </c>
      <c r="I96" s="42">
        <f t="shared" si="12"/>
        <v>0</v>
      </c>
      <c r="J96" s="30">
        <f t="shared" si="13"/>
        <v>0</v>
      </c>
      <c r="K96" s="194"/>
      <c r="L96" s="27">
        <f t="shared" si="14"/>
        <v>0</v>
      </c>
    </row>
    <row r="97" spans="1:12" ht="15" customHeight="1" x14ac:dyDescent="0.45">
      <c r="A97" s="350"/>
      <c r="B97" s="5" t="s">
        <v>7</v>
      </c>
      <c r="C97" s="2">
        <v>403</v>
      </c>
      <c r="D97" s="1"/>
      <c r="E97" s="1"/>
      <c r="F97" s="41">
        <f t="shared" si="15"/>
        <v>0</v>
      </c>
      <c r="G97" s="22">
        <f t="shared" si="10"/>
        <v>0</v>
      </c>
      <c r="H97" s="45">
        <f t="shared" si="11"/>
        <v>0</v>
      </c>
      <c r="I97" s="42">
        <f t="shared" si="12"/>
        <v>0</v>
      </c>
      <c r="J97" s="30">
        <f t="shared" si="13"/>
        <v>0</v>
      </c>
      <c r="K97" s="194"/>
      <c r="L97" s="27">
        <f t="shared" si="14"/>
        <v>0</v>
      </c>
    </row>
    <row r="98" spans="1:12" ht="15" customHeight="1" x14ac:dyDescent="0.45">
      <c r="A98" s="350"/>
      <c r="B98" s="5" t="s">
        <v>7</v>
      </c>
      <c r="C98" s="2">
        <v>404</v>
      </c>
      <c r="D98" s="1"/>
      <c r="E98" s="1"/>
      <c r="F98" s="41">
        <f t="shared" si="15"/>
        <v>0</v>
      </c>
      <c r="G98" s="22">
        <f t="shared" si="10"/>
        <v>0</v>
      </c>
      <c r="H98" s="45">
        <f t="shared" si="11"/>
        <v>0</v>
      </c>
      <c r="I98" s="42">
        <f t="shared" si="12"/>
        <v>0</v>
      </c>
      <c r="J98" s="30">
        <f t="shared" si="13"/>
        <v>0</v>
      </c>
      <c r="K98" s="194"/>
      <c r="L98" s="27">
        <f t="shared" si="14"/>
        <v>0</v>
      </c>
    </row>
    <row r="99" spans="1:12" ht="15" customHeight="1" x14ac:dyDescent="0.45">
      <c r="A99" s="350"/>
      <c r="B99" s="5" t="s">
        <v>7</v>
      </c>
      <c r="C99" s="2">
        <v>501</v>
      </c>
      <c r="D99" s="1"/>
      <c r="E99" s="1"/>
      <c r="F99" s="41">
        <f>(E99-D99)*$N$1</f>
        <v>0</v>
      </c>
      <c r="G99" s="22">
        <f t="shared" si="10"/>
        <v>0</v>
      </c>
      <c r="H99" s="45">
        <f t="shared" si="11"/>
        <v>0</v>
      </c>
      <c r="I99" s="42">
        <f t="shared" si="12"/>
        <v>0</v>
      </c>
      <c r="J99" s="30">
        <f t="shared" si="13"/>
        <v>0</v>
      </c>
      <c r="K99" s="194"/>
      <c r="L99" s="27">
        <f t="shared" si="14"/>
        <v>0</v>
      </c>
    </row>
    <row r="100" spans="1:12" ht="15" customHeight="1" x14ac:dyDescent="0.45">
      <c r="A100" s="350"/>
      <c r="B100" s="5" t="s">
        <v>7</v>
      </c>
      <c r="C100" s="2">
        <v>502</v>
      </c>
      <c r="D100" s="1"/>
      <c r="E100" s="1"/>
      <c r="F100" s="41">
        <f t="shared" si="15"/>
        <v>0</v>
      </c>
      <c r="G100" s="22">
        <f t="shared" si="10"/>
        <v>0</v>
      </c>
      <c r="H100" s="45">
        <f t="shared" si="11"/>
        <v>0</v>
      </c>
      <c r="I100" s="42">
        <f t="shared" si="12"/>
        <v>0</v>
      </c>
      <c r="J100" s="30">
        <f t="shared" si="13"/>
        <v>0</v>
      </c>
      <c r="K100" s="194"/>
      <c r="L100" s="27">
        <f t="shared" si="14"/>
        <v>0</v>
      </c>
    </row>
    <row r="101" spans="1:12" ht="15" customHeight="1" x14ac:dyDescent="0.45">
      <c r="A101" s="350"/>
      <c r="B101" s="5" t="s">
        <v>7</v>
      </c>
      <c r="C101" s="2">
        <v>503</v>
      </c>
      <c r="D101" s="1"/>
      <c r="E101" s="1"/>
      <c r="F101" s="41">
        <f t="shared" si="15"/>
        <v>0</v>
      </c>
      <c r="G101" s="22">
        <f t="shared" si="10"/>
        <v>0</v>
      </c>
      <c r="H101" s="45">
        <f t="shared" si="11"/>
        <v>0</v>
      </c>
      <c r="I101" s="42">
        <f t="shared" si="12"/>
        <v>0</v>
      </c>
      <c r="J101" s="30">
        <f t="shared" si="13"/>
        <v>0</v>
      </c>
      <c r="K101" s="194"/>
      <c r="L101" s="27">
        <f t="shared" si="14"/>
        <v>0</v>
      </c>
    </row>
    <row r="102" spans="1:12" ht="15.75" customHeight="1" x14ac:dyDescent="0.45">
      <c r="A102" s="350"/>
      <c r="B102" s="5" t="s">
        <v>7</v>
      </c>
      <c r="C102" s="2">
        <v>504</v>
      </c>
      <c r="D102" s="1"/>
      <c r="E102" s="1"/>
      <c r="F102" s="41">
        <f t="shared" si="15"/>
        <v>0</v>
      </c>
      <c r="G102" s="22">
        <f t="shared" si="10"/>
        <v>0</v>
      </c>
      <c r="H102" s="45">
        <f t="shared" si="11"/>
        <v>0</v>
      </c>
      <c r="I102" s="42">
        <f t="shared" si="12"/>
        <v>0</v>
      </c>
      <c r="J102" s="30">
        <f t="shared" si="13"/>
        <v>0</v>
      </c>
      <c r="K102" s="194"/>
      <c r="L102" s="27">
        <f t="shared" si="14"/>
        <v>0</v>
      </c>
    </row>
    <row r="103" spans="1:12" ht="15" customHeight="1" x14ac:dyDescent="0.45">
      <c r="A103" s="351"/>
      <c r="B103" s="5" t="s">
        <v>8</v>
      </c>
      <c r="C103" s="2">
        <v>101</v>
      </c>
      <c r="D103" s="1"/>
      <c r="E103" s="1"/>
      <c r="F103" s="41">
        <f t="shared" si="15"/>
        <v>0</v>
      </c>
      <c r="G103" s="22">
        <f t="shared" si="10"/>
        <v>0</v>
      </c>
      <c r="H103" s="45">
        <f t="shared" si="11"/>
        <v>0</v>
      </c>
      <c r="I103" s="42">
        <f t="shared" si="12"/>
        <v>0</v>
      </c>
      <c r="J103" s="30">
        <f t="shared" si="13"/>
        <v>0</v>
      </c>
      <c r="K103" s="194"/>
      <c r="L103" s="27">
        <f t="shared" si="14"/>
        <v>0</v>
      </c>
    </row>
    <row r="104" spans="1:12" ht="15" customHeight="1" x14ac:dyDescent="0.45">
      <c r="A104" s="351"/>
      <c r="B104" s="5" t="s">
        <v>8</v>
      </c>
      <c r="C104" s="2">
        <v>102</v>
      </c>
      <c r="D104" s="1"/>
      <c r="E104" s="1"/>
      <c r="F104" s="41">
        <f>(E104-D104)*0.01</f>
        <v>0</v>
      </c>
      <c r="G104" s="22">
        <f t="shared" si="10"/>
        <v>0</v>
      </c>
      <c r="H104" s="45">
        <f t="shared" si="11"/>
        <v>0</v>
      </c>
      <c r="I104" s="42">
        <f t="shared" si="12"/>
        <v>0</v>
      </c>
      <c r="J104" s="30">
        <f t="shared" si="13"/>
        <v>0</v>
      </c>
      <c r="K104" s="194"/>
      <c r="L104" s="27">
        <f t="shared" si="14"/>
        <v>0</v>
      </c>
    </row>
    <row r="105" spans="1:12" ht="15" customHeight="1" x14ac:dyDescent="0.45">
      <c r="A105" s="351"/>
      <c r="B105" s="105" t="s">
        <v>8</v>
      </c>
      <c r="C105" s="2">
        <v>103</v>
      </c>
      <c r="D105" s="1"/>
      <c r="E105" s="1"/>
      <c r="F105" s="41">
        <f t="shared" ref="F105:F123" si="16">(E105-D105)*$N$1</f>
        <v>0</v>
      </c>
      <c r="G105" s="22">
        <f t="shared" si="10"/>
        <v>0</v>
      </c>
      <c r="H105" s="45">
        <f t="shared" si="11"/>
        <v>0</v>
      </c>
      <c r="I105" s="42">
        <f t="shared" si="12"/>
        <v>0</v>
      </c>
      <c r="J105" s="30">
        <f t="shared" si="13"/>
        <v>0</v>
      </c>
      <c r="K105" s="194"/>
      <c r="L105" s="27">
        <f t="shared" si="14"/>
        <v>0</v>
      </c>
    </row>
    <row r="106" spans="1:12" ht="15" customHeight="1" x14ac:dyDescent="0.45">
      <c r="A106" s="351"/>
      <c r="B106" s="5" t="s">
        <v>8</v>
      </c>
      <c r="C106" s="2">
        <v>104</v>
      </c>
      <c r="D106" s="1"/>
      <c r="E106" s="1"/>
      <c r="F106" s="41">
        <f t="shared" si="16"/>
        <v>0</v>
      </c>
      <c r="G106" s="22">
        <f t="shared" si="10"/>
        <v>0</v>
      </c>
      <c r="H106" s="45">
        <f t="shared" si="11"/>
        <v>0</v>
      </c>
      <c r="I106" s="42">
        <f t="shared" si="12"/>
        <v>0</v>
      </c>
      <c r="J106" s="30">
        <f t="shared" si="13"/>
        <v>0</v>
      </c>
      <c r="K106" s="194"/>
      <c r="L106" s="27">
        <f t="shared" si="14"/>
        <v>0</v>
      </c>
    </row>
    <row r="107" spans="1:12" ht="15" customHeight="1" x14ac:dyDescent="0.45">
      <c r="A107" s="351"/>
      <c r="B107" s="5" t="s">
        <v>8</v>
      </c>
      <c r="C107" s="2">
        <v>201</v>
      </c>
      <c r="D107" s="1"/>
      <c r="E107" s="1"/>
      <c r="F107" s="41">
        <f t="shared" si="16"/>
        <v>0</v>
      </c>
      <c r="G107" s="22">
        <f t="shared" si="10"/>
        <v>0</v>
      </c>
      <c r="H107" s="45">
        <f t="shared" si="11"/>
        <v>0</v>
      </c>
      <c r="I107" s="42">
        <f t="shared" si="12"/>
        <v>0</v>
      </c>
      <c r="J107" s="30">
        <f t="shared" si="13"/>
        <v>0</v>
      </c>
      <c r="K107" s="194"/>
      <c r="L107" s="27">
        <f t="shared" si="14"/>
        <v>0</v>
      </c>
    </row>
    <row r="108" spans="1:12" ht="15" customHeight="1" x14ac:dyDescent="0.45">
      <c r="A108" s="351"/>
      <c r="B108" s="5" t="s">
        <v>8</v>
      </c>
      <c r="C108" s="2">
        <v>202</v>
      </c>
      <c r="D108" s="1"/>
      <c r="E108" s="1"/>
      <c r="F108" s="41">
        <f t="shared" si="16"/>
        <v>0</v>
      </c>
      <c r="G108" s="22">
        <f t="shared" si="10"/>
        <v>0</v>
      </c>
      <c r="H108" s="45">
        <f t="shared" si="11"/>
        <v>0</v>
      </c>
      <c r="I108" s="42">
        <f t="shared" si="12"/>
        <v>0</v>
      </c>
      <c r="J108" s="30">
        <f t="shared" si="13"/>
        <v>0</v>
      </c>
      <c r="K108" s="194"/>
      <c r="L108" s="27">
        <f t="shared" si="14"/>
        <v>0</v>
      </c>
    </row>
    <row r="109" spans="1:12" ht="15" customHeight="1" x14ac:dyDescent="0.45">
      <c r="A109" s="351"/>
      <c r="B109" s="5" t="s">
        <v>8</v>
      </c>
      <c r="C109" s="2">
        <v>203</v>
      </c>
      <c r="D109" s="1"/>
      <c r="E109" s="1"/>
      <c r="F109" s="41">
        <f t="shared" si="16"/>
        <v>0</v>
      </c>
      <c r="G109" s="22">
        <f t="shared" si="10"/>
        <v>0</v>
      </c>
      <c r="H109" s="45">
        <f t="shared" si="11"/>
        <v>0</v>
      </c>
      <c r="I109" s="42">
        <f t="shared" si="12"/>
        <v>0</v>
      </c>
      <c r="J109" s="30">
        <f t="shared" si="13"/>
        <v>0</v>
      </c>
      <c r="K109" s="194"/>
      <c r="L109" s="27">
        <f t="shared" si="14"/>
        <v>0</v>
      </c>
    </row>
    <row r="110" spans="1:12" ht="15" customHeight="1" x14ac:dyDescent="0.45">
      <c r="A110" s="351"/>
      <c r="B110" s="5" t="s">
        <v>8</v>
      </c>
      <c r="C110" s="2">
        <v>204</v>
      </c>
      <c r="D110" s="1"/>
      <c r="E110" s="1"/>
      <c r="F110" s="41">
        <f t="shared" si="16"/>
        <v>0</v>
      </c>
      <c r="G110" s="22">
        <f t="shared" si="10"/>
        <v>0</v>
      </c>
      <c r="H110" s="45">
        <f t="shared" si="11"/>
        <v>0</v>
      </c>
      <c r="I110" s="42">
        <f t="shared" si="12"/>
        <v>0</v>
      </c>
      <c r="J110" s="30">
        <f t="shared" si="13"/>
        <v>0</v>
      </c>
      <c r="K110" s="194"/>
      <c r="L110" s="27">
        <f t="shared" si="14"/>
        <v>0</v>
      </c>
    </row>
    <row r="111" spans="1:12" ht="15" customHeight="1" x14ac:dyDescent="0.45">
      <c r="A111" s="351"/>
      <c r="B111" s="5" t="s">
        <v>8</v>
      </c>
      <c r="C111" s="2">
        <v>301</v>
      </c>
      <c r="D111" s="1"/>
      <c r="E111" s="1"/>
      <c r="F111" s="41">
        <f t="shared" si="16"/>
        <v>0</v>
      </c>
      <c r="G111" s="22">
        <f t="shared" si="10"/>
        <v>0</v>
      </c>
      <c r="H111" s="45">
        <f t="shared" si="11"/>
        <v>0</v>
      </c>
      <c r="I111" s="42">
        <f t="shared" si="12"/>
        <v>0</v>
      </c>
      <c r="J111" s="30">
        <f t="shared" si="13"/>
        <v>0</v>
      </c>
      <c r="K111" s="194"/>
      <c r="L111" s="27">
        <f t="shared" si="14"/>
        <v>0</v>
      </c>
    </row>
    <row r="112" spans="1:12" ht="15" customHeight="1" x14ac:dyDescent="0.45">
      <c r="A112" s="351"/>
      <c r="B112" s="5" t="s">
        <v>8</v>
      </c>
      <c r="C112" s="2">
        <v>302</v>
      </c>
      <c r="D112" s="1"/>
      <c r="E112" s="1"/>
      <c r="F112" s="41">
        <f t="shared" si="16"/>
        <v>0</v>
      </c>
      <c r="G112" s="22">
        <f t="shared" si="10"/>
        <v>0</v>
      </c>
      <c r="H112" s="45">
        <f t="shared" si="11"/>
        <v>0</v>
      </c>
      <c r="I112" s="42">
        <f t="shared" si="12"/>
        <v>0</v>
      </c>
      <c r="J112" s="30">
        <f t="shared" si="13"/>
        <v>0</v>
      </c>
      <c r="K112" s="194"/>
      <c r="L112" s="27">
        <f t="shared" si="14"/>
        <v>0</v>
      </c>
    </row>
    <row r="113" spans="1:12" ht="15" customHeight="1" x14ac:dyDescent="0.45">
      <c r="A113" s="351"/>
      <c r="B113" s="5" t="s">
        <v>8</v>
      </c>
      <c r="C113" s="2">
        <v>303</v>
      </c>
      <c r="D113" s="1"/>
      <c r="E113" s="1"/>
      <c r="F113" s="41">
        <f t="shared" si="16"/>
        <v>0</v>
      </c>
      <c r="G113" s="22">
        <f t="shared" si="10"/>
        <v>0</v>
      </c>
      <c r="H113" s="45">
        <f t="shared" si="11"/>
        <v>0</v>
      </c>
      <c r="I113" s="42">
        <f t="shared" si="12"/>
        <v>0</v>
      </c>
      <c r="J113" s="30">
        <f t="shared" si="13"/>
        <v>0</v>
      </c>
      <c r="K113" s="194"/>
      <c r="L113" s="27">
        <f t="shared" si="14"/>
        <v>0</v>
      </c>
    </row>
    <row r="114" spans="1:12" ht="15" customHeight="1" x14ac:dyDescent="0.45">
      <c r="A114" s="351"/>
      <c r="B114" s="5" t="s">
        <v>8</v>
      </c>
      <c r="C114" s="2">
        <v>304</v>
      </c>
      <c r="D114" s="1"/>
      <c r="E114" s="1"/>
      <c r="F114" s="41">
        <f t="shared" si="16"/>
        <v>0</v>
      </c>
      <c r="G114" s="22">
        <f t="shared" si="10"/>
        <v>0</v>
      </c>
      <c r="H114" s="45">
        <f t="shared" si="11"/>
        <v>0</v>
      </c>
      <c r="I114" s="42">
        <f t="shared" si="12"/>
        <v>0</v>
      </c>
      <c r="J114" s="30">
        <f t="shared" si="13"/>
        <v>0</v>
      </c>
      <c r="K114" s="194"/>
      <c r="L114" s="27">
        <f t="shared" si="14"/>
        <v>0</v>
      </c>
    </row>
    <row r="115" spans="1:12" ht="15" customHeight="1" x14ac:dyDescent="0.45">
      <c r="A115" s="351"/>
      <c r="B115" s="5" t="s">
        <v>8</v>
      </c>
      <c r="C115" s="2">
        <v>401</v>
      </c>
      <c r="D115" s="1"/>
      <c r="E115" s="1"/>
      <c r="F115" s="41">
        <f t="shared" si="16"/>
        <v>0</v>
      </c>
      <c r="G115" s="22">
        <f t="shared" si="10"/>
        <v>0</v>
      </c>
      <c r="H115" s="45">
        <f t="shared" si="11"/>
        <v>0</v>
      </c>
      <c r="I115" s="42">
        <f t="shared" si="12"/>
        <v>0</v>
      </c>
      <c r="J115" s="30">
        <f t="shared" si="13"/>
        <v>0</v>
      </c>
      <c r="K115" s="194"/>
      <c r="L115" s="27">
        <f t="shared" si="14"/>
        <v>0</v>
      </c>
    </row>
    <row r="116" spans="1:12" ht="15" customHeight="1" x14ac:dyDescent="0.45">
      <c r="A116" s="351"/>
      <c r="B116" s="5" t="s">
        <v>8</v>
      </c>
      <c r="C116" s="2">
        <v>402</v>
      </c>
      <c r="D116" s="1"/>
      <c r="E116" s="1"/>
      <c r="F116" s="41">
        <f t="shared" si="16"/>
        <v>0</v>
      </c>
      <c r="G116" s="22">
        <f t="shared" si="10"/>
        <v>0</v>
      </c>
      <c r="H116" s="45">
        <f t="shared" si="11"/>
        <v>0</v>
      </c>
      <c r="I116" s="42">
        <f t="shared" si="12"/>
        <v>0</v>
      </c>
      <c r="J116" s="30">
        <f t="shared" si="13"/>
        <v>0</v>
      </c>
      <c r="K116" s="194"/>
      <c r="L116" s="27">
        <f t="shared" si="14"/>
        <v>0</v>
      </c>
    </row>
    <row r="117" spans="1:12" ht="15" customHeight="1" x14ac:dyDescent="0.45">
      <c r="A117" s="351"/>
      <c r="B117" s="5" t="s">
        <v>8</v>
      </c>
      <c r="C117" s="2">
        <v>403</v>
      </c>
      <c r="D117" s="1"/>
      <c r="E117" s="1"/>
      <c r="F117" s="41">
        <f t="shared" si="16"/>
        <v>0</v>
      </c>
      <c r="G117" s="22">
        <f t="shared" si="10"/>
        <v>0</v>
      </c>
      <c r="H117" s="45">
        <f t="shared" si="11"/>
        <v>0</v>
      </c>
      <c r="I117" s="42">
        <f t="shared" si="12"/>
        <v>0</v>
      </c>
      <c r="J117" s="30">
        <f t="shared" si="13"/>
        <v>0</v>
      </c>
      <c r="K117" s="194"/>
      <c r="L117" s="27">
        <f t="shared" si="14"/>
        <v>0</v>
      </c>
    </row>
    <row r="118" spans="1:12" ht="15" customHeight="1" x14ac:dyDescent="0.45">
      <c r="A118" s="351"/>
      <c r="B118" s="5" t="s">
        <v>8</v>
      </c>
      <c r="C118" s="2">
        <v>404</v>
      </c>
      <c r="D118" s="1"/>
      <c r="E118" s="1"/>
      <c r="F118" s="41">
        <f t="shared" si="16"/>
        <v>0</v>
      </c>
      <c r="G118" s="22">
        <f t="shared" si="10"/>
        <v>0</v>
      </c>
      <c r="H118" s="45">
        <f t="shared" si="11"/>
        <v>0</v>
      </c>
      <c r="I118" s="42">
        <f t="shared" si="12"/>
        <v>0</v>
      </c>
      <c r="J118" s="30">
        <f t="shared" si="13"/>
        <v>0</v>
      </c>
      <c r="K118" s="194"/>
      <c r="L118" s="27">
        <f t="shared" si="14"/>
        <v>0</v>
      </c>
    </row>
    <row r="119" spans="1:12" ht="15" customHeight="1" x14ac:dyDescent="0.45">
      <c r="A119" s="351"/>
      <c r="B119" s="5" t="s">
        <v>8</v>
      </c>
      <c r="C119" s="2">
        <v>501</v>
      </c>
      <c r="D119" s="1"/>
      <c r="E119" s="1"/>
      <c r="F119" s="41">
        <f t="shared" si="16"/>
        <v>0</v>
      </c>
      <c r="G119" s="22">
        <f t="shared" si="10"/>
        <v>0</v>
      </c>
      <c r="H119" s="45">
        <f t="shared" si="11"/>
        <v>0</v>
      </c>
      <c r="I119" s="42">
        <f t="shared" si="12"/>
        <v>0</v>
      </c>
      <c r="J119" s="30">
        <f t="shared" si="13"/>
        <v>0</v>
      </c>
      <c r="K119" s="194"/>
      <c r="L119" s="27">
        <f t="shared" si="14"/>
        <v>0</v>
      </c>
    </row>
    <row r="120" spans="1:12" ht="15" customHeight="1" x14ac:dyDescent="0.45">
      <c r="A120" s="351"/>
      <c r="B120" s="5" t="s">
        <v>8</v>
      </c>
      <c r="C120" s="2">
        <v>502</v>
      </c>
      <c r="D120" s="1"/>
      <c r="E120" s="1"/>
      <c r="F120" s="41">
        <f t="shared" si="16"/>
        <v>0</v>
      </c>
      <c r="G120" s="22">
        <f t="shared" si="10"/>
        <v>0</v>
      </c>
      <c r="H120" s="45">
        <f t="shared" si="11"/>
        <v>0</v>
      </c>
      <c r="I120" s="42">
        <f t="shared" si="12"/>
        <v>0</v>
      </c>
      <c r="J120" s="30">
        <f t="shared" si="13"/>
        <v>0</v>
      </c>
      <c r="K120" s="194"/>
      <c r="L120" s="27">
        <f t="shared" si="14"/>
        <v>0</v>
      </c>
    </row>
    <row r="121" spans="1:12" ht="15" customHeight="1" x14ac:dyDescent="0.45">
      <c r="A121" s="351"/>
      <c r="B121" s="5" t="s">
        <v>8</v>
      </c>
      <c r="C121" s="2">
        <v>503</v>
      </c>
      <c r="D121" s="1"/>
      <c r="E121" s="1"/>
      <c r="F121" s="41">
        <f t="shared" si="16"/>
        <v>0</v>
      </c>
      <c r="G121" s="22">
        <f t="shared" si="10"/>
        <v>0</v>
      </c>
      <c r="H121" s="45">
        <f t="shared" si="11"/>
        <v>0</v>
      </c>
      <c r="I121" s="42">
        <f t="shared" si="12"/>
        <v>0</v>
      </c>
      <c r="J121" s="30">
        <f t="shared" si="13"/>
        <v>0</v>
      </c>
      <c r="K121" s="194"/>
      <c r="L121" s="27">
        <f t="shared" si="14"/>
        <v>0</v>
      </c>
    </row>
    <row r="122" spans="1:12" ht="15.75" customHeight="1" x14ac:dyDescent="0.45">
      <c r="A122" s="351"/>
      <c r="B122" s="5" t="s">
        <v>8</v>
      </c>
      <c r="C122" s="2">
        <v>504</v>
      </c>
      <c r="D122" s="1"/>
      <c r="E122" s="1"/>
      <c r="F122" s="41">
        <f t="shared" si="16"/>
        <v>0</v>
      </c>
      <c r="G122" s="22">
        <f t="shared" si="10"/>
        <v>0</v>
      </c>
      <c r="H122" s="45">
        <f t="shared" si="11"/>
        <v>0</v>
      </c>
      <c r="I122" s="42">
        <f t="shared" si="12"/>
        <v>0</v>
      </c>
      <c r="J122" s="30">
        <f t="shared" si="13"/>
        <v>0</v>
      </c>
      <c r="K122" s="194"/>
      <c r="L122" s="27">
        <f t="shared" si="14"/>
        <v>0</v>
      </c>
    </row>
    <row r="123" spans="1:12" ht="15" customHeight="1" x14ac:dyDescent="0.45">
      <c r="A123" s="350"/>
      <c r="B123" s="5" t="s">
        <v>9</v>
      </c>
      <c r="C123" s="2">
        <v>101</v>
      </c>
      <c r="D123" s="1"/>
      <c r="E123" s="1"/>
      <c r="F123" s="41">
        <f t="shared" si="16"/>
        <v>0</v>
      </c>
      <c r="G123" s="22">
        <f t="shared" si="10"/>
        <v>0</v>
      </c>
      <c r="H123" s="45">
        <f t="shared" si="11"/>
        <v>0</v>
      </c>
      <c r="I123" s="42">
        <f t="shared" si="12"/>
        <v>0</v>
      </c>
      <c r="J123" s="30">
        <f t="shared" si="13"/>
        <v>0</v>
      </c>
      <c r="K123" s="194"/>
      <c r="L123" s="27">
        <f t="shared" si="14"/>
        <v>0</v>
      </c>
    </row>
    <row r="124" spans="1:12" ht="15" customHeight="1" x14ac:dyDescent="0.45">
      <c r="A124" s="350"/>
      <c r="B124" s="157" t="s">
        <v>9</v>
      </c>
      <c r="C124" s="2">
        <v>102</v>
      </c>
      <c r="D124" s="1"/>
      <c r="E124" s="1"/>
      <c r="F124" s="41">
        <f>(E124-D124)*0.01</f>
        <v>0</v>
      </c>
      <c r="G124" s="22">
        <f>MMULT($G$1,1/$F$183)*F124</f>
        <v>0</v>
      </c>
      <c r="H124" s="45">
        <f t="shared" si="11"/>
        <v>0</v>
      </c>
      <c r="I124" s="42">
        <f t="shared" si="12"/>
        <v>0</v>
      </c>
      <c r="J124" s="30">
        <f t="shared" si="13"/>
        <v>0</v>
      </c>
      <c r="K124" s="194"/>
      <c r="L124" s="27">
        <f t="shared" si="14"/>
        <v>0</v>
      </c>
    </row>
    <row r="125" spans="1:12" ht="15" customHeight="1" x14ac:dyDescent="0.45">
      <c r="A125" s="350"/>
      <c r="B125" s="5" t="s">
        <v>9</v>
      </c>
      <c r="C125" s="2">
        <v>103</v>
      </c>
      <c r="D125" s="1"/>
      <c r="E125" s="1"/>
      <c r="F125" s="41">
        <f t="shared" ref="F125:F181" si="17">(E125-D125)*$N$1</f>
        <v>0</v>
      </c>
      <c r="G125" s="22">
        <f t="shared" si="10"/>
        <v>0</v>
      </c>
      <c r="H125" s="45">
        <f t="shared" si="11"/>
        <v>0</v>
      </c>
      <c r="I125" s="42">
        <f t="shared" si="12"/>
        <v>0</v>
      </c>
      <c r="J125" s="30">
        <f t="shared" si="13"/>
        <v>0</v>
      </c>
      <c r="K125" s="194"/>
      <c r="L125" s="27">
        <f t="shared" si="14"/>
        <v>0</v>
      </c>
    </row>
    <row r="126" spans="1:12" ht="15" customHeight="1" x14ac:dyDescent="0.45">
      <c r="A126" s="350"/>
      <c r="B126" s="5" t="s">
        <v>9</v>
      </c>
      <c r="C126" s="2">
        <v>104</v>
      </c>
      <c r="D126" s="1"/>
      <c r="E126" s="1"/>
      <c r="F126" s="41">
        <f t="shared" si="17"/>
        <v>0</v>
      </c>
      <c r="G126" s="22">
        <f t="shared" si="10"/>
        <v>0</v>
      </c>
      <c r="H126" s="45">
        <f t="shared" si="11"/>
        <v>0</v>
      </c>
      <c r="I126" s="42">
        <f t="shared" si="12"/>
        <v>0</v>
      </c>
      <c r="J126" s="30">
        <f t="shared" si="13"/>
        <v>0</v>
      </c>
      <c r="K126" s="194"/>
      <c r="L126" s="27">
        <f t="shared" si="14"/>
        <v>0</v>
      </c>
    </row>
    <row r="127" spans="1:12" ht="15" customHeight="1" x14ac:dyDescent="0.45">
      <c r="A127" s="350"/>
      <c r="B127" s="5" t="s">
        <v>9</v>
      </c>
      <c r="C127" s="2">
        <v>201</v>
      </c>
      <c r="D127" s="1"/>
      <c r="E127" s="1"/>
      <c r="F127" s="41">
        <f t="shared" si="17"/>
        <v>0</v>
      </c>
      <c r="G127" s="22">
        <f t="shared" si="10"/>
        <v>0</v>
      </c>
      <c r="H127" s="45">
        <f t="shared" si="11"/>
        <v>0</v>
      </c>
      <c r="I127" s="42">
        <f t="shared" si="12"/>
        <v>0</v>
      </c>
      <c r="J127" s="30">
        <f t="shared" si="13"/>
        <v>0</v>
      </c>
      <c r="K127" s="194"/>
      <c r="L127" s="27">
        <f t="shared" si="14"/>
        <v>0</v>
      </c>
    </row>
    <row r="128" spans="1:12" ht="15" customHeight="1" x14ac:dyDescent="0.45">
      <c r="A128" s="350"/>
      <c r="B128" s="5" t="s">
        <v>9</v>
      </c>
      <c r="C128" s="2">
        <v>202</v>
      </c>
      <c r="D128" s="1"/>
      <c r="E128" s="1"/>
      <c r="F128" s="41">
        <f t="shared" si="17"/>
        <v>0</v>
      </c>
      <c r="G128" s="22">
        <f t="shared" si="10"/>
        <v>0</v>
      </c>
      <c r="H128" s="45">
        <f t="shared" si="11"/>
        <v>0</v>
      </c>
      <c r="I128" s="42">
        <f t="shared" si="12"/>
        <v>0</v>
      </c>
      <c r="J128" s="30">
        <f t="shared" si="13"/>
        <v>0</v>
      </c>
      <c r="K128" s="194"/>
      <c r="L128" s="27">
        <f t="shared" si="14"/>
        <v>0</v>
      </c>
    </row>
    <row r="129" spans="1:12" ht="15" customHeight="1" x14ac:dyDescent="0.45">
      <c r="A129" s="350"/>
      <c r="B129" s="5" t="s">
        <v>9</v>
      </c>
      <c r="C129" s="2">
        <v>203</v>
      </c>
      <c r="D129" s="1"/>
      <c r="E129" s="1"/>
      <c r="F129" s="41">
        <f t="shared" si="17"/>
        <v>0</v>
      </c>
      <c r="G129" s="22">
        <f t="shared" si="10"/>
        <v>0</v>
      </c>
      <c r="H129" s="45">
        <f t="shared" si="11"/>
        <v>0</v>
      </c>
      <c r="I129" s="42">
        <f t="shared" si="12"/>
        <v>0</v>
      </c>
      <c r="J129" s="30">
        <f t="shared" si="13"/>
        <v>0</v>
      </c>
      <c r="K129" s="194"/>
      <c r="L129" s="27">
        <f t="shared" si="14"/>
        <v>0</v>
      </c>
    </row>
    <row r="130" spans="1:12" ht="15" customHeight="1" x14ac:dyDescent="0.45">
      <c r="A130" s="350"/>
      <c r="B130" s="5" t="s">
        <v>9</v>
      </c>
      <c r="C130" s="2">
        <v>204</v>
      </c>
      <c r="D130" s="1"/>
      <c r="E130" s="1"/>
      <c r="F130" s="41">
        <f t="shared" si="17"/>
        <v>0</v>
      </c>
      <c r="G130" s="22">
        <f t="shared" si="10"/>
        <v>0</v>
      </c>
      <c r="H130" s="45">
        <f t="shared" si="11"/>
        <v>0</v>
      </c>
      <c r="I130" s="42">
        <f t="shared" si="12"/>
        <v>0</v>
      </c>
      <c r="J130" s="30">
        <f t="shared" si="13"/>
        <v>0</v>
      </c>
      <c r="K130" s="194"/>
      <c r="L130" s="27">
        <f t="shared" si="14"/>
        <v>0</v>
      </c>
    </row>
    <row r="131" spans="1:12" ht="15" customHeight="1" x14ac:dyDescent="0.45">
      <c r="A131" s="350"/>
      <c r="B131" s="5" t="s">
        <v>9</v>
      </c>
      <c r="C131" s="2">
        <v>301</v>
      </c>
      <c r="D131" s="1"/>
      <c r="E131" s="1"/>
      <c r="F131" s="41">
        <f t="shared" si="17"/>
        <v>0</v>
      </c>
      <c r="G131" s="22">
        <f t="shared" si="10"/>
        <v>0</v>
      </c>
      <c r="H131" s="45">
        <f t="shared" si="11"/>
        <v>0</v>
      </c>
      <c r="I131" s="42">
        <f t="shared" si="12"/>
        <v>0</v>
      </c>
      <c r="J131" s="30">
        <f t="shared" si="13"/>
        <v>0</v>
      </c>
      <c r="K131" s="194"/>
      <c r="L131" s="27">
        <f t="shared" si="14"/>
        <v>0</v>
      </c>
    </row>
    <row r="132" spans="1:12" ht="15" customHeight="1" x14ac:dyDescent="0.45">
      <c r="A132" s="350"/>
      <c r="B132" s="5" t="s">
        <v>9</v>
      </c>
      <c r="C132" s="2">
        <v>302</v>
      </c>
      <c r="D132" s="1"/>
      <c r="E132" s="1"/>
      <c r="F132" s="41">
        <f t="shared" si="17"/>
        <v>0</v>
      </c>
      <c r="G132" s="22">
        <f t="shared" ref="G132:G183" si="18">MMULT($G$1,1/$F$183)*F132</f>
        <v>0</v>
      </c>
      <c r="H132" s="45">
        <f t="shared" ref="H132:H181" si="19">MMULT($H$1,1/180)</f>
        <v>0</v>
      </c>
      <c r="I132" s="42">
        <f t="shared" ref="I132:I182" si="20">SUM(G132,H132)</f>
        <v>0</v>
      </c>
      <c r="J132" s="30">
        <f t="shared" si="13"/>
        <v>0</v>
      </c>
      <c r="K132" s="194"/>
      <c r="L132" s="27">
        <f>SUM(I132,J132,K132)</f>
        <v>0</v>
      </c>
    </row>
    <row r="133" spans="1:12" ht="15" customHeight="1" x14ac:dyDescent="0.45">
      <c r="A133" s="350"/>
      <c r="B133" s="5" t="s">
        <v>9</v>
      </c>
      <c r="C133" s="2">
        <v>303</v>
      </c>
      <c r="D133" s="1"/>
      <c r="E133" s="1"/>
      <c r="F133" s="41">
        <f t="shared" si="17"/>
        <v>0</v>
      </c>
      <c r="G133" s="22">
        <f t="shared" si="18"/>
        <v>0</v>
      </c>
      <c r="H133" s="45">
        <f t="shared" si="19"/>
        <v>0</v>
      </c>
      <c r="I133" s="42">
        <f t="shared" si="20"/>
        <v>0</v>
      </c>
      <c r="J133" s="30">
        <f t="shared" ref="J133:J182" si="21">SUM($J$3)</f>
        <v>0</v>
      </c>
      <c r="K133" s="194"/>
      <c r="L133" s="27">
        <f>SUM(I133,J133,K133)</f>
        <v>0</v>
      </c>
    </row>
    <row r="134" spans="1:12" ht="15" customHeight="1" x14ac:dyDescent="0.45">
      <c r="A134" s="350"/>
      <c r="B134" s="5" t="s">
        <v>9</v>
      </c>
      <c r="C134" s="2">
        <v>304</v>
      </c>
      <c r="D134" s="1"/>
      <c r="E134" s="1"/>
      <c r="F134" s="41">
        <f t="shared" si="17"/>
        <v>0</v>
      </c>
      <c r="G134" s="22">
        <f t="shared" si="18"/>
        <v>0</v>
      </c>
      <c r="H134" s="45">
        <f t="shared" si="19"/>
        <v>0</v>
      </c>
      <c r="I134" s="42">
        <f t="shared" si="20"/>
        <v>0</v>
      </c>
      <c r="J134" s="30">
        <f t="shared" si="21"/>
        <v>0</v>
      </c>
      <c r="K134" s="194"/>
      <c r="L134" s="27">
        <f>SUM(I134,J134,K134)</f>
        <v>0</v>
      </c>
    </row>
    <row r="135" spans="1:12" ht="15" customHeight="1" x14ac:dyDescent="0.45">
      <c r="A135" s="350"/>
      <c r="B135" s="5" t="s">
        <v>9</v>
      </c>
      <c r="C135" s="2">
        <v>401</v>
      </c>
      <c r="D135" s="1"/>
      <c r="E135" s="1"/>
      <c r="F135" s="41">
        <f t="shared" si="17"/>
        <v>0</v>
      </c>
      <c r="G135" s="22">
        <f t="shared" si="18"/>
        <v>0</v>
      </c>
      <c r="H135" s="45">
        <f t="shared" si="19"/>
        <v>0</v>
      </c>
      <c r="I135" s="42">
        <f t="shared" si="20"/>
        <v>0</v>
      </c>
      <c r="J135" s="30">
        <f t="shared" si="21"/>
        <v>0</v>
      </c>
      <c r="K135" s="194"/>
      <c r="L135" s="27">
        <f>SUM(I135,J135,K135)</f>
        <v>0</v>
      </c>
    </row>
    <row r="136" spans="1:12" ht="15" customHeight="1" x14ac:dyDescent="0.45">
      <c r="A136" s="350"/>
      <c r="B136" s="5" t="s">
        <v>9</v>
      </c>
      <c r="C136" s="2">
        <v>402</v>
      </c>
      <c r="D136" s="1"/>
      <c r="E136" s="1"/>
      <c r="F136" s="41">
        <f t="shared" si="17"/>
        <v>0</v>
      </c>
      <c r="G136" s="22">
        <f t="shared" si="18"/>
        <v>0</v>
      </c>
      <c r="H136" s="45">
        <f t="shared" si="19"/>
        <v>0</v>
      </c>
      <c r="I136" s="42">
        <f t="shared" si="20"/>
        <v>0</v>
      </c>
      <c r="J136" s="30">
        <f t="shared" si="21"/>
        <v>0</v>
      </c>
      <c r="K136" s="194"/>
      <c r="L136" s="27">
        <f t="shared" ref="L136:L182" si="22">SUM(I136,J136,K136)</f>
        <v>0</v>
      </c>
    </row>
    <row r="137" spans="1:12" ht="15" customHeight="1" x14ac:dyDescent="0.45">
      <c r="A137" s="350"/>
      <c r="B137" s="5" t="s">
        <v>9</v>
      </c>
      <c r="C137" s="2">
        <v>403</v>
      </c>
      <c r="D137" s="1"/>
      <c r="E137" s="1"/>
      <c r="F137" s="41">
        <f t="shared" si="17"/>
        <v>0</v>
      </c>
      <c r="G137" s="22">
        <f t="shared" si="18"/>
        <v>0</v>
      </c>
      <c r="H137" s="45">
        <f t="shared" si="19"/>
        <v>0</v>
      </c>
      <c r="I137" s="42">
        <f t="shared" si="20"/>
        <v>0</v>
      </c>
      <c r="J137" s="30">
        <f t="shared" si="21"/>
        <v>0</v>
      </c>
      <c r="K137" s="194"/>
      <c r="L137" s="27">
        <f t="shared" si="22"/>
        <v>0</v>
      </c>
    </row>
    <row r="138" spans="1:12" ht="15" customHeight="1" x14ac:dyDescent="0.45">
      <c r="A138" s="350"/>
      <c r="B138" s="5" t="s">
        <v>9</v>
      </c>
      <c r="C138" s="2">
        <v>404</v>
      </c>
      <c r="D138" s="1"/>
      <c r="E138" s="1"/>
      <c r="F138" s="41">
        <f t="shared" si="17"/>
        <v>0</v>
      </c>
      <c r="G138" s="22">
        <f t="shared" si="18"/>
        <v>0</v>
      </c>
      <c r="H138" s="45">
        <f t="shared" si="19"/>
        <v>0</v>
      </c>
      <c r="I138" s="42">
        <f t="shared" si="20"/>
        <v>0</v>
      </c>
      <c r="J138" s="30">
        <f t="shared" si="21"/>
        <v>0</v>
      </c>
      <c r="K138" s="194"/>
      <c r="L138" s="27">
        <f t="shared" si="22"/>
        <v>0</v>
      </c>
    </row>
    <row r="139" spans="1:12" ht="15" customHeight="1" x14ac:dyDescent="0.45">
      <c r="A139" s="350"/>
      <c r="B139" s="5" t="s">
        <v>9</v>
      </c>
      <c r="C139" s="2">
        <v>501</v>
      </c>
      <c r="D139" s="1"/>
      <c r="E139" s="1"/>
      <c r="F139" s="41">
        <f t="shared" si="17"/>
        <v>0</v>
      </c>
      <c r="G139" s="22">
        <f t="shared" si="18"/>
        <v>0</v>
      </c>
      <c r="H139" s="45">
        <f t="shared" si="19"/>
        <v>0</v>
      </c>
      <c r="I139" s="42">
        <f t="shared" si="20"/>
        <v>0</v>
      </c>
      <c r="J139" s="30">
        <f t="shared" si="21"/>
        <v>0</v>
      </c>
      <c r="K139" s="194"/>
      <c r="L139" s="27">
        <f t="shared" si="22"/>
        <v>0</v>
      </c>
    </row>
    <row r="140" spans="1:12" ht="15" customHeight="1" x14ac:dyDescent="0.45">
      <c r="A140" s="350"/>
      <c r="B140" s="5" t="s">
        <v>9</v>
      </c>
      <c r="C140" s="2">
        <v>502</v>
      </c>
      <c r="D140" s="1"/>
      <c r="E140" s="1"/>
      <c r="F140" s="41">
        <f t="shared" si="17"/>
        <v>0</v>
      </c>
      <c r="G140" s="22">
        <f t="shared" si="18"/>
        <v>0</v>
      </c>
      <c r="H140" s="45">
        <f t="shared" si="19"/>
        <v>0</v>
      </c>
      <c r="I140" s="42">
        <f t="shared" si="20"/>
        <v>0</v>
      </c>
      <c r="J140" s="30">
        <f t="shared" si="21"/>
        <v>0</v>
      </c>
      <c r="K140" s="194"/>
      <c r="L140" s="27">
        <f t="shared" si="22"/>
        <v>0</v>
      </c>
    </row>
    <row r="141" spans="1:12" ht="15" customHeight="1" x14ac:dyDescent="0.45">
      <c r="A141" s="350"/>
      <c r="B141" s="5" t="s">
        <v>9</v>
      </c>
      <c r="C141" s="2">
        <v>503</v>
      </c>
      <c r="D141" s="1"/>
      <c r="E141" s="1"/>
      <c r="F141" s="41">
        <f t="shared" si="17"/>
        <v>0</v>
      </c>
      <c r="G141" s="22">
        <f t="shared" si="18"/>
        <v>0</v>
      </c>
      <c r="H141" s="45">
        <f t="shared" si="19"/>
        <v>0</v>
      </c>
      <c r="I141" s="42">
        <f t="shared" si="20"/>
        <v>0</v>
      </c>
      <c r="J141" s="30">
        <f t="shared" si="21"/>
        <v>0</v>
      </c>
      <c r="K141" s="194"/>
      <c r="L141" s="27">
        <f>SUM(I141,J141,K141)</f>
        <v>0</v>
      </c>
    </row>
    <row r="142" spans="1:12" ht="15.75" customHeight="1" x14ac:dyDescent="0.45">
      <c r="A142" s="350"/>
      <c r="B142" s="5" t="s">
        <v>9</v>
      </c>
      <c r="C142" s="2">
        <v>504</v>
      </c>
      <c r="D142" s="1"/>
      <c r="E142" s="1"/>
      <c r="F142" s="41">
        <f t="shared" si="17"/>
        <v>0</v>
      </c>
      <c r="G142" s="22">
        <f t="shared" si="18"/>
        <v>0</v>
      </c>
      <c r="H142" s="45">
        <f t="shared" si="19"/>
        <v>0</v>
      </c>
      <c r="I142" s="42">
        <f t="shared" si="20"/>
        <v>0</v>
      </c>
      <c r="J142" s="30">
        <f t="shared" si="21"/>
        <v>0</v>
      </c>
      <c r="K142" s="194"/>
      <c r="L142" s="27">
        <f t="shared" si="22"/>
        <v>0</v>
      </c>
    </row>
    <row r="143" spans="1:12" x14ac:dyDescent="0.45">
      <c r="A143" s="351"/>
      <c r="B143" s="5" t="s">
        <v>10</v>
      </c>
      <c r="C143" s="2">
        <v>101</v>
      </c>
      <c r="D143" s="1"/>
      <c r="E143" s="1"/>
      <c r="F143" s="41">
        <f t="shared" si="17"/>
        <v>0</v>
      </c>
      <c r="G143" s="22">
        <f t="shared" si="18"/>
        <v>0</v>
      </c>
      <c r="H143" s="45">
        <f t="shared" si="19"/>
        <v>0</v>
      </c>
      <c r="I143" s="42">
        <f t="shared" si="20"/>
        <v>0</v>
      </c>
      <c r="J143" s="30">
        <f t="shared" si="21"/>
        <v>0</v>
      </c>
      <c r="K143" s="194"/>
      <c r="L143" s="27">
        <f t="shared" si="22"/>
        <v>0</v>
      </c>
    </row>
    <row r="144" spans="1:12" x14ac:dyDescent="0.45">
      <c r="A144" s="351"/>
      <c r="B144" s="5" t="s">
        <v>10</v>
      </c>
      <c r="C144" s="2">
        <v>102</v>
      </c>
      <c r="D144" s="1"/>
      <c r="E144" s="1"/>
      <c r="F144" s="41">
        <f t="shared" si="17"/>
        <v>0</v>
      </c>
      <c r="G144" s="22">
        <f t="shared" si="18"/>
        <v>0</v>
      </c>
      <c r="H144" s="45">
        <f t="shared" si="19"/>
        <v>0</v>
      </c>
      <c r="I144" s="42">
        <f t="shared" si="20"/>
        <v>0</v>
      </c>
      <c r="J144" s="30">
        <f t="shared" si="21"/>
        <v>0</v>
      </c>
      <c r="K144" s="194"/>
      <c r="L144" s="27">
        <f t="shared" si="22"/>
        <v>0</v>
      </c>
    </row>
    <row r="145" spans="1:12" x14ac:dyDescent="0.45">
      <c r="A145" s="351"/>
      <c r="B145" s="5" t="s">
        <v>10</v>
      </c>
      <c r="C145" s="2">
        <v>103</v>
      </c>
      <c r="D145" s="1"/>
      <c r="E145" s="1"/>
      <c r="F145" s="41">
        <f t="shared" si="17"/>
        <v>0</v>
      </c>
      <c r="G145" s="22">
        <f t="shared" si="18"/>
        <v>0</v>
      </c>
      <c r="H145" s="45">
        <f t="shared" si="19"/>
        <v>0</v>
      </c>
      <c r="I145" s="42">
        <f t="shared" si="20"/>
        <v>0</v>
      </c>
      <c r="J145" s="30">
        <f t="shared" si="21"/>
        <v>0</v>
      </c>
      <c r="K145" s="194"/>
      <c r="L145" s="27">
        <f t="shared" si="22"/>
        <v>0</v>
      </c>
    </row>
    <row r="146" spans="1:12" x14ac:dyDescent="0.45">
      <c r="A146" s="351"/>
      <c r="B146" s="5" t="s">
        <v>10</v>
      </c>
      <c r="C146" s="2">
        <v>104</v>
      </c>
      <c r="D146" s="1"/>
      <c r="E146" s="1"/>
      <c r="F146" s="41">
        <f t="shared" si="17"/>
        <v>0</v>
      </c>
      <c r="G146" s="22">
        <f t="shared" si="18"/>
        <v>0</v>
      </c>
      <c r="H146" s="45">
        <f t="shared" si="19"/>
        <v>0</v>
      </c>
      <c r="I146" s="42">
        <f t="shared" si="20"/>
        <v>0</v>
      </c>
      <c r="J146" s="30">
        <f t="shared" si="21"/>
        <v>0</v>
      </c>
      <c r="K146" s="194"/>
      <c r="L146" s="27">
        <f t="shared" si="22"/>
        <v>0</v>
      </c>
    </row>
    <row r="147" spans="1:12" x14ac:dyDescent="0.45">
      <c r="A147" s="351"/>
      <c r="B147" s="5" t="s">
        <v>10</v>
      </c>
      <c r="C147" s="2">
        <v>201</v>
      </c>
      <c r="D147" s="1"/>
      <c r="E147" s="1"/>
      <c r="F147" s="41">
        <f t="shared" si="17"/>
        <v>0</v>
      </c>
      <c r="G147" s="22">
        <f t="shared" si="18"/>
        <v>0</v>
      </c>
      <c r="H147" s="45">
        <f t="shared" si="19"/>
        <v>0</v>
      </c>
      <c r="I147" s="42">
        <f t="shared" si="20"/>
        <v>0</v>
      </c>
      <c r="J147" s="30">
        <f t="shared" si="21"/>
        <v>0</v>
      </c>
      <c r="K147" s="194"/>
      <c r="L147" s="27">
        <f t="shared" si="22"/>
        <v>0</v>
      </c>
    </row>
    <row r="148" spans="1:12" x14ac:dyDescent="0.45">
      <c r="A148" s="351"/>
      <c r="B148" s="5" t="s">
        <v>10</v>
      </c>
      <c r="C148" s="2">
        <v>202</v>
      </c>
      <c r="D148" s="1"/>
      <c r="E148" s="1"/>
      <c r="F148" s="41">
        <f t="shared" si="17"/>
        <v>0</v>
      </c>
      <c r="G148" s="22">
        <f t="shared" si="18"/>
        <v>0</v>
      </c>
      <c r="H148" s="45">
        <f t="shared" si="19"/>
        <v>0</v>
      </c>
      <c r="I148" s="42">
        <f t="shared" si="20"/>
        <v>0</v>
      </c>
      <c r="J148" s="30">
        <f t="shared" si="21"/>
        <v>0</v>
      </c>
      <c r="K148" s="194"/>
      <c r="L148" s="27">
        <f t="shared" si="22"/>
        <v>0</v>
      </c>
    </row>
    <row r="149" spans="1:12" x14ac:dyDescent="0.45">
      <c r="A149" s="351"/>
      <c r="B149" s="5" t="s">
        <v>10</v>
      </c>
      <c r="C149" s="2">
        <v>203</v>
      </c>
      <c r="D149" s="1"/>
      <c r="E149" s="1"/>
      <c r="F149" s="41">
        <f t="shared" si="17"/>
        <v>0</v>
      </c>
      <c r="G149" s="22">
        <f t="shared" si="18"/>
        <v>0</v>
      </c>
      <c r="H149" s="45">
        <f t="shared" si="19"/>
        <v>0</v>
      </c>
      <c r="I149" s="42">
        <f t="shared" si="20"/>
        <v>0</v>
      </c>
      <c r="J149" s="30">
        <f t="shared" si="21"/>
        <v>0</v>
      </c>
      <c r="K149" s="194"/>
      <c r="L149" s="27">
        <f t="shared" si="22"/>
        <v>0</v>
      </c>
    </row>
    <row r="150" spans="1:12" x14ac:dyDescent="0.45">
      <c r="A150" s="351"/>
      <c r="B150" s="5" t="s">
        <v>10</v>
      </c>
      <c r="C150" s="2">
        <v>204</v>
      </c>
      <c r="D150" s="1"/>
      <c r="E150" s="1"/>
      <c r="F150" s="41">
        <f t="shared" si="17"/>
        <v>0</v>
      </c>
      <c r="G150" s="22">
        <f t="shared" si="18"/>
        <v>0</v>
      </c>
      <c r="H150" s="45">
        <f t="shared" si="19"/>
        <v>0</v>
      </c>
      <c r="I150" s="42">
        <f t="shared" si="20"/>
        <v>0</v>
      </c>
      <c r="J150" s="30">
        <f t="shared" si="21"/>
        <v>0</v>
      </c>
      <c r="K150" s="194"/>
      <c r="L150" s="27">
        <f t="shared" si="22"/>
        <v>0</v>
      </c>
    </row>
    <row r="151" spans="1:12" x14ac:dyDescent="0.45">
      <c r="A151" s="351"/>
      <c r="B151" s="5" t="s">
        <v>10</v>
      </c>
      <c r="C151" s="2">
        <v>301</v>
      </c>
      <c r="D151" s="1"/>
      <c r="E151" s="1"/>
      <c r="F151" s="41">
        <f t="shared" si="17"/>
        <v>0</v>
      </c>
      <c r="G151" s="22">
        <f t="shared" si="18"/>
        <v>0</v>
      </c>
      <c r="H151" s="45">
        <f t="shared" si="19"/>
        <v>0</v>
      </c>
      <c r="I151" s="42">
        <f t="shared" si="20"/>
        <v>0</v>
      </c>
      <c r="J151" s="30">
        <f t="shared" si="21"/>
        <v>0</v>
      </c>
      <c r="K151" s="194"/>
      <c r="L151" s="27">
        <f t="shared" si="22"/>
        <v>0</v>
      </c>
    </row>
    <row r="152" spans="1:12" x14ac:dyDescent="0.45">
      <c r="A152" s="351"/>
      <c r="B152" s="5" t="s">
        <v>10</v>
      </c>
      <c r="C152" s="2">
        <v>302</v>
      </c>
      <c r="D152" s="1"/>
      <c r="E152" s="1"/>
      <c r="F152" s="41">
        <f t="shared" si="17"/>
        <v>0</v>
      </c>
      <c r="G152" s="22">
        <f t="shared" si="18"/>
        <v>0</v>
      </c>
      <c r="H152" s="45">
        <f t="shared" si="19"/>
        <v>0</v>
      </c>
      <c r="I152" s="42">
        <f t="shared" si="20"/>
        <v>0</v>
      </c>
      <c r="J152" s="30">
        <f t="shared" si="21"/>
        <v>0</v>
      </c>
      <c r="K152" s="194"/>
      <c r="L152" s="27">
        <f t="shared" si="22"/>
        <v>0</v>
      </c>
    </row>
    <row r="153" spans="1:12" x14ac:dyDescent="0.45">
      <c r="A153" s="351"/>
      <c r="B153" s="5" t="s">
        <v>10</v>
      </c>
      <c r="C153" s="2">
        <v>303</v>
      </c>
      <c r="D153" s="1"/>
      <c r="E153" s="1"/>
      <c r="F153" s="41">
        <f t="shared" si="17"/>
        <v>0</v>
      </c>
      <c r="G153" s="22">
        <f t="shared" si="18"/>
        <v>0</v>
      </c>
      <c r="H153" s="45">
        <f t="shared" si="19"/>
        <v>0</v>
      </c>
      <c r="I153" s="42">
        <f t="shared" si="20"/>
        <v>0</v>
      </c>
      <c r="J153" s="30">
        <f t="shared" si="21"/>
        <v>0</v>
      </c>
      <c r="K153" s="194"/>
      <c r="L153" s="27">
        <f>SUM(I153,J153,K153)</f>
        <v>0</v>
      </c>
    </row>
    <row r="154" spans="1:12" x14ac:dyDescent="0.45">
      <c r="A154" s="351"/>
      <c r="B154" s="5" t="s">
        <v>10</v>
      </c>
      <c r="C154" s="2">
        <v>304</v>
      </c>
      <c r="D154" s="1"/>
      <c r="E154" s="1"/>
      <c r="F154" s="41">
        <f t="shared" si="17"/>
        <v>0</v>
      </c>
      <c r="G154" s="22">
        <f t="shared" si="18"/>
        <v>0</v>
      </c>
      <c r="H154" s="45">
        <f t="shared" si="19"/>
        <v>0</v>
      </c>
      <c r="I154" s="42">
        <f t="shared" si="20"/>
        <v>0</v>
      </c>
      <c r="J154" s="30">
        <f t="shared" si="21"/>
        <v>0</v>
      </c>
      <c r="K154" s="194"/>
      <c r="L154" s="27">
        <f t="shared" si="22"/>
        <v>0</v>
      </c>
    </row>
    <row r="155" spans="1:12" x14ac:dyDescent="0.45">
      <c r="A155" s="351"/>
      <c r="B155" s="5" t="s">
        <v>10</v>
      </c>
      <c r="C155" s="2">
        <v>401</v>
      </c>
      <c r="D155" s="1"/>
      <c r="E155" s="1"/>
      <c r="F155" s="41">
        <f t="shared" si="17"/>
        <v>0</v>
      </c>
      <c r="G155" s="22">
        <f t="shared" si="18"/>
        <v>0</v>
      </c>
      <c r="H155" s="45">
        <f t="shared" si="19"/>
        <v>0</v>
      </c>
      <c r="I155" s="42">
        <f t="shared" si="20"/>
        <v>0</v>
      </c>
      <c r="J155" s="30">
        <f t="shared" si="21"/>
        <v>0</v>
      </c>
      <c r="K155" s="194"/>
      <c r="L155" s="27">
        <f t="shared" si="22"/>
        <v>0</v>
      </c>
    </row>
    <row r="156" spans="1:12" x14ac:dyDescent="0.45">
      <c r="A156" s="351"/>
      <c r="B156" s="5" t="s">
        <v>10</v>
      </c>
      <c r="C156" s="2">
        <v>402</v>
      </c>
      <c r="D156" s="1"/>
      <c r="E156" s="1"/>
      <c r="F156" s="41">
        <f t="shared" si="17"/>
        <v>0</v>
      </c>
      <c r="G156" s="22">
        <f t="shared" si="18"/>
        <v>0</v>
      </c>
      <c r="H156" s="45">
        <f t="shared" si="19"/>
        <v>0</v>
      </c>
      <c r="I156" s="42">
        <f t="shared" si="20"/>
        <v>0</v>
      </c>
      <c r="J156" s="30">
        <f t="shared" si="21"/>
        <v>0</v>
      </c>
      <c r="K156" s="194"/>
      <c r="L156" s="27">
        <f t="shared" si="22"/>
        <v>0</v>
      </c>
    </row>
    <row r="157" spans="1:12" x14ac:dyDescent="0.45">
      <c r="A157" s="351"/>
      <c r="B157" s="5" t="s">
        <v>10</v>
      </c>
      <c r="C157" s="2">
        <v>403</v>
      </c>
      <c r="D157" s="1"/>
      <c r="E157" s="1"/>
      <c r="F157" s="41">
        <f t="shared" si="17"/>
        <v>0</v>
      </c>
      <c r="G157" s="22">
        <f t="shared" si="18"/>
        <v>0</v>
      </c>
      <c r="H157" s="45">
        <f t="shared" si="19"/>
        <v>0</v>
      </c>
      <c r="I157" s="42">
        <f t="shared" si="20"/>
        <v>0</v>
      </c>
      <c r="J157" s="30">
        <f t="shared" si="21"/>
        <v>0</v>
      </c>
      <c r="K157" s="194"/>
      <c r="L157" s="27">
        <f t="shared" si="22"/>
        <v>0</v>
      </c>
    </row>
    <row r="158" spans="1:12" x14ac:dyDescent="0.45">
      <c r="A158" s="351"/>
      <c r="B158" s="5" t="s">
        <v>10</v>
      </c>
      <c r="C158" s="2">
        <v>404</v>
      </c>
      <c r="D158" s="1"/>
      <c r="E158" s="1"/>
      <c r="F158" s="41">
        <f>(E158-D158)*$N$1</f>
        <v>0</v>
      </c>
      <c r="G158" s="22">
        <f t="shared" si="18"/>
        <v>0</v>
      </c>
      <c r="H158" s="45">
        <f t="shared" si="19"/>
        <v>0</v>
      </c>
      <c r="I158" s="42">
        <f t="shared" si="20"/>
        <v>0</v>
      </c>
      <c r="J158" s="30">
        <f t="shared" si="21"/>
        <v>0</v>
      </c>
      <c r="K158" s="194"/>
      <c r="L158" s="27">
        <f>SUM(I158,J158,K158)</f>
        <v>0</v>
      </c>
    </row>
    <row r="159" spans="1:12" x14ac:dyDescent="0.45">
      <c r="A159" s="351"/>
      <c r="B159" s="5" t="s">
        <v>10</v>
      </c>
      <c r="C159" s="2">
        <v>501</v>
      </c>
      <c r="D159" s="1"/>
      <c r="E159" s="1"/>
      <c r="F159" s="41">
        <f t="shared" si="17"/>
        <v>0</v>
      </c>
      <c r="G159" s="22">
        <f t="shared" si="18"/>
        <v>0</v>
      </c>
      <c r="H159" s="45">
        <f t="shared" si="19"/>
        <v>0</v>
      </c>
      <c r="I159" s="42">
        <f t="shared" si="20"/>
        <v>0</v>
      </c>
      <c r="J159" s="30">
        <f t="shared" si="21"/>
        <v>0</v>
      </c>
      <c r="K159" s="194"/>
      <c r="L159" s="27">
        <f>SUM(I159,J159,K159)</f>
        <v>0</v>
      </c>
    </row>
    <row r="160" spans="1:12" x14ac:dyDescent="0.45">
      <c r="A160" s="351"/>
      <c r="B160" s="5" t="s">
        <v>10</v>
      </c>
      <c r="C160" s="2">
        <v>502</v>
      </c>
      <c r="D160" s="1"/>
      <c r="E160" s="1"/>
      <c r="F160" s="41">
        <f t="shared" si="17"/>
        <v>0</v>
      </c>
      <c r="G160" s="22">
        <f t="shared" si="18"/>
        <v>0</v>
      </c>
      <c r="H160" s="45">
        <f t="shared" si="19"/>
        <v>0</v>
      </c>
      <c r="I160" s="42">
        <f t="shared" si="20"/>
        <v>0</v>
      </c>
      <c r="J160" s="30">
        <f t="shared" si="21"/>
        <v>0</v>
      </c>
      <c r="K160" s="194"/>
      <c r="L160" s="27">
        <f t="shared" si="22"/>
        <v>0</v>
      </c>
    </row>
    <row r="161" spans="1:12" x14ac:dyDescent="0.45">
      <c r="A161" s="351"/>
      <c r="B161" s="5" t="s">
        <v>10</v>
      </c>
      <c r="C161" s="2">
        <v>503</v>
      </c>
      <c r="D161" s="1"/>
      <c r="E161" s="1"/>
      <c r="F161" s="41">
        <f t="shared" si="17"/>
        <v>0</v>
      </c>
      <c r="G161" s="22">
        <f t="shared" si="18"/>
        <v>0</v>
      </c>
      <c r="H161" s="45">
        <f t="shared" si="19"/>
        <v>0</v>
      </c>
      <c r="I161" s="42">
        <f t="shared" si="20"/>
        <v>0</v>
      </c>
      <c r="J161" s="30">
        <f t="shared" si="21"/>
        <v>0</v>
      </c>
      <c r="K161" s="194"/>
      <c r="L161" s="27">
        <f t="shared" si="22"/>
        <v>0</v>
      </c>
    </row>
    <row r="162" spans="1:12" x14ac:dyDescent="0.45">
      <c r="A162" s="351"/>
      <c r="B162" s="5" t="s">
        <v>10</v>
      </c>
      <c r="C162" s="2">
        <v>504</v>
      </c>
      <c r="D162" s="1"/>
      <c r="E162" s="1"/>
      <c r="F162" s="41">
        <f t="shared" si="17"/>
        <v>0</v>
      </c>
      <c r="G162" s="22">
        <f t="shared" si="18"/>
        <v>0</v>
      </c>
      <c r="H162" s="45">
        <f t="shared" si="19"/>
        <v>0</v>
      </c>
      <c r="I162" s="42">
        <f t="shared" si="20"/>
        <v>0</v>
      </c>
      <c r="J162" s="30">
        <f t="shared" si="21"/>
        <v>0</v>
      </c>
      <c r="K162" s="194"/>
      <c r="L162" s="27">
        <f t="shared" si="22"/>
        <v>0</v>
      </c>
    </row>
    <row r="163" spans="1:12" x14ac:dyDescent="0.45">
      <c r="A163" s="350"/>
      <c r="B163" s="5" t="s">
        <v>11</v>
      </c>
      <c r="C163" s="2">
        <v>101</v>
      </c>
      <c r="D163" s="1"/>
      <c r="E163" s="1"/>
      <c r="F163" s="41">
        <f t="shared" si="17"/>
        <v>0</v>
      </c>
      <c r="G163" s="22">
        <f t="shared" si="18"/>
        <v>0</v>
      </c>
      <c r="H163" s="45">
        <f t="shared" si="19"/>
        <v>0</v>
      </c>
      <c r="I163" s="42">
        <f t="shared" si="20"/>
        <v>0</v>
      </c>
      <c r="J163" s="30">
        <f t="shared" si="21"/>
        <v>0</v>
      </c>
      <c r="K163" s="194"/>
      <c r="L163" s="27">
        <f t="shared" si="22"/>
        <v>0</v>
      </c>
    </row>
    <row r="164" spans="1:12" x14ac:dyDescent="0.45">
      <c r="A164" s="350"/>
      <c r="B164" s="5" t="s">
        <v>11</v>
      </c>
      <c r="C164" s="2">
        <v>102</v>
      </c>
      <c r="D164" s="1"/>
      <c r="E164" s="1"/>
      <c r="F164" s="41">
        <f t="shared" si="17"/>
        <v>0</v>
      </c>
      <c r="G164" s="22">
        <f t="shared" si="18"/>
        <v>0</v>
      </c>
      <c r="H164" s="45">
        <f t="shared" si="19"/>
        <v>0</v>
      </c>
      <c r="I164" s="42">
        <f t="shared" si="20"/>
        <v>0</v>
      </c>
      <c r="J164" s="30">
        <f t="shared" si="21"/>
        <v>0</v>
      </c>
      <c r="K164" s="194"/>
      <c r="L164" s="27">
        <f t="shared" si="22"/>
        <v>0</v>
      </c>
    </row>
    <row r="165" spans="1:12" x14ac:dyDescent="0.45">
      <c r="A165" s="350"/>
      <c r="B165" s="5" t="s">
        <v>11</v>
      </c>
      <c r="C165" s="2">
        <v>103</v>
      </c>
      <c r="D165" s="1"/>
      <c r="E165" s="1"/>
      <c r="F165" s="41">
        <f t="shared" si="17"/>
        <v>0</v>
      </c>
      <c r="G165" s="22">
        <f t="shared" si="18"/>
        <v>0</v>
      </c>
      <c r="H165" s="45">
        <f t="shared" si="19"/>
        <v>0</v>
      </c>
      <c r="I165" s="42">
        <f t="shared" si="20"/>
        <v>0</v>
      </c>
      <c r="J165" s="30">
        <f t="shared" si="21"/>
        <v>0</v>
      </c>
      <c r="K165" s="194"/>
      <c r="L165" s="27">
        <f t="shared" si="22"/>
        <v>0</v>
      </c>
    </row>
    <row r="166" spans="1:12" x14ac:dyDescent="0.45">
      <c r="A166" s="350"/>
      <c r="B166" s="5" t="s">
        <v>11</v>
      </c>
      <c r="C166" s="2">
        <v>104</v>
      </c>
      <c r="D166" s="1"/>
      <c r="E166" s="1"/>
      <c r="F166" s="41">
        <f t="shared" si="17"/>
        <v>0</v>
      </c>
      <c r="G166" s="22">
        <f t="shared" si="18"/>
        <v>0</v>
      </c>
      <c r="H166" s="45">
        <f t="shared" si="19"/>
        <v>0</v>
      </c>
      <c r="I166" s="42">
        <f t="shared" si="20"/>
        <v>0</v>
      </c>
      <c r="J166" s="30">
        <f t="shared" si="21"/>
        <v>0</v>
      </c>
      <c r="K166" s="194"/>
      <c r="L166" s="27">
        <f t="shared" si="22"/>
        <v>0</v>
      </c>
    </row>
    <row r="167" spans="1:12" x14ac:dyDescent="0.45">
      <c r="A167" s="350"/>
      <c r="B167" s="5" t="s">
        <v>11</v>
      </c>
      <c r="C167" s="2">
        <v>201</v>
      </c>
      <c r="D167" s="1"/>
      <c r="E167" s="1"/>
      <c r="F167" s="41">
        <f t="shared" si="17"/>
        <v>0</v>
      </c>
      <c r="G167" s="22">
        <f t="shared" si="18"/>
        <v>0</v>
      </c>
      <c r="H167" s="45">
        <f t="shared" si="19"/>
        <v>0</v>
      </c>
      <c r="I167" s="42">
        <f t="shared" si="20"/>
        <v>0</v>
      </c>
      <c r="J167" s="30">
        <f t="shared" si="21"/>
        <v>0</v>
      </c>
      <c r="K167" s="194"/>
      <c r="L167" s="27">
        <f t="shared" si="22"/>
        <v>0</v>
      </c>
    </row>
    <row r="168" spans="1:12" x14ac:dyDescent="0.45">
      <c r="A168" s="350"/>
      <c r="B168" s="5" t="s">
        <v>11</v>
      </c>
      <c r="C168" s="2">
        <v>202</v>
      </c>
      <c r="D168" s="1"/>
      <c r="E168" s="1"/>
      <c r="F168" s="41">
        <f t="shared" si="17"/>
        <v>0</v>
      </c>
      <c r="G168" s="22">
        <f t="shared" si="18"/>
        <v>0</v>
      </c>
      <c r="H168" s="45">
        <f t="shared" si="19"/>
        <v>0</v>
      </c>
      <c r="I168" s="42">
        <f t="shared" si="20"/>
        <v>0</v>
      </c>
      <c r="J168" s="30">
        <f t="shared" si="21"/>
        <v>0</v>
      </c>
      <c r="K168" s="194"/>
      <c r="L168" s="27">
        <f t="shared" si="22"/>
        <v>0</v>
      </c>
    </row>
    <row r="169" spans="1:12" x14ac:dyDescent="0.45">
      <c r="A169" s="350"/>
      <c r="B169" s="5" t="s">
        <v>11</v>
      </c>
      <c r="C169" s="2">
        <v>203</v>
      </c>
      <c r="D169" s="1"/>
      <c r="E169" s="1"/>
      <c r="F169" s="41">
        <f t="shared" si="17"/>
        <v>0</v>
      </c>
      <c r="G169" s="22">
        <f t="shared" si="18"/>
        <v>0</v>
      </c>
      <c r="H169" s="45">
        <f t="shared" si="19"/>
        <v>0</v>
      </c>
      <c r="I169" s="42">
        <f t="shared" si="20"/>
        <v>0</v>
      </c>
      <c r="J169" s="30">
        <f t="shared" si="21"/>
        <v>0</v>
      </c>
      <c r="K169" s="194"/>
      <c r="L169" s="27">
        <f t="shared" si="22"/>
        <v>0</v>
      </c>
    </row>
    <row r="170" spans="1:12" x14ac:dyDescent="0.45">
      <c r="A170" s="350"/>
      <c r="B170" s="5" t="s">
        <v>11</v>
      </c>
      <c r="C170" s="2">
        <v>204</v>
      </c>
      <c r="D170" s="1"/>
      <c r="E170" s="1"/>
      <c r="F170" s="41">
        <f t="shared" si="17"/>
        <v>0</v>
      </c>
      <c r="G170" s="22">
        <f t="shared" si="18"/>
        <v>0</v>
      </c>
      <c r="H170" s="45">
        <f t="shared" si="19"/>
        <v>0</v>
      </c>
      <c r="I170" s="42">
        <f t="shared" si="20"/>
        <v>0</v>
      </c>
      <c r="J170" s="30">
        <f t="shared" si="21"/>
        <v>0</v>
      </c>
      <c r="K170" s="194"/>
      <c r="L170" s="27">
        <f t="shared" si="22"/>
        <v>0</v>
      </c>
    </row>
    <row r="171" spans="1:12" x14ac:dyDescent="0.45">
      <c r="A171" s="350"/>
      <c r="B171" s="5" t="s">
        <v>11</v>
      </c>
      <c r="C171" s="2">
        <v>301</v>
      </c>
      <c r="D171" s="1"/>
      <c r="E171" s="1"/>
      <c r="F171" s="41">
        <f t="shared" si="17"/>
        <v>0</v>
      </c>
      <c r="G171" s="22">
        <f t="shared" si="18"/>
        <v>0</v>
      </c>
      <c r="H171" s="45">
        <f t="shared" si="19"/>
        <v>0</v>
      </c>
      <c r="I171" s="42">
        <f t="shared" si="20"/>
        <v>0</v>
      </c>
      <c r="J171" s="30">
        <f t="shared" si="21"/>
        <v>0</v>
      </c>
      <c r="K171" s="194"/>
      <c r="L171" s="27">
        <f t="shared" si="22"/>
        <v>0</v>
      </c>
    </row>
    <row r="172" spans="1:12" x14ac:dyDescent="0.45">
      <c r="A172" s="350"/>
      <c r="B172" s="5" t="s">
        <v>11</v>
      </c>
      <c r="C172" s="2">
        <v>302</v>
      </c>
      <c r="D172" s="1"/>
      <c r="E172" s="1"/>
      <c r="F172" s="41">
        <f t="shared" si="17"/>
        <v>0</v>
      </c>
      <c r="G172" s="22">
        <f t="shared" si="18"/>
        <v>0</v>
      </c>
      <c r="H172" s="45">
        <f t="shared" si="19"/>
        <v>0</v>
      </c>
      <c r="I172" s="42">
        <f t="shared" si="20"/>
        <v>0</v>
      </c>
      <c r="J172" s="30">
        <f t="shared" si="21"/>
        <v>0</v>
      </c>
      <c r="K172" s="194"/>
      <c r="L172" s="27">
        <f t="shared" si="22"/>
        <v>0</v>
      </c>
    </row>
    <row r="173" spans="1:12" x14ac:dyDescent="0.45">
      <c r="A173" s="350"/>
      <c r="B173" s="5" t="s">
        <v>11</v>
      </c>
      <c r="C173" s="2">
        <v>303</v>
      </c>
      <c r="D173" s="1"/>
      <c r="E173" s="1"/>
      <c r="F173" s="41">
        <f t="shared" si="17"/>
        <v>0</v>
      </c>
      <c r="G173" s="22">
        <f t="shared" si="18"/>
        <v>0</v>
      </c>
      <c r="H173" s="45">
        <f t="shared" si="19"/>
        <v>0</v>
      </c>
      <c r="I173" s="42">
        <f t="shared" si="20"/>
        <v>0</v>
      </c>
      <c r="J173" s="30">
        <f t="shared" si="21"/>
        <v>0</v>
      </c>
      <c r="K173" s="194"/>
      <c r="L173" s="27">
        <f t="shared" si="22"/>
        <v>0</v>
      </c>
    </row>
    <row r="174" spans="1:12" x14ac:dyDescent="0.45">
      <c r="A174" s="350"/>
      <c r="B174" s="5" t="s">
        <v>11</v>
      </c>
      <c r="C174" s="2">
        <v>304</v>
      </c>
      <c r="D174" s="1"/>
      <c r="E174" s="1"/>
      <c r="F174" s="41">
        <f t="shared" si="17"/>
        <v>0</v>
      </c>
      <c r="G174" s="22">
        <f t="shared" si="18"/>
        <v>0</v>
      </c>
      <c r="H174" s="45">
        <f t="shared" si="19"/>
        <v>0</v>
      </c>
      <c r="I174" s="42">
        <f t="shared" si="20"/>
        <v>0</v>
      </c>
      <c r="J174" s="30">
        <f t="shared" si="21"/>
        <v>0</v>
      </c>
      <c r="K174" s="194"/>
      <c r="L174" s="27">
        <f t="shared" si="22"/>
        <v>0</v>
      </c>
    </row>
    <row r="175" spans="1:12" x14ac:dyDescent="0.45">
      <c r="A175" s="350"/>
      <c r="B175" s="5" t="s">
        <v>11</v>
      </c>
      <c r="C175" s="2">
        <v>401</v>
      </c>
      <c r="D175" s="1"/>
      <c r="E175" s="1"/>
      <c r="F175" s="41">
        <f t="shared" si="17"/>
        <v>0</v>
      </c>
      <c r="G175" s="22">
        <f t="shared" si="18"/>
        <v>0</v>
      </c>
      <c r="H175" s="45">
        <f t="shared" si="19"/>
        <v>0</v>
      </c>
      <c r="I175" s="42">
        <f t="shared" si="20"/>
        <v>0</v>
      </c>
      <c r="J175" s="30">
        <f t="shared" si="21"/>
        <v>0</v>
      </c>
      <c r="K175" s="194"/>
      <c r="L175" s="27">
        <f t="shared" si="22"/>
        <v>0</v>
      </c>
    </row>
    <row r="176" spans="1:12" x14ac:dyDescent="0.45">
      <c r="A176" s="350"/>
      <c r="B176" s="5" t="s">
        <v>11</v>
      </c>
      <c r="C176" s="2">
        <v>402</v>
      </c>
      <c r="D176" s="1"/>
      <c r="E176" s="1"/>
      <c r="F176" s="41">
        <f t="shared" si="17"/>
        <v>0</v>
      </c>
      <c r="G176" s="22">
        <f t="shared" si="18"/>
        <v>0</v>
      </c>
      <c r="H176" s="45">
        <f t="shared" si="19"/>
        <v>0</v>
      </c>
      <c r="I176" s="42">
        <f t="shared" si="20"/>
        <v>0</v>
      </c>
      <c r="J176" s="30">
        <f t="shared" si="21"/>
        <v>0</v>
      </c>
      <c r="K176" s="194"/>
      <c r="L176" s="27">
        <f t="shared" si="22"/>
        <v>0</v>
      </c>
    </row>
    <row r="177" spans="1:12" x14ac:dyDescent="0.45">
      <c r="A177" s="350"/>
      <c r="B177" s="5" t="s">
        <v>11</v>
      </c>
      <c r="C177" s="2">
        <v>403</v>
      </c>
      <c r="D177" s="1"/>
      <c r="E177" s="1"/>
      <c r="F177" s="41">
        <f t="shared" si="17"/>
        <v>0</v>
      </c>
      <c r="G177" s="22">
        <f t="shared" si="18"/>
        <v>0</v>
      </c>
      <c r="H177" s="45">
        <f t="shared" si="19"/>
        <v>0</v>
      </c>
      <c r="I177" s="42">
        <f t="shared" si="20"/>
        <v>0</v>
      </c>
      <c r="J177" s="30">
        <f t="shared" si="21"/>
        <v>0</v>
      </c>
      <c r="K177" s="194"/>
      <c r="L177" s="27">
        <f t="shared" si="22"/>
        <v>0</v>
      </c>
    </row>
    <row r="178" spans="1:12" x14ac:dyDescent="0.45">
      <c r="A178" s="350"/>
      <c r="B178" s="5" t="s">
        <v>11</v>
      </c>
      <c r="C178" s="2">
        <v>404</v>
      </c>
      <c r="D178" s="1"/>
      <c r="E178" s="1"/>
      <c r="F178" s="41">
        <f t="shared" si="17"/>
        <v>0</v>
      </c>
      <c r="G178" s="22">
        <f t="shared" si="18"/>
        <v>0</v>
      </c>
      <c r="H178" s="45">
        <f t="shared" si="19"/>
        <v>0</v>
      </c>
      <c r="I178" s="42">
        <f t="shared" si="20"/>
        <v>0</v>
      </c>
      <c r="J178" s="30">
        <f t="shared" si="21"/>
        <v>0</v>
      </c>
      <c r="K178" s="194"/>
      <c r="L178" s="27">
        <f t="shared" si="22"/>
        <v>0</v>
      </c>
    </row>
    <row r="179" spans="1:12" x14ac:dyDescent="0.45">
      <c r="A179" s="350"/>
      <c r="B179" s="5" t="s">
        <v>11</v>
      </c>
      <c r="C179" s="2">
        <v>501</v>
      </c>
      <c r="D179" s="1"/>
      <c r="E179" s="1"/>
      <c r="F179" s="41">
        <f t="shared" si="17"/>
        <v>0</v>
      </c>
      <c r="G179" s="22">
        <f t="shared" si="18"/>
        <v>0</v>
      </c>
      <c r="H179" s="45">
        <f t="shared" si="19"/>
        <v>0</v>
      </c>
      <c r="I179" s="42">
        <f t="shared" si="20"/>
        <v>0</v>
      </c>
      <c r="J179" s="30">
        <f t="shared" si="21"/>
        <v>0</v>
      </c>
      <c r="K179" s="194"/>
      <c r="L179" s="27">
        <f t="shared" si="22"/>
        <v>0</v>
      </c>
    </row>
    <row r="180" spans="1:12" x14ac:dyDescent="0.45">
      <c r="A180" s="350"/>
      <c r="B180" s="5" t="s">
        <v>11</v>
      </c>
      <c r="C180" s="2">
        <v>502</v>
      </c>
      <c r="D180" s="1"/>
      <c r="E180" s="1"/>
      <c r="F180" s="41">
        <f t="shared" si="17"/>
        <v>0</v>
      </c>
      <c r="G180" s="22">
        <f t="shared" si="18"/>
        <v>0</v>
      </c>
      <c r="H180" s="45">
        <f t="shared" si="19"/>
        <v>0</v>
      </c>
      <c r="I180" s="42">
        <f t="shared" si="20"/>
        <v>0</v>
      </c>
      <c r="J180" s="30">
        <f t="shared" si="21"/>
        <v>0</v>
      </c>
      <c r="K180" s="194"/>
      <c r="L180" s="27">
        <f t="shared" si="22"/>
        <v>0</v>
      </c>
    </row>
    <row r="181" spans="1:12" x14ac:dyDescent="0.45">
      <c r="A181" s="350"/>
      <c r="B181" s="5" t="s">
        <v>11</v>
      </c>
      <c r="C181" s="2">
        <v>503</v>
      </c>
      <c r="D181" s="1"/>
      <c r="E181" s="1"/>
      <c r="F181" s="41">
        <f t="shared" si="17"/>
        <v>0</v>
      </c>
      <c r="G181" s="22">
        <f t="shared" si="18"/>
        <v>0</v>
      </c>
      <c r="H181" s="45">
        <f t="shared" si="19"/>
        <v>0</v>
      </c>
      <c r="I181" s="42">
        <f t="shared" si="20"/>
        <v>0</v>
      </c>
      <c r="J181" s="30">
        <f t="shared" si="21"/>
        <v>0</v>
      </c>
      <c r="K181" s="194"/>
      <c r="L181" s="27">
        <f t="shared" si="22"/>
        <v>0</v>
      </c>
    </row>
    <row r="182" spans="1:12" x14ac:dyDescent="0.45">
      <c r="A182" s="350"/>
      <c r="B182" s="5" t="s">
        <v>11</v>
      </c>
      <c r="C182" s="2">
        <v>504</v>
      </c>
      <c r="D182" s="1"/>
      <c r="E182" s="1"/>
      <c r="F182" s="41">
        <f>(E182-D182)*$N$1</f>
        <v>0</v>
      </c>
      <c r="G182" s="22">
        <f t="shared" si="18"/>
        <v>0</v>
      </c>
      <c r="H182" s="45">
        <f>MMULT($H$1,1/180)</f>
        <v>0</v>
      </c>
      <c r="I182" s="42">
        <f t="shared" si="20"/>
        <v>0</v>
      </c>
      <c r="J182" s="30">
        <f t="shared" si="21"/>
        <v>0</v>
      </c>
      <c r="K182" s="194"/>
      <c r="L182" s="27">
        <f t="shared" si="22"/>
        <v>0</v>
      </c>
    </row>
    <row r="183" spans="1:12" ht="15" customHeight="1" x14ac:dyDescent="0.45">
      <c r="F183" s="192">
        <f>SUM(F3:F182)</f>
        <v>-9.9999999999999995E-7</v>
      </c>
      <c r="G183" s="22">
        <f t="shared" si="18"/>
        <v>0</v>
      </c>
      <c r="H183" s="45">
        <f>SUM(H3:H182)</f>
        <v>0</v>
      </c>
      <c r="I183" s="42">
        <f>SUM(G183,H183)</f>
        <v>0</v>
      </c>
      <c r="K183" s="159" t="s">
        <v>12</v>
      </c>
    </row>
    <row r="184" spans="1:12" ht="15" customHeight="1" x14ac:dyDescent="0.45">
      <c r="F184" t="s">
        <v>12</v>
      </c>
      <c r="I184" s="107">
        <f>SUM(-E190,I1)</f>
        <v>0</v>
      </c>
    </row>
    <row r="185" spans="1:12" ht="15" customHeight="1" x14ac:dyDescent="0.45"/>
    <row r="186" spans="1:12" ht="18" x14ac:dyDescent="0.55000000000000004">
      <c r="D186" s="361" t="s">
        <v>274</v>
      </c>
      <c r="E186" s="361"/>
      <c r="F186" s="361"/>
      <c r="I186"/>
    </row>
    <row r="187" spans="1:12" ht="15" customHeight="1" x14ac:dyDescent="0.45">
      <c r="D187" s="54" t="s">
        <v>72</v>
      </c>
      <c r="E187" s="147" t="s">
        <v>275</v>
      </c>
      <c r="F187" s="54" t="s">
        <v>69</v>
      </c>
      <c r="I187"/>
    </row>
    <row r="188" spans="1:12" ht="15" customHeight="1" x14ac:dyDescent="0.45">
      <c r="D188" s="46">
        <v>6244656</v>
      </c>
      <c r="E188" s="86">
        <v>0</v>
      </c>
      <c r="F188" s="92">
        <v>0.1</v>
      </c>
      <c r="G188" s="91">
        <f>MMULT(E188,1/F188)</f>
        <v>0</v>
      </c>
      <c r="H188" s="20"/>
      <c r="I188"/>
    </row>
    <row r="189" spans="1:12" ht="15" customHeight="1" thickBot="1" x14ac:dyDescent="0.5">
      <c r="D189" s="46">
        <v>6244619</v>
      </c>
      <c r="E189" s="86">
        <v>0</v>
      </c>
      <c r="F189" s="92">
        <v>0.1</v>
      </c>
      <c r="G189" s="91">
        <f>MMULT(E189,1/F189)</f>
        <v>0</v>
      </c>
      <c r="H189" s="150"/>
      <c r="I189"/>
    </row>
    <row r="190" spans="1:12" ht="15" customHeight="1" thickBot="1" x14ac:dyDescent="0.5">
      <c r="D190" s="6" t="s">
        <v>33</v>
      </c>
      <c r="E190" s="48">
        <f>SUM(E188:E189)</f>
        <v>0</v>
      </c>
      <c r="F190" s="94">
        <f>SUM(F188:F189)</f>
        <v>0.2</v>
      </c>
      <c r="H190" s="61"/>
      <c r="I190"/>
    </row>
    <row r="191" spans="1:12" ht="15" customHeight="1" x14ac:dyDescent="0.45">
      <c r="E191" s="6" t="s">
        <v>12</v>
      </c>
      <c r="H191" s="61"/>
      <c r="J191" s="6"/>
      <c r="L191" s="6"/>
    </row>
    <row r="192" spans="1:12" ht="15" customHeight="1" x14ac:dyDescent="0.45">
      <c r="D192" s="358" t="s">
        <v>69</v>
      </c>
      <c r="E192" s="358"/>
      <c r="F192" s="49">
        <f>SUM(F190)</f>
        <v>0.2</v>
      </c>
      <c r="G192" s="154">
        <f>MMULT(E190,1/F190)</f>
        <v>0</v>
      </c>
      <c r="H192" s="153" t="s">
        <v>12</v>
      </c>
      <c r="I192" s="155" cm="1">
        <f t="array" ref="I192">MMULT(E190,1/F190)</f>
        <v>0</v>
      </c>
    </row>
    <row r="193" spans="4:8" ht="15" customHeight="1" x14ac:dyDescent="0.45">
      <c r="D193" s="359" t="s">
        <v>271</v>
      </c>
      <c r="E193" s="360"/>
      <c r="F193" s="49">
        <f>SUM(F183)</f>
        <v>-9.9999999999999995E-7</v>
      </c>
      <c r="G193" s="27">
        <f>MMULT(F193,G192)</f>
        <v>0</v>
      </c>
      <c r="H193" s="61"/>
    </row>
    <row r="194" spans="4:8" ht="15" customHeight="1" thickBot="1" x14ac:dyDescent="0.5">
      <c r="D194" s="359" t="s">
        <v>270</v>
      </c>
      <c r="E194" s="360"/>
      <c r="F194" s="49">
        <f>SUM(F192,-F193)</f>
        <v>0.20000100000000001</v>
      </c>
      <c r="G194" s="156">
        <f>MMULT(F194,G192)</f>
        <v>0</v>
      </c>
      <c r="H194" s="61"/>
    </row>
    <row r="195" spans="4:8" ht="15" customHeight="1" thickBot="1" x14ac:dyDescent="0.5">
      <c r="F195" s="7"/>
      <c r="G195" s="48">
        <f>SUM(G193:G194)</f>
        <v>0</v>
      </c>
    </row>
    <row r="196" spans="4:8" ht="15" customHeight="1" x14ac:dyDescent="0.45">
      <c r="F196" s="7"/>
    </row>
    <row r="197" spans="4:8" ht="15" customHeight="1" x14ac:dyDescent="0.45">
      <c r="F197" s="7"/>
    </row>
    <row r="198" spans="4:8" ht="15" customHeight="1" x14ac:dyDescent="0.45">
      <c r="D198" t="s">
        <v>70</v>
      </c>
      <c r="F198" s="20">
        <f>MAX(F3:F182)</f>
        <v>0</v>
      </c>
      <c r="G198" s="20">
        <f>MAX(I3:I182)</f>
        <v>0</v>
      </c>
    </row>
    <row r="199" spans="4:8" ht="15" customHeight="1" x14ac:dyDescent="0.45">
      <c r="D199" t="s">
        <v>71</v>
      </c>
      <c r="F199" s="20">
        <f>MIN(F3:F182)</f>
        <v>-9.9999999999999995E-7</v>
      </c>
      <c r="G199" s="20">
        <f>MIN(I3:I182)</f>
        <v>0</v>
      </c>
    </row>
    <row r="200" spans="4:8" ht="15" customHeight="1" x14ac:dyDescent="0.45">
      <c r="D200" t="s">
        <v>265</v>
      </c>
      <c r="F200" s="91">
        <f>AVERAGE(F3:F182)</f>
        <v>-5.5555555555555551E-9</v>
      </c>
      <c r="G200" s="91">
        <f>AVERAGE(G3:G182)</f>
        <v>0</v>
      </c>
    </row>
    <row r="201" spans="4:8" ht="15" customHeight="1" x14ac:dyDescent="0.45">
      <c r="D201" t="s">
        <v>273</v>
      </c>
      <c r="F201" s="91">
        <f>AVERAGE(F199,F198)</f>
        <v>-4.9999999999999998E-7</v>
      </c>
      <c r="G201" t="s">
        <v>12</v>
      </c>
    </row>
    <row r="202" spans="4:8" ht="15.75" customHeight="1" x14ac:dyDescent="0.45"/>
    <row r="203" spans="4:8" ht="15" customHeight="1" x14ac:dyDescent="0.45"/>
    <row r="204" spans="4:8" ht="15" customHeight="1" x14ac:dyDescent="0.45"/>
    <row r="205" spans="4:8" ht="15" customHeight="1" x14ac:dyDescent="0.45"/>
    <row r="206" spans="4:8" ht="15" customHeight="1" x14ac:dyDescent="0.45"/>
    <row r="207" spans="4:8" ht="15" customHeight="1" x14ac:dyDescent="0.45"/>
    <row r="208" spans="4:8" ht="15" customHeight="1" x14ac:dyDescent="0.45"/>
    <row r="209" ht="15" customHeight="1" x14ac:dyDescent="0.45"/>
    <row r="210" ht="15" customHeight="1" x14ac:dyDescent="0.45"/>
    <row r="211" ht="15" customHeight="1" x14ac:dyDescent="0.45"/>
    <row r="212" ht="15" customHeight="1" x14ac:dyDescent="0.45"/>
    <row r="213" ht="15" customHeight="1" x14ac:dyDescent="0.45"/>
    <row r="214" ht="15" customHeight="1" x14ac:dyDescent="0.45"/>
    <row r="215" ht="15" customHeight="1" x14ac:dyDescent="0.45"/>
    <row r="216" ht="15" customHeight="1" x14ac:dyDescent="0.45"/>
    <row r="217" ht="15" customHeight="1" x14ac:dyDescent="0.45"/>
    <row r="218" ht="15" customHeight="1" x14ac:dyDescent="0.45"/>
    <row r="219" ht="15" customHeight="1" x14ac:dyDescent="0.45"/>
    <row r="220" ht="15" customHeight="1" x14ac:dyDescent="0.45"/>
    <row r="221" ht="15" customHeight="1" x14ac:dyDescent="0.45"/>
    <row r="222" ht="15.75" customHeight="1" x14ac:dyDescent="0.45"/>
  </sheetData>
  <mergeCells count="15">
    <mergeCell ref="D192:E192"/>
    <mergeCell ref="D193:E193"/>
    <mergeCell ref="D194:E194"/>
    <mergeCell ref="A83:A102"/>
    <mergeCell ref="A103:A122"/>
    <mergeCell ref="A123:A142"/>
    <mergeCell ref="A143:A162"/>
    <mergeCell ref="A163:A182"/>
    <mergeCell ref="D186:F186"/>
    <mergeCell ref="A63:A82"/>
    <mergeCell ref="D1:E1"/>
    <mergeCell ref="I1:J1"/>
    <mergeCell ref="A3:A22"/>
    <mergeCell ref="A23:A42"/>
    <mergeCell ref="A43:A62"/>
  </mergeCells>
  <pageMargins left="0.7" right="0.7" top="0.75" bottom="0.75" header="0.3" footer="0.3"/>
  <pageSetup paperSize="9" orientation="portrait" horizontalDpi="4294967293" verticalDpi="4294967293" r:id="rId1"/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A42281-F2AA-4AD9-BC9B-79B1EADBEFB9}">
  <dimension ref="A1:P222"/>
  <sheetViews>
    <sheetView zoomScale="85" zoomScaleNormal="85" workbookViewId="0">
      <pane xSplit="1" ySplit="2" topLeftCell="B3" activePane="bottomRight" state="frozen"/>
      <selection activeCell="F159" sqref="F159"/>
      <selection pane="topRight" activeCell="F159" sqref="F159"/>
      <selection pane="bottomLeft" activeCell="F159" sqref="F159"/>
      <selection pane="bottomRight" activeCell="D182" sqref="D3:F182"/>
    </sheetView>
  </sheetViews>
  <sheetFormatPr baseColWidth="10" defaultRowHeight="14.25" x14ac:dyDescent="0.45"/>
  <cols>
    <col min="1" max="1" width="4.1328125" customWidth="1"/>
    <col min="2" max="2" width="5.3984375" style="6" bestFit="1" customWidth="1"/>
    <col min="3" max="3" width="6.265625" bestFit="1" customWidth="1"/>
    <col min="4" max="5" width="10" customWidth="1"/>
    <col min="6" max="6" width="11.1328125" customWidth="1"/>
    <col min="7" max="7" width="12.59765625" customWidth="1"/>
    <col min="8" max="8" width="13.3984375" customWidth="1"/>
    <col min="9" max="9" width="12.86328125" style="20" bestFit="1" customWidth="1"/>
    <col min="10" max="10" width="12.86328125" customWidth="1"/>
    <col min="11" max="11" width="7.73046875" bestFit="1" customWidth="1"/>
    <col min="12" max="12" width="13.265625" customWidth="1"/>
  </cols>
  <sheetData>
    <row r="1" spans="1:15" ht="21" customHeight="1" x14ac:dyDescent="0.45">
      <c r="D1" s="347" t="s">
        <v>280</v>
      </c>
      <c r="E1" s="347"/>
      <c r="F1" s="53" t="s">
        <v>2</v>
      </c>
      <c r="G1" s="27">
        <f>SUM(G193)</f>
        <v>0</v>
      </c>
      <c r="H1" s="27">
        <f>SUM(G194)</f>
        <v>0</v>
      </c>
      <c r="I1" s="348">
        <f>SUM(G1:H1)</f>
        <v>0</v>
      </c>
      <c r="J1" s="349"/>
      <c r="K1" s="4" t="s">
        <v>12</v>
      </c>
      <c r="L1" s="4"/>
      <c r="N1">
        <v>1E-3</v>
      </c>
    </row>
    <row r="2" spans="1:15" ht="46.5" customHeight="1" x14ac:dyDescent="0.45">
      <c r="B2" s="43" t="s">
        <v>0</v>
      </c>
      <c r="C2" s="44" t="s">
        <v>1</v>
      </c>
      <c r="D2" s="3">
        <v>43992</v>
      </c>
      <c r="E2" s="3">
        <v>44022</v>
      </c>
      <c r="F2" s="50" t="s">
        <v>68</v>
      </c>
      <c r="G2" s="51" t="s">
        <v>276</v>
      </c>
      <c r="H2" s="52" t="s">
        <v>277</v>
      </c>
      <c r="I2" s="21" t="s">
        <v>278</v>
      </c>
      <c r="J2" s="28" t="s">
        <v>319</v>
      </c>
      <c r="K2" s="28" t="s">
        <v>266</v>
      </c>
      <c r="L2" s="28" t="s">
        <v>279</v>
      </c>
      <c r="N2" t="s">
        <v>12</v>
      </c>
    </row>
    <row r="3" spans="1:15" ht="15" customHeight="1" x14ac:dyDescent="0.45">
      <c r="A3" s="350"/>
      <c r="B3" s="5" t="s">
        <v>3</v>
      </c>
      <c r="C3" s="2">
        <v>101</v>
      </c>
      <c r="D3" s="1">
        <v>1E-3</v>
      </c>
      <c r="E3" s="1">
        <v>0</v>
      </c>
      <c r="F3" s="41">
        <f>(E3-D3)*$N$1</f>
        <v>-9.9999999999999995E-7</v>
      </c>
      <c r="G3" s="22">
        <f>MMULT($G$1,1/$F$183)*F3</f>
        <v>0</v>
      </c>
      <c r="H3" s="45">
        <f>MMULT($H$1,1/180)</f>
        <v>0</v>
      </c>
      <c r="I3" s="42">
        <f>SUM(G3,H3)</f>
        <v>0</v>
      </c>
      <c r="J3" s="30">
        <v>0</v>
      </c>
      <c r="K3" s="194"/>
      <c r="L3" s="27">
        <f>SUM(I3,J3,K3)</f>
        <v>0</v>
      </c>
      <c r="N3" t="s">
        <v>12</v>
      </c>
    </row>
    <row r="4" spans="1:15" ht="15" customHeight="1" x14ac:dyDescent="0.45">
      <c r="A4" s="350"/>
      <c r="B4" s="5" t="s">
        <v>3</v>
      </c>
      <c r="C4" s="2">
        <v>102</v>
      </c>
      <c r="D4" s="1"/>
      <c r="E4" s="1"/>
      <c r="F4" s="41">
        <f t="shared" ref="F4:F22" si="0">(E4-D4)*$N$1</f>
        <v>0</v>
      </c>
      <c r="G4" s="22">
        <f t="shared" ref="G4:G67" si="1">MMULT($G$1,1/$F$183)*F4</f>
        <v>0</v>
      </c>
      <c r="H4" s="45">
        <f t="shared" ref="H4:H67" si="2">MMULT($H$1,1/180)</f>
        <v>0</v>
      </c>
      <c r="I4" s="42">
        <f t="shared" ref="I4:I67" si="3">SUM(G4,H4)</f>
        <v>0</v>
      </c>
      <c r="J4" s="30">
        <f>SUM($J$3)</f>
        <v>0</v>
      </c>
      <c r="K4" s="194"/>
      <c r="L4" s="27">
        <f t="shared" ref="L4:L67" si="4">SUM(I4,J4,K4)</f>
        <v>0</v>
      </c>
      <c r="N4" t="s">
        <v>12</v>
      </c>
    </row>
    <row r="5" spans="1:15" ht="15" customHeight="1" x14ac:dyDescent="0.45">
      <c r="A5" s="350"/>
      <c r="B5" s="5" t="s">
        <v>3</v>
      </c>
      <c r="C5" s="2">
        <v>103</v>
      </c>
      <c r="D5" s="1"/>
      <c r="E5" s="1"/>
      <c r="F5" s="41">
        <f t="shared" si="0"/>
        <v>0</v>
      </c>
      <c r="G5" s="22">
        <f t="shared" si="1"/>
        <v>0</v>
      </c>
      <c r="H5" s="45">
        <f t="shared" si="2"/>
        <v>0</v>
      </c>
      <c r="I5" s="42">
        <f t="shared" si="3"/>
        <v>0</v>
      </c>
      <c r="J5" s="30">
        <f t="shared" ref="J5:J68" si="5">SUM($J$3)</f>
        <v>0</v>
      </c>
      <c r="K5" s="194"/>
      <c r="L5" s="27">
        <f t="shared" si="4"/>
        <v>0</v>
      </c>
      <c r="N5" t="s">
        <v>12</v>
      </c>
    </row>
    <row r="6" spans="1:15" ht="15" customHeight="1" x14ac:dyDescent="0.45">
      <c r="A6" s="350"/>
      <c r="B6" s="5" t="s">
        <v>3</v>
      </c>
      <c r="C6" s="2">
        <v>104</v>
      </c>
      <c r="D6" s="1"/>
      <c r="E6" s="1"/>
      <c r="F6" s="41">
        <f t="shared" si="0"/>
        <v>0</v>
      </c>
      <c r="G6" s="22">
        <f t="shared" si="1"/>
        <v>0</v>
      </c>
      <c r="H6" s="45">
        <f t="shared" si="2"/>
        <v>0</v>
      </c>
      <c r="I6" s="42">
        <f t="shared" si="3"/>
        <v>0</v>
      </c>
      <c r="J6" s="30">
        <f t="shared" si="5"/>
        <v>0</v>
      </c>
      <c r="K6" s="194"/>
      <c r="L6" s="27">
        <f t="shared" si="4"/>
        <v>0</v>
      </c>
      <c r="N6" t="s">
        <v>12</v>
      </c>
      <c r="O6" t="s">
        <v>12</v>
      </c>
    </row>
    <row r="7" spans="1:15" ht="15" customHeight="1" x14ac:dyDescent="0.45">
      <c r="A7" s="350"/>
      <c r="B7" s="5" t="s">
        <v>3</v>
      </c>
      <c r="C7" s="2">
        <v>201</v>
      </c>
      <c r="D7" s="1"/>
      <c r="E7" s="1"/>
      <c r="F7" s="41">
        <f t="shared" si="0"/>
        <v>0</v>
      </c>
      <c r="G7" s="22">
        <f t="shared" si="1"/>
        <v>0</v>
      </c>
      <c r="H7" s="45">
        <f t="shared" si="2"/>
        <v>0</v>
      </c>
      <c r="I7" s="42">
        <f t="shared" si="3"/>
        <v>0</v>
      </c>
      <c r="J7" s="30">
        <f t="shared" si="5"/>
        <v>0</v>
      </c>
      <c r="K7" s="194"/>
      <c r="L7" s="27">
        <f t="shared" si="4"/>
        <v>0</v>
      </c>
      <c r="N7" t="s">
        <v>12</v>
      </c>
    </row>
    <row r="8" spans="1:15" ht="15" customHeight="1" x14ac:dyDescent="0.45">
      <c r="A8" s="350"/>
      <c r="B8" s="5" t="s">
        <v>3</v>
      </c>
      <c r="C8" s="2">
        <v>202</v>
      </c>
      <c r="D8" s="1"/>
      <c r="E8" s="1"/>
      <c r="F8" s="41">
        <f t="shared" si="0"/>
        <v>0</v>
      </c>
      <c r="G8" s="22">
        <f t="shared" si="1"/>
        <v>0</v>
      </c>
      <c r="H8" s="45">
        <f t="shared" si="2"/>
        <v>0</v>
      </c>
      <c r="I8" s="42">
        <f t="shared" si="3"/>
        <v>0</v>
      </c>
      <c r="J8" s="30">
        <f t="shared" si="5"/>
        <v>0</v>
      </c>
      <c r="K8" s="194"/>
      <c r="L8" s="27">
        <f t="shared" si="4"/>
        <v>0</v>
      </c>
      <c r="N8" t="s">
        <v>12</v>
      </c>
    </row>
    <row r="9" spans="1:15" ht="15" customHeight="1" x14ac:dyDescent="0.45">
      <c r="A9" s="350"/>
      <c r="B9" s="5" t="s">
        <v>3</v>
      </c>
      <c r="C9" s="2">
        <v>203</v>
      </c>
      <c r="D9" s="1"/>
      <c r="E9" s="1"/>
      <c r="F9" s="41">
        <f t="shared" si="0"/>
        <v>0</v>
      </c>
      <c r="G9" s="22">
        <f t="shared" si="1"/>
        <v>0</v>
      </c>
      <c r="H9" s="45">
        <f t="shared" si="2"/>
        <v>0</v>
      </c>
      <c r="I9" s="42">
        <f t="shared" si="3"/>
        <v>0</v>
      </c>
      <c r="J9" s="30">
        <f t="shared" si="5"/>
        <v>0</v>
      </c>
      <c r="K9" s="194"/>
      <c r="L9" s="27">
        <f t="shared" si="4"/>
        <v>0</v>
      </c>
      <c r="N9" t="s">
        <v>12</v>
      </c>
    </row>
    <row r="10" spans="1:15" ht="15" customHeight="1" x14ac:dyDescent="0.45">
      <c r="A10" s="350"/>
      <c r="B10" s="5" t="s">
        <v>3</v>
      </c>
      <c r="C10" s="2">
        <v>204</v>
      </c>
      <c r="D10" s="1"/>
      <c r="E10" s="1"/>
      <c r="F10" s="41">
        <f t="shared" si="0"/>
        <v>0</v>
      </c>
      <c r="G10" s="22">
        <f t="shared" si="1"/>
        <v>0</v>
      </c>
      <c r="H10" s="45">
        <f t="shared" si="2"/>
        <v>0</v>
      </c>
      <c r="I10" s="42">
        <f t="shared" si="3"/>
        <v>0</v>
      </c>
      <c r="J10" s="30">
        <f t="shared" si="5"/>
        <v>0</v>
      </c>
      <c r="K10" s="194"/>
      <c r="L10" s="27">
        <f t="shared" si="4"/>
        <v>0</v>
      </c>
      <c r="N10" t="s">
        <v>12</v>
      </c>
    </row>
    <row r="11" spans="1:15" ht="15" customHeight="1" x14ac:dyDescent="0.45">
      <c r="A11" s="350"/>
      <c r="B11" s="5" t="s">
        <v>3</v>
      </c>
      <c r="C11" s="2">
        <v>301</v>
      </c>
      <c r="D11" s="1"/>
      <c r="E11" s="1"/>
      <c r="F11" s="41">
        <f t="shared" si="0"/>
        <v>0</v>
      </c>
      <c r="G11" s="22">
        <f t="shared" si="1"/>
        <v>0</v>
      </c>
      <c r="H11" s="45">
        <f t="shared" si="2"/>
        <v>0</v>
      </c>
      <c r="I11" s="42">
        <f t="shared" si="3"/>
        <v>0</v>
      </c>
      <c r="J11" s="30">
        <f t="shared" si="5"/>
        <v>0</v>
      </c>
      <c r="K11" s="194"/>
      <c r="L11" s="27">
        <f t="shared" si="4"/>
        <v>0</v>
      </c>
      <c r="N11" t="s">
        <v>12</v>
      </c>
    </row>
    <row r="12" spans="1:15" ht="15" customHeight="1" x14ac:dyDescent="0.45">
      <c r="A12" s="350"/>
      <c r="B12" s="5" t="s">
        <v>3</v>
      </c>
      <c r="C12" s="2">
        <v>302</v>
      </c>
      <c r="D12" s="1"/>
      <c r="E12" s="1"/>
      <c r="F12" s="41">
        <f>(E12-D12)*$N$1</f>
        <v>0</v>
      </c>
      <c r="G12" s="22">
        <f t="shared" si="1"/>
        <v>0</v>
      </c>
      <c r="H12" s="45">
        <f t="shared" si="2"/>
        <v>0</v>
      </c>
      <c r="I12" s="42">
        <f t="shared" si="3"/>
        <v>0</v>
      </c>
      <c r="J12" s="30">
        <f t="shared" si="5"/>
        <v>0</v>
      </c>
      <c r="K12" s="194"/>
      <c r="L12" s="27">
        <f t="shared" si="4"/>
        <v>0</v>
      </c>
      <c r="N12" t="s">
        <v>12</v>
      </c>
    </row>
    <row r="13" spans="1:15" ht="15" customHeight="1" x14ac:dyDescent="0.45">
      <c r="A13" s="350"/>
      <c r="B13" s="5" t="s">
        <v>3</v>
      </c>
      <c r="C13" s="2">
        <v>303</v>
      </c>
      <c r="D13" s="1"/>
      <c r="E13" s="1"/>
      <c r="F13" s="41">
        <f t="shared" si="0"/>
        <v>0</v>
      </c>
      <c r="G13" s="22">
        <f t="shared" si="1"/>
        <v>0</v>
      </c>
      <c r="H13" s="45">
        <f t="shared" si="2"/>
        <v>0</v>
      </c>
      <c r="I13" s="42">
        <f t="shared" si="3"/>
        <v>0</v>
      </c>
      <c r="J13" s="30">
        <f t="shared" si="5"/>
        <v>0</v>
      </c>
      <c r="K13" s="194"/>
      <c r="L13" s="27">
        <f t="shared" si="4"/>
        <v>0</v>
      </c>
      <c r="N13" t="s">
        <v>12</v>
      </c>
    </row>
    <row r="14" spans="1:15" ht="15" customHeight="1" x14ac:dyDescent="0.45">
      <c r="A14" s="350"/>
      <c r="B14" s="5" t="s">
        <v>3</v>
      </c>
      <c r="C14" s="2">
        <v>304</v>
      </c>
      <c r="D14" s="1"/>
      <c r="E14" s="1"/>
      <c r="F14" s="41">
        <f t="shared" si="0"/>
        <v>0</v>
      </c>
      <c r="G14" s="22">
        <f t="shared" si="1"/>
        <v>0</v>
      </c>
      <c r="H14" s="45">
        <f t="shared" si="2"/>
        <v>0</v>
      </c>
      <c r="I14" s="42">
        <f t="shared" si="3"/>
        <v>0</v>
      </c>
      <c r="J14" s="30">
        <f t="shared" si="5"/>
        <v>0</v>
      </c>
      <c r="K14" s="194"/>
      <c r="L14" s="27">
        <f t="shared" si="4"/>
        <v>0</v>
      </c>
      <c r="N14" t="s">
        <v>12</v>
      </c>
    </row>
    <row r="15" spans="1:15" ht="15" customHeight="1" x14ac:dyDescent="0.45">
      <c r="A15" s="350"/>
      <c r="B15" s="5" t="s">
        <v>3</v>
      </c>
      <c r="C15" s="2">
        <v>401</v>
      </c>
      <c r="D15" s="1"/>
      <c r="E15" s="1"/>
      <c r="F15" s="41">
        <f t="shared" si="0"/>
        <v>0</v>
      </c>
      <c r="G15" s="22">
        <f t="shared" si="1"/>
        <v>0</v>
      </c>
      <c r="H15" s="45">
        <f t="shared" si="2"/>
        <v>0</v>
      </c>
      <c r="I15" s="42">
        <f t="shared" si="3"/>
        <v>0</v>
      </c>
      <c r="J15" s="30">
        <f t="shared" si="5"/>
        <v>0</v>
      </c>
      <c r="K15" s="194"/>
      <c r="L15" s="27">
        <f t="shared" si="4"/>
        <v>0</v>
      </c>
      <c r="N15" t="s">
        <v>12</v>
      </c>
    </row>
    <row r="16" spans="1:15" ht="15" customHeight="1" x14ac:dyDescent="0.45">
      <c r="A16" s="350"/>
      <c r="B16" s="5" t="s">
        <v>3</v>
      </c>
      <c r="C16" s="2">
        <v>402</v>
      </c>
      <c r="D16" s="1"/>
      <c r="E16" s="1"/>
      <c r="F16" s="41">
        <f t="shared" si="0"/>
        <v>0</v>
      </c>
      <c r="G16" s="22">
        <f t="shared" si="1"/>
        <v>0</v>
      </c>
      <c r="H16" s="45">
        <f t="shared" si="2"/>
        <v>0</v>
      </c>
      <c r="I16" s="42">
        <f t="shared" si="3"/>
        <v>0</v>
      </c>
      <c r="J16" s="30">
        <f t="shared" si="5"/>
        <v>0</v>
      </c>
      <c r="K16" s="194"/>
      <c r="L16" s="27">
        <f t="shared" si="4"/>
        <v>0</v>
      </c>
    </row>
    <row r="17" spans="1:12" ht="15" customHeight="1" x14ac:dyDescent="0.45">
      <c r="A17" s="350"/>
      <c r="B17" s="5" t="s">
        <v>3</v>
      </c>
      <c r="C17" s="2">
        <v>403</v>
      </c>
      <c r="D17" s="1"/>
      <c r="E17" s="1"/>
      <c r="F17" s="41">
        <f t="shared" si="0"/>
        <v>0</v>
      </c>
      <c r="G17" s="22">
        <f t="shared" si="1"/>
        <v>0</v>
      </c>
      <c r="H17" s="45">
        <f t="shared" si="2"/>
        <v>0</v>
      </c>
      <c r="I17" s="42">
        <f t="shared" si="3"/>
        <v>0</v>
      </c>
      <c r="J17" s="30">
        <f t="shared" si="5"/>
        <v>0</v>
      </c>
      <c r="K17" s="194"/>
      <c r="L17" s="27">
        <f t="shared" si="4"/>
        <v>0</v>
      </c>
    </row>
    <row r="18" spans="1:12" ht="15" customHeight="1" x14ac:dyDescent="0.45">
      <c r="A18" s="350"/>
      <c r="B18" s="5" t="s">
        <v>3</v>
      </c>
      <c r="C18" s="2">
        <v>404</v>
      </c>
      <c r="D18" s="1"/>
      <c r="E18" s="1"/>
      <c r="F18" s="41">
        <f t="shared" si="0"/>
        <v>0</v>
      </c>
      <c r="G18" s="22">
        <f t="shared" si="1"/>
        <v>0</v>
      </c>
      <c r="H18" s="45">
        <f t="shared" si="2"/>
        <v>0</v>
      </c>
      <c r="I18" s="42">
        <f t="shared" si="3"/>
        <v>0</v>
      </c>
      <c r="J18" s="30">
        <f t="shared" si="5"/>
        <v>0</v>
      </c>
      <c r="K18" s="194"/>
      <c r="L18" s="27">
        <f t="shared" si="4"/>
        <v>0</v>
      </c>
    </row>
    <row r="19" spans="1:12" ht="15" customHeight="1" x14ac:dyDescent="0.45">
      <c r="A19" s="350"/>
      <c r="B19" s="5" t="s">
        <v>3</v>
      </c>
      <c r="C19" s="2">
        <v>501</v>
      </c>
      <c r="D19" s="1"/>
      <c r="E19" s="1"/>
      <c r="F19" s="41">
        <f t="shared" si="0"/>
        <v>0</v>
      </c>
      <c r="G19" s="22">
        <f t="shared" si="1"/>
        <v>0</v>
      </c>
      <c r="H19" s="45">
        <f t="shared" si="2"/>
        <v>0</v>
      </c>
      <c r="I19" s="42">
        <f t="shared" si="3"/>
        <v>0</v>
      </c>
      <c r="J19" s="30">
        <f t="shared" si="5"/>
        <v>0</v>
      </c>
      <c r="K19" s="194"/>
      <c r="L19" s="27">
        <f t="shared" si="4"/>
        <v>0</v>
      </c>
    </row>
    <row r="20" spans="1:12" ht="15" customHeight="1" x14ac:dyDescent="0.45">
      <c r="A20" s="350"/>
      <c r="B20" s="5" t="s">
        <v>3</v>
      </c>
      <c r="C20" s="2">
        <v>502</v>
      </c>
      <c r="D20" s="1"/>
      <c r="E20" s="1"/>
      <c r="F20" s="41">
        <f t="shared" si="0"/>
        <v>0</v>
      </c>
      <c r="G20" s="22">
        <f t="shared" si="1"/>
        <v>0</v>
      </c>
      <c r="H20" s="45">
        <f t="shared" si="2"/>
        <v>0</v>
      </c>
      <c r="I20" s="42">
        <f t="shared" si="3"/>
        <v>0</v>
      </c>
      <c r="J20" s="30">
        <f t="shared" si="5"/>
        <v>0</v>
      </c>
      <c r="K20" s="194"/>
      <c r="L20" s="27">
        <f t="shared" si="4"/>
        <v>0</v>
      </c>
    </row>
    <row r="21" spans="1:12" ht="15" customHeight="1" x14ac:dyDescent="0.45">
      <c r="A21" s="350"/>
      <c r="B21" s="5" t="s">
        <v>3</v>
      </c>
      <c r="C21" s="2">
        <v>503</v>
      </c>
      <c r="D21" s="1"/>
      <c r="E21" s="1"/>
      <c r="F21" s="41">
        <f t="shared" si="0"/>
        <v>0</v>
      </c>
      <c r="G21" s="22">
        <f t="shared" si="1"/>
        <v>0</v>
      </c>
      <c r="H21" s="45">
        <f t="shared" si="2"/>
        <v>0</v>
      </c>
      <c r="I21" s="42">
        <f t="shared" si="3"/>
        <v>0</v>
      </c>
      <c r="J21" s="30">
        <f t="shared" si="5"/>
        <v>0</v>
      </c>
      <c r="K21" s="194"/>
      <c r="L21" s="27">
        <f t="shared" si="4"/>
        <v>0</v>
      </c>
    </row>
    <row r="22" spans="1:12" ht="15.75" customHeight="1" x14ac:dyDescent="0.45">
      <c r="A22" s="350"/>
      <c r="B22" s="5" t="s">
        <v>3</v>
      </c>
      <c r="C22" s="2">
        <v>504</v>
      </c>
      <c r="D22" s="1"/>
      <c r="E22" s="1"/>
      <c r="F22" s="41">
        <f t="shared" si="0"/>
        <v>0</v>
      </c>
      <c r="G22" s="22">
        <f t="shared" si="1"/>
        <v>0</v>
      </c>
      <c r="H22" s="45">
        <f t="shared" si="2"/>
        <v>0</v>
      </c>
      <c r="I22" s="42">
        <f t="shared" si="3"/>
        <v>0</v>
      </c>
      <c r="J22" s="30">
        <f t="shared" si="5"/>
        <v>0</v>
      </c>
      <c r="K22" s="194"/>
      <c r="L22" s="27">
        <f t="shared" si="4"/>
        <v>0</v>
      </c>
    </row>
    <row r="23" spans="1:12" ht="15" customHeight="1" x14ac:dyDescent="0.45">
      <c r="A23" s="351"/>
      <c r="B23" s="5" t="s">
        <v>4</v>
      </c>
      <c r="C23" s="2">
        <v>101</v>
      </c>
      <c r="D23" s="1"/>
      <c r="E23" s="1"/>
      <c r="F23" s="41">
        <f>(E23-D23)*0.01</f>
        <v>0</v>
      </c>
      <c r="G23" s="22">
        <f t="shared" si="1"/>
        <v>0</v>
      </c>
      <c r="H23" s="45">
        <f t="shared" si="2"/>
        <v>0</v>
      </c>
      <c r="I23" s="42">
        <f t="shared" si="3"/>
        <v>0</v>
      </c>
      <c r="J23" s="30">
        <f t="shared" si="5"/>
        <v>0</v>
      </c>
      <c r="K23" s="194"/>
      <c r="L23" s="27">
        <f t="shared" si="4"/>
        <v>0</v>
      </c>
    </row>
    <row r="24" spans="1:12" ht="15" customHeight="1" x14ac:dyDescent="0.45">
      <c r="A24" s="351"/>
      <c r="B24" s="5" t="s">
        <v>4</v>
      </c>
      <c r="C24" s="2">
        <v>102</v>
      </c>
      <c r="D24" s="1"/>
      <c r="E24" s="1"/>
      <c r="F24" s="41">
        <f t="shared" ref="F24:F32" si="6">(E24-D24)*$N$1</f>
        <v>0</v>
      </c>
      <c r="G24" s="22">
        <f t="shared" si="1"/>
        <v>0</v>
      </c>
      <c r="H24" s="45">
        <f t="shared" si="2"/>
        <v>0</v>
      </c>
      <c r="I24" s="42">
        <f t="shared" si="3"/>
        <v>0</v>
      </c>
      <c r="J24" s="30">
        <f t="shared" si="5"/>
        <v>0</v>
      </c>
      <c r="K24" s="194"/>
      <c r="L24" s="27">
        <f t="shared" si="4"/>
        <v>0</v>
      </c>
    </row>
    <row r="25" spans="1:12" ht="15" customHeight="1" x14ac:dyDescent="0.45">
      <c r="A25" s="351"/>
      <c r="B25" s="5" t="s">
        <v>4</v>
      </c>
      <c r="C25" s="2">
        <v>103</v>
      </c>
      <c r="D25" s="1"/>
      <c r="E25" s="1"/>
      <c r="F25" s="41">
        <f t="shared" si="6"/>
        <v>0</v>
      </c>
      <c r="G25" s="22">
        <f t="shared" si="1"/>
        <v>0</v>
      </c>
      <c r="H25" s="45">
        <f t="shared" si="2"/>
        <v>0</v>
      </c>
      <c r="I25" s="42">
        <f t="shared" si="3"/>
        <v>0</v>
      </c>
      <c r="J25" s="30">
        <f t="shared" si="5"/>
        <v>0</v>
      </c>
      <c r="K25" s="194"/>
      <c r="L25" s="27">
        <f t="shared" si="4"/>
        <v>0</v>
      </c>
    </row>
    <row r="26" spans="1:12" ht="15" customHeight="1" x14ac:dyDescent="0.45">
      <c r="A26" s="351"/>
      <c r="B26" s="5" t="s">
        <v>4</v>
      </c>
      <c r="C26" s="2">
        <v>104</v>
      </c>
      <c r="D26" s="1"/>
      <c r="E26" s="1"/>
      <c r="F26" s="41">
        <f t="shared" si="6"/>
        <v>0</v>
      </c>
      <c r="G26" s="22">
        <f t="shared" si="1"/>
        <v>0</v>
      </c>
      <c r="H26" s="45">
        <f t="shared" si="2"/>
        <v>0</v>
      </c>
      <c r="I26" s="42">
        <f t="shared" si="3"/>
        <v>0</v>
      </c>
      <c r="J26" s="30">
        <f t="shared" si="5"/>
        <v>0</v>
      </c>
      <c r="K26" s="194"/>
      <c r="L26" s="27">
        <f t="shared" si="4"/>
        <v>0</v>
      </c>
    </row>
    <row r="27" spans="1:12" ht="15" customHeight="1" x14ac:dyDescent="0.45">
      <c r="A27" s="351"/>
      <c r="B27" s="5" t="s">
        <v>4</v>
      </c>
      <c r="C27" s="2">
        <v>201</v>
      </c>
      <c r="D27" s="1"/>
      <c r="E27" s="1"/>
      <c r="F27" s="41">
        <f t="shared" si="6"/>
        <v>0</v>
      </c>
      <c r="G27" s="22">
        <f t="shared" si="1"/>
        <v>0</v>
      </c>
      <c r="H27" s="45">
        <f t="shared" si="2"/>
        <v>0</v>
      </c>
      <c r="I27" s="42">
        <f t="shared" si="3"/>
        <v>0</v>
      </c>
      <c r="J27" s="30">
        <f t="shared" si="5"/>
        <v>0</v>
      </c>
      <c r="K27" s="194"/>
      <c r="L27" s="27">
        <f t="shared" si="4"/>
        <v>0</v>
      </c>
    </row>
    <row r="28" spans="1:12" ht="15" customHeight="1" x14ac:dyDescent="0.45">
      <c r="A28" s="351"/>
      <c r="B28" s="5" t="s">
        <v>4</v>
      </c>
      <c r="C28" s="2">
        <v>202</v>
      </c>
      <c r="D28" s="1"/>
      <c r="E28" s="1"/>
      <c r="F28" s="41">
        <f t="shared" si="6"/>
        <v>0</v>
      </c>
      <c r="G28" s="22">
        <f t="shared" si="1"/>
        <v>0</v>
      </c>
      <c r="H28" s="45">
        <f t="shared" si="2"/>
        <v>0</v>
      </c>
      <c r="I28" s="42">
        <f t="shared" si="3"/>
        <v>0</v>
      </c>
      <c r="J28" s="30">
        <f t="shared" si="5"/>
        <v>0</v>
      </c>
      <c r="K28" s="194"/>
      <c r="L28" s="27">
        <f t="shared" si="4"/>
        <v>0</v>
      </c>
    </row>
    <row r="29" spans="1:12" ht="15" customHeight="1" x14ac:dyDescent="0.45">
      <c r="A29" s="351"/>
      <c r="B29" s="5" t="s">
        <v>4</v>
      </c>
      <c r="C29" s="2">
        <v>203</v>
      </c>
      <c r="D29" s="1"/>
      <c r="E29" s="1"/>
      <c r="F29" s="41">
        <f t="shared" si="6"/>
        <v>0</v>
      </c>
      <c r="G29" s="22">
        <f t="shared" si="1"/>
        <v>0</v>
      </c>
      <c r="H29" s="45">
        <f t="shared" si="2"/>
        <v>0</v>
      </c>
      <c r="I29" s="42">
        <f t="shared" si="3"/>
        <v>0</v>
      </c>
      <c r="J29" s="30">
        <f t="shared" si="5"/>
        <v>0</v>
      </c>
      <c r="K29" s="194"/>
      <c r="L29" s="27">
        <f t="shared" si="4"/>
        <v>0</v>
      </c>
    </row>
    <row r="30" spans="1:12" ht="15" customHeight="1" x14ac:dyDescent="0.45">
      <c r="A30" s="351"/>
      <c r="B30" s="5" t="s">
        <v>4</v>
      </c>
      <c r="C30" s="2">
        <v>204</v>
      </c>
      <c r="D30" s="1"/>
      <c r="E30" s="1"/>
      <c r="F30" s="41">
        <f t="shared" si="6"/>
        <v>0</v>
      </c>
      <c r="G30" s="22">
        <f t="shared" si="1"/>
        <v>0</v>
      </c>
      <c r="H30" s="45">
        <f t="shared" si="2"/>
        <v>0</v>
      </c>
      <c r="I30" s="42">
        <f t="shared" si="3"/>
        <v>0</v>
      </c>
      <c r="J30" s="30">
        <f t="shared" si="5"/>
        <v>0</v>
      </c>
      <c r="K30" s="194"/>
      <c r="L30" s="27">
        <f t="shared" si="4"/>
        <v>0</v>
      </c>
    </row>
    <row r="31" spans="1:12" ht="15" customHeight="1" x14ac:dyDescent="0.45">
      <c r="A31" s="351"/>
      <c r="B31" s="5" t="s">
        <v>4</v>
      </c>
      <c r="C31" s="2">
        <v>301</v>
      </c>
      <c r="D31" s="1"/>
      <c r="E31" s="1"/>
      <c r="F31" s="41">
        <f t="shared" si="6"/>
        <v>0</v>
      </c>
      <c r="G31" s="22">
        <f t="shared" si="1"/>
        <v>0</v>
      </c>
      <c r="H31" s="45">
        <f t="shared" si="2"/>
        <v>0</v>
      </c>
      <c r="I31" s="42">
        <f t="shared" si="3"/>
        <v>0</v>
      </c>
      <c r="J31" s="30">
        <f t="shared" si="5"/>
        <v>0</v>
      </c>
      <c r="K31" s="194"/>
      <c r="L31" s="27">
        <f t="shared" si="4"/>
        <v>0</v>
      </c>
    </row>
    <row r="32" spans="1:12" ht="15" customHeight="1" x14ac:dyDescent="0.45">
      <c r="A32" s="351"/>
      <c r="B32" s="5" t="s">
        <v>4</v>
      </c>
      <c r="C32" s="2">
        <v>302</v>
      </c>
      <c r="D32" s="1"/>
      <c r="E32" s="1"/>
      <c r="F32" s="41">
        <f t="shared" si="6"/>
        <v>0</v>
      </c>
      <c r="G32" s="22">
        <f t="shared" si="1"/>
        <v>0</v>
      </c>
      <c r="H32" s="45">
        <f t="shared" si="2"/>
        <v>0</v>
      </c>
      <c r="I32" s="42">
        <f t="shared" si="3"/>
        <v>0</v>
      </c>
      <c r="J32" s="30">
        <f t="shared" si="5"/>
        <v>0</v>
      </c>
      <c r="K32" s="194"/>
      <c r="L32" s="27">
        <f t="shared" si="4"/>
        <v>0</v>
      </c>
    </row>
    <row r="33" spans="1:12" ht="15" customHeight="1" x14ac:dyDescent="0.45">
      <c r="A33" s="351"/>
      <c r="B33" s="5" t="s">
        <v>4</v>
      </c>
      <c r="C33" s="2">
        <v>303</v>
      </c>
      <c r="D33" s="1"/>
      <c r="E33" s="1"/>
      <c r="F33" s="41">
        <f>(E33-D33)*0.01</f>
        <v>0</v>
      </c>
      <c r="G33" s="22">
        <f t="shared" si="1"/>
        <v>0</v>
      </c>
      <c r="H33" s="45">
        <f t="shared" si="2"/>
        <v>0</v>
      </c>
      <c r="I33" s="42">
        <f t="shared" si="3"/>
        <v>0</v>
      </c>
      <c r="J33" s="30">
        <f t="shared" si="5"/>
        <v>0</v>
      </c>
      <c r="K33" s="194"/>
      <c r="L33" s="27">
        <f t="shared" si="4"/>
        <v>0</v>
      </c>
    </row>
    <row r="34" spans="1:12" ht="15" customHeight="1" x14ac:dyDescent="0.45">
      <c r="A34" s="351"/>
      <c r="B34" s="5" t="s">
        <v>4</v>
      </c>
      <c r="C34" s="2">
        <v>304</v>
      </c>
      <c r="D34" s="1"/>
      <c r="E34" s="1"/>
      <c r="F34" s="41">
        <f t="shared" ref="F34:F42" si="7">(E34-D34)*$N$1</f>
        <v>0</v>
      </c>
      <c r="G34" s="22">
        <f t="shared" si="1"/>
        <v>0</v>
      </c>
      <c r="H34" s="45">
        <f t="shared" si="2"/>
        <v>0</v>
      </c>
      <c r="I34" s="42">
        <f t="shared" si="3"/>
        <v>0</v>
      </c>
      <c r="J34" s="30">
        <f t="shared" si="5"/>
        <v>0</v>
      </c>
      <c r="K34" s="194"/>
      <c r="L34" s="27">
        <f t="shared" si="4"/>
        <v>0</v>
      </c>
    </row>
    <row r="35" spans="1:12" ht="15" customHeight="1" x14ac:dyDescent="0.45">
      <c r="A35" s="351"/>
      <c r="B35" s="5" t="s">
        <v>4</v>
      </c>
      <c r="C35" s="2">
        <v>401</v>
      </c>
      <c r="D35" s="1"/>
      <c r="E35" s="1"/>
      <c r="F35" s="41">
        <f t="shared" si="7"/>
        <v>0</v>
      </c>
      <c r="G35" s="22">
        <f t="shared" si="1"/>
        <v>0</v>
      </c>
      <c r="H35" s="45">
        <f t="shared" si="2"/>
        <v>0</v>
      </c>
      <c r="I35" s="42">
        <f t="shared" si="3"/>
        <v>0</v>
      </c>
      <c r="J35" s="30">
        <f t="shared" si="5"/>
        <v>0</v>
      </c>
      <c r="K35" s="194"/>
      <c r="L35" s="27">
        <f t="shared" si="4"/>
        <v>0</v>
      </c>
    </row>
    <row r="36" spans="1:12" ht="15" customHeight="1" x14ac:dyDescent="0.45">
      <c r="A36" s="351"/>
      <c r="B36" s="5" t="s">
        <v>4</v>
      </c>
      <c r="C36" s="2">
        <v>402</v>
      </c>
      <c r="D36" s="1"/>
      <c r="E36" s="1"/>
      <c r="F36" s="41">
        <f t="shared" si="7"/>
        <v>0</v>
      </c>
      <c r="G36" s="22">
        <f t="shared" si="1"/>
        <v>0</v>
      </c>
      <c r="H36" s="45">
        <f t="shared" si="2"/>
        <v>0</v>
      </c>
      <c r="I36" s="42">
        <f t="shared" si="3"/>
        <v>0</v>
      </c>
      <c r="J36" s="30">
        <f t="shared" si="5"/>
        <v>0</v>
      </c>
      <c r="K36" s="194"/>
      <c r="L36" s="27">
        <f t="shared" si="4"/>
        <v>0</v>
      </c>
    </row>
    <row r="37" spans="1:12" ht="15" customHeight="1" x14ac:dyDescent="0.45">
      <c r="A37" s="351"/>
      <c r="B37" s="5" t="s">
        <v>4</v>
      </c>
      <c r="C37" s="2">
        <v>403</v>
      </c>
      <c r="D37" s="1"/>
      <c r="E37" s="1"/>
      <c r="F37" s="41">
        <f t="shared" si="7"/>
        <v>0</v>
      </c>
      <c r="G37" s="22">
        <f t="shared" si="1"/>
        <v>0</v>
      </c>
      <c r="H37" s="45">
        <f t="shared" si="2"/>
        <v>0</v>
      </c>
      <c r="I37" s="42">
        <f t="shared" si="3"/>
        <v>0</v>
      </c>
      <c r="J37" s="30">
        <f t="shared" si="5"/>
        <v>0</v>
      </c>
      <c r="K37" s="194"/>
      <c r="L37" s="27">
        <f t="shared" si="4"/>
        <v>0</v>
      </c>
    </row>
    <row r="38" spans="1:12" ht="15" customHeight="1" x14ac:dyDescent="0.45">
      <c r="A38" s="351"/>
      <c r="B38" s="5" t="s">
        <v>4</v>
      </c>
      <c r="C38" s="2">
        <v>404</v>
      </c>
      <c r="D38" s="1"/>
      <c r="E38" s="1"/>
      <c r="F38" s="41">
        <f t="shared" si="7"/>
        <v>0</v>
      </c>
      <c r="G38" s="22">
        <f t="shared" si="1"/>
        <v>0</v>
      </c>
      <c r="H38" s="45">
        <f t="shared" si="2"/>
        <v>0</v>
      </c>
      <c r="I38" s="42">
        <f t="shared" si="3"/>
        <v>0</v>
      </c>
      <c r="J38" s="30">
        <f t="shared" si="5"/>
        <v>0</v>
      </c>
      <c r="K38" s="194"/>
      <c r="L38" s="27">
        <f t="shared" si="4"/>
        <v>0</v>
      </c>
    </row>
    <row r="39" spans="1:12" ht="15" customHeight="1" x14ac:dyDescent="0.45">
      <c r="A39" s="351"/>
      <c r="B39" s="5" t="s">
        <v>4</v>
      </c>
      <c r="C39" s="2">
        <v>501</v>
      </c>
      <c r="D39" s="1"/>
      <c r="E39" s="1"/>
      <c r="F39" s="41">
        <f t="shared" si="7"/>
        <v>0</v>
      </c>
      <c r="G39" s="22">
        <f t="shared" si="1"/>
        <v>0</v>
      </c>
      <c r="H39" s="45">
        <f t="shared" si="2"/>
        <v>0</v>
      </c>
      <c r="I39" s="42">
        <f t="shared" si="3"/>
        <v>0</v>
      </c>
      <c r="J39" s="30">
        <f t="shared" si="5"/>
        <v>0</v>
      </c>
      <c r="K39" s="194"/>
      <c r="L39" s="27">
        <f t="shared" si="4"/>
        <v>0</v>
      </c>
    </row>
    <row r="40" spans="1:12" ht="15" customHeight="1" x14ac:dyDescent="0.45">
      <c r="A40" s="351"/>
      <c r="B40" s="5" t="s">
        <v>4</v>
      </c>
      <c r="C40" s="2">
        <v>502</v>
      </c>
      <c r="D40" s="1"/>
      <c r="E40" s="1"/>
      <c r="F40" s="41">
        <f t="shared" si="7"/>
        <v>0</v>
      </c>
      <c r="G40" s="22">
        <f t="shared" si="1"/>
        <v>0</v>
      </c>
      <c r="H40" s="45">
        <f t="shared" si="2"/>
        <v>0</v>
      </c>
      <c r="I40" s="42">
        <f t="shared" si="3"/>
        <v>0</v>
      </c>
      <c r="J40" s="30">
        <f t="shared" si="5"/>
        <v>0</v>
      </c>
      <c r="K40" s="194"/>
      <c r="L40" s="27">
        <f t="shared" si="4"/>
        <v>0</v>
      </c>
    </row>
    <row r="41" spans="1:12" ht="15" customHeight="1" x14ac:dyDescent="0.45">
      <c r="A41" s="351"/>
      <c r="B41" s="5" t="s">
        <v>4</v>
      </c>
      <c r="C41" s="2">
        <v>503</v>
      </c>
      <c r="D41" s="1"/>
      <c r="E41" s="1"/>
      <c r="F41" s="41">
        <f t="shared" si="7"/>
        <v>0</v>
      </c>
      <c r="G41" s="22">
        <f t="shared" si="1"/>
        <v>0</v>
      </c>
      <c r="H41" s="45">
        <f t="shared" si="2"/>
        <v>0</v>
      </c>
      <c r="I41" s="42">
        <f t="shared" si="3"/>
        <v>0</v>
      </c>
      <c r="J41" s="30">
        <f t="shared" si="5"/>
        <v>0</v>
      </c>
      <c r="K41" s="194"/>
      <c r="L41" s="27">
        <f t="shared" si="4"/>
        <v>0</v>
      </c>
    </row>
    <row r="42" spans="1:12" ht="15.75" customHeight="1" x14ac:dyDescent="0.45">
      <c r="A42" s="351"/>
      <c r="B42" s="5" t="s">
        <v>4</v>
      </c>
      <c r="C42" s="2">
        <v>504</v>
      </c>
      <c r="D42" s="1"/>
      <c r="E42" s="1"/>
      <c r="F42" s="41">
        <f t="shared" si="7"/>
        <v>0</v>
      </c>
      <c r="G42" s="22">
        <f t="shared" si="1"/>
        <v>0</v>
      </c>
      <c r="H42" s="45">
        <f t="shared" si="2"/>
        <v>0</v>
      </c>
      <c r="I42" s="42">
        <f t="shared" si="3"/>
        <v>0</v>
      </c>
      <c r="J42" s="30">
        <f t="shared" si="5"/>
        <v>0</v>
      </c>
      <c r="K42" s="194"/>
      <c r="L42" s="27">
        <f t="shared" si="4"/>
        <v>0</v>
      </c>
    </row>
    <row r="43" spans="1:12" ht="15" customHeight="1" x14ac:dyDescent="0.45">
      <c r="A43" s="350"/>
      <c r="B43" s="5" t="s">
        <v>5</v>
      </c>
      <c r="C43" s="2">
        <v>101</v>
      </c>
      <c r="D43" s="1"/>
      <c r="E43" s="1"/>
      <c r="F43" s="41">
        <f>(E43-D43)*0.01</f>
        <v>0</v>
      </c>
      <c r="G43" s="22">
        <f t="shared" si="1"/>
        <v>0</v>
      </c>
      <c r="H43" s="45">
        <f t="shared" si="2"/>
        <v>0</v>
      </c>
      <c r="I43" s="42">
        <f t="shared" si="3"/>
        <v>0</v>
      </c>
      <c r="J43" s="30">
        <f t="shared" si="5"/>
        <v>0</v>
      </c>
      <c r="K43" s="194"/>
      <c r="L43" s="27">
        <f t="shared" si="4"/>
        <v>0</v>
      </c>
    </row>
    <row r="44" spans="1:12" ht="15" customHeight="1" x14ac:dyDescent="0.45">
      <c r="A44" s="350"/>
      <c r="B44" s="5" t="s">
        <v>5</v>
      </c>
      <c r="C44" s="2">
        <v>102</v>
      </c>
      <c r="D44" s="1"/>
      <c r="E44" s="1"/>
      <c r="F44" s="41">
        <f t="shared" ref="F44:F56" si="8">(E44-D44)*$N$1</f>
        <v>0</v>
      </c>
      <c r="G44" s="22">
        <f t="shared" si="1"/>
        <v>0</v>
      </c>
      <c r="H44" s="45">
        <f t="shared" si="2"/>
        <v>0</v>
      </c>
      <c r="I44" s="42">
        <f t="shared" si="3"/>
        <v>0</v>
      </c>
      <c r="J44" s="30">
        <f t="shared" si="5"/>
        <v>0</v>
      </c>
      <c r="K44" s="194"/>
      <c r="L44" s="27">
        <f t="shared" si="4"/>
        <v>0</v>
      </c>
    </row>
    <row r="45" spans="1:12" ht="15" customHeight="1" x14ac:dyDescent="0.45">
      <c r="A45" s="350"/>
      <c r="B45" s="5" t="s">
        <v>5</v>
      </c>
      <c r="C45" s="2">
        <v>103</v>
      </c>
      <c r="D45" s="1"/>
      <c r="E45" s="1"/>
      <c r="F45" s="41">
        <f t="shared" si="8"/>
        <v>0</v>
      </c>
      <c r="G45" s="22">
        <f t="shared" si="1"/>
        <v>0</v>
      </c>
      <c r="H45" s="45">
        <f t="shared" si="2"/>
        <v>0</v>
      </c>
      <c r="I45" s="42">
        <f t="shared" si="3"/>
        <v>0</v>
      </c>
      <c r="J45" s="30">
        <f t="shared" si="5"/>
        <v>0</v>
      </c>
      <c r="K45" s="194"/>
      <c r="L45" s="27">
        <f t="shared" si="4"/>
        <v>0</v>
      </c>
    </row>
    <row r="46" spans="1:12" ht="15" customHeight="1" x14ac:dyDescent="0.45">
      <c r="A46" s="350"/>
      <c r="B46" s="5" t="s">
        <v>5</v>
      </c>
      <c r="C46" s="2">
        <v>104</v>
      </c>
      <c r="D46" s="1"/>
      <c r="E46" s="1"/>
      <c r="F46" s="41">
        <f t="shared" si="8"/>
        <v>0</v>
      </c>
      <c r="G46" s="22">
        <f t="shared" si="1"/>
        <v>0</v>
      </c>
      <c r="H46" s="45">
        <f t="shared" si="2"/>
        <v>0</v>
      </c>
      <c r="I46" s="42">
        <f t="shared" si="3"/>
        <v>0</v>
      </c>
      <c r="J46" s="30">
        <f t="shared" si="5"/>
        <v>0</v>
      </c>
      <c r="K46" s="194"/>
      <c r="L46" s="27">
        <f t="shared" si="4"/>
        <v>0</v>
      </c>
    </row>
    <row r="47" spans="1:12" ht="15" customHeight="1" x14ac:dyDescent="0.45">
      <c r="A47" s="350"/>
      <c r="B47" s="5" t="s">
        <v>5</v>
      </c>
      <c r="C47" s="2">
        <v>201</v>
      </c>
      <c r="D47" s="1"/>
      <c r="E47" s="1"/>
      <c r="F47" s="41">
        <f t="shared" si="8"/>
        <v>0</v>
      </c>
      <c r="G47" s="22">
        <f t="shared" si="1"/>
        <v>0</v>
      </c>
      <c r="H47" s="45">
        <f t="shared" si="2"/>
        <v>0</v>
      </c>
      <c r="I47" s="42">
        <f t="shared" si="3"/>
        <v>0</v>
      </c>
      <c r="J47" s="30">
        <f t="shared" si="5"/>
        <v>0</v>
      </c>
      <c r="K47" s="194"/>
      <c r="L47" s="27">
        <f t="shared" si="4"/>
        <v>0</v>
      </c>
    </row>
    <row r="48" spans="1:12" ht="15" customHeight="1" x14ac:dyDescent="0.45">
      <c r="A48" s="350"/>
      <c r="B48" s="5" t="s">
        <v>5</v>
      </c>
      <c r="C48" s="2">
        <v>202</v>
      </c>
      <c r="D48" s="1"/>
      <c r="E48" s="1"/>
      <c r="F48" s="41">
        <f t="shared" si="8"/>
        <v>0</v>
      </c>
      <c r="G48" s="22">
        <f t="shared" si="1"/>
        <v>0</v>
      </c>
      <c r="H48" s="45">
        <f t="shared" si="2"/>
        <v>0</v>
      </c>
      <c r="I48" s="42">
        <f t="shared" si="3"/>
        <v>0</v>
      </c>
      <c r="J48" s="30">
        <f t="shared" si="5"/>
        <v>0</v>
      </c>
      <c r="K48" s="194"/>
      <c r="L48" s="27">
        <f t="shared" si="4"/>
        <v>0</v>
      </c>
    </row>
    <row r="49" spans="1:12" ht="15" customHeight="1" x14ac:dyDescent="0.45">
      <c r="A49" s="350"/>
      <c r="B49" s="5" t="s">
        <v>5</v>
      </c>
      <c r="C49" s="2">
        <v>203</v>
      </c>
      <c r="D49" s="1"/>
      <c r="E49" s="1"/>
      <c r="F49" s="41">
        <f t="shared" si="8"/>
        <v>0</v>
      </c>
      <c r="G49" s="22">
        <f t="shared" si="1"/>
        <v>0</v>
      </c>
      <c r="H49" s="45">
        <f t="shared" si="2"/>
        <v>0</v>
      </c>
      <c r="I49" s="42">
        <f t="shared" si="3"/>
        <v>0</v>
      </c>
      <c r="J49" s="30">
        <f t="shared" si="5"/>
        <v>0</v>
      </c>
      <c r="K49" s="194"/>
      <c r="L49" s="27">
        <f t="shared" si="4"/>
        <v>0</v>
      </c>
    </row>
    <row r="50" spans="1:12" ht="15" customHeight="1" x14ac:dyDescent="0.45">
      <c r="A50" s="350"/>
      <c r="B50" s="5" t="s">
        <v>5</v>
      </c>
      <c r="C50" s="2">
        <v>204</v>
      </c>
      <c r="D50" s="1"/>
      <c r="E50" s="1"/>
      <c r="F50" s="41">
        <f t="shared" si="8"/>
        <v>0</v>
      </c>
      <c r="G50" s="22">
        <f t="shared" si="1"/>
        <v>0</v>
      </c>
      <c r="H50" s="45">
        <f t="shared" si="2"/>
        <v>0</v>
      </c>
      <c r="I50" s="42">
        <f t="shared" si="3"/>
        <v>0</v>
      </c>
      <c r="J50" s="30">
        <f t="shared" si="5"/>
        <v>0</v>
      </c>
      <c r="K50" s="194"/>
      <c r="L50" s="27">
        <f t="shared" si="4"/>
        <v>0</v>
      </c>
    </row>
    <row r="51" spans="1:12" ht="15" customHeight="1" x14ac:dyDescent="0.45">
      <c r="A51" s="350"/>
      <c r="B51" s="5" t="s">
        <v>5</v>
      </c>
      <c r="C51" s="2">
        <v>301</v>
      </c>
      <c r="D51" s="1"/>
      <c r="E51" s="1"/>
      <c r="F51" s="41">
        <f t="shared" si="8"/>
        <v>0</v>
      </c>
      <c r="G51" s="22">
        <f t="shared" si="1"/>
        <v>0</v>
      </c>
      <c r="H51" s="45">
        <f t="shared" si="2"/>
        <v>0</v>
      </c>
      <c r="I51" s="42">
        <f t="shared" si="3"/>
        <v>0</v>
      </c>
      <c r="J51" s="30">
        <f t="shared" si="5"/>
        <v>0</v>
      </c>
      <c r="K51" s="194"/>
      <c r="L51" s="27">
        <f t="shared" si="4"/>
        <v>0</v>
      </c>
    </row>
    <row r="52" spans="1:12" ht="15" customHeight="1" x14ac:dyDescent="0.45">
      <c r="A52" s="350"/>
      <c r="B52" s="5" t="s">
        <v>5</v>
      </c>
      <c r="C52" s="2">
        <v>302</v>
      </c>
      <c r="D52" s="1"/>
      <c r="E52" s="1"/>
      <c r="F52" s="41">
        <f t="shared" si="8"/>
        <v>0</v>
      </c>
      <c r="G52" s="22">
        <f t="shared" si="1"/>
        <v>0</v>
      </c>
      <c r="H52" s="45">
        <f t="shared" si="2"/>
        <v>0</v>
      </c>
      <c r="I52" s="42">
        <f t="shared" si="3"/>
        <v>0</v>
      </c>
      <c r="J52" s="30">
        <f t="shared" si="5"/>
        <v>0</v>
      </c>
      <c r="K52" s="194"/>
      <c r="L52" s="27">
        <f t="shared" si="4"/>
        <v>0</v>
      </c>
    </row>
    <row r="53" spans="1:12" ht="15" customHeight="1" x14ac:dyDescent="0.45">
      <c r="A53" s="350"/>
      <c r="B53" s="5" t="s">
        <v>5</v>
      </c>
      <c r="C53" s="2">
        <v>303</v>
      </c>
      <c r="D53" s="1"/>
      <c r="E53" s="1"/>
      <c r="F53" s="41">
        <f t="shared" si="8"/>
        <v>0</v>
      </c>
      <c r="G53" s="22">
        <f t="shared" si="1"/>
        <v>0</v>
      </c>
      <c r="H53" s="45">
        <f t="shared" si="2"/>
        <v>0</v>
      </c>
      <c r="I53" s="42">
        <f t="shared" si="3"/>
        <v>0</v>
      </c>
      <c r="J53" s="30">
        <f t="shared" si="5"/>
        <v>0</v>
      </c>
      <c r="K53" s="194"/>
      <c r="L53" s="27">
        <f t="shared" si="4"/>
        <v>0</v>
      </c>
    </row>
    <row r="54" spans="1:12" ht="15" customHeight="1" x14ac:dyDescent="0.45">
      <c r="A54" s="350"/>
      <c r="B54" s="5" t="s">
        <v>5</v>
      </c>
      <c r="C54" s="2">
        <v>304</v>
      </c>
      <c r="D54" s="1"/>
      <c r="E54" s="1"/>
      <c r="F54" s="41">
        <f t="shared" si="8"/>
        <v>0</v>
      </c>
      <c r="G54" s="22">
        <f t="shared" si="1"/>
        <v>0</v>
      </c>
      <c r="H54" s="45">
        <f t="shared" si="2"/>
        <v>0</v>
      </c>
      <c r="I54" s="42">
        <f t="shared" si="3"/>
        <v>0</v>
      </c>
      <c r="J54" s="30">
        <f t="shared" si="5"/>
        <v>0</v>
      </c>
      <c r="K54" s="194"/>
      <c r="L54" s="27">
        <f t="shared" si="4"/>
        <v>0</v>
      </c>
    </row>
    <row r="55" spans="1:12" ht="15" customHeight="1" x14ac:dyDescent="0.45">
      <c r="A55" s="350"/>
      <c r="B55" s="5" t="s">
        <v>5</v>
      </c>
      <c r="C55" s="2">
        <v>401</v>
      </c>
      <c r="D55" s="1"/>
      <c r="E55" s="1"/>
      <c r="F55" s="41">
        <f t="shared" si="8"/>
        <v>0</v>
      </c>
      <c r="G55" s="22">
        <f t="shared" si="1"/>
        <v>0</v>
      </c>
      <c r="H55" s="45">
        <f t="shared" si="2"/>
        <v>0</v>
      </c>
      <c r="I55" s="42">
        <f t="shared" si="3"/>
        <v>0</v>
      </c>
      <c r="J55" s="30">
        <f t="shared" si="5"/>
        <v>0</v>
      </c>
      <c r="K55" s="194"/>
      <c r="L55" s="27">
        <f t="shared" si="4"/>
        <v>0</v>
      </c>
    </row>
    <row r="56" spans="1:12" ht="15" customHeight="1" x14ac:dyDescent="0.45">
      <c r="A56" s="350"/>
      <c r="B56" s="5" t="s">
        <v>5</v>
      </c>
      <c r="C56" s="2">
        <v>402</v>
      </c>
      <c r="D56" s="1"/>
      <c r="E56" s="1"/>
      <c r="F56" s="41">
        <f t="shared" si="8"/>
        <v>0</v>
      </c>
      <c r="G56" s="22">
        <f t="shared" si="1"/>
        <v>0</v>
      </c>
      <c r="H56" s="45">
        <f t="shared" si="2"/>
        <v>0</v>
      </c>
      <c r="I56" s="42">
        <f t="shared" si="3"/>
        <v>0</v>
      </c>
      <c r="J56" s="30">
        <f t="shared" si="5"/>
        <v>0</v>
      </c>
      <c r="K56" s="194"/>
      <c r="L56" s="27">
        <f t="shared" si="4"/>
        <v>0</v>
      </c>
    </row>
    <row r="57" spans="1:12" ht="15" customHeight="1" x14ac:dyDescent="0.45">
      <c r="A57" s="350"/>
      <c r="B57" s="5" t="s">
        <v>5</v>
      </c>
      <c r="C57" s="2">
        <v>403</v>
      </c>
      <c r="D57" s="1"/>
      <c r="E57" s="1"/>
      <c r="F57" s="41">
        <f>(E57-D57)*0.01</f>
        <v>0</v>
      </c>
      <c r="G57" s="22">
        <f t="shared" si="1"/>
        <v>0</v>
      </c>
      <c r="H57" s="45">
        <f t="shared" si="2"/>
        <v>0</v>
      </c>
      <c r="I57" s="42">
        <f t="shared" si="3"/>
        <v>0</v>
      </c>
      <c r="J57" s="30">
        <f t="shared" si="5"/>
        <v>0</v>
      </c>
      <c r="K57" s="194"/>
      <c r="L57" s="27">
        <f t="shared" si="4"/>
        <v>0</v>
      </c>
    </row>
    <row r="58" spans="1:12" ht="15" customHeight="1" x14ac:dyDescent="0.45">
      <c r="A58" s="350"/>
      <c r="B58" s="5" t="s">
        <v>5</v>
      </c>
      <c r="C58" s="2">
        <v>404</v>
      </c>
      <c r="D58" s="1"/>
      <c r="E58" s="1"/>
      <c r="F58" s="41">
        <f t="shared" ref="F58:F87" si="9">(E58-D58)*$N$1</f>
        <v>0</v>
      </c>
      <c r="G58" s="22">
        <f t="shared" si="1"/>
        <v>0</v>
      </c>
      <c r="H58" s="45">
        <f t="shared" si="2"/>
        <v>0</v>
      </c>
      <c r="I58" s="42">
        <f t="shared" si="3"/>
        <v>0</v>
      </c>
      <c r="J58" s="30">
        <f t="shared" si="5"/>
        <v>0</v>
      </c>
      <c r="K58" s="194"/>
      <c r="L58" s="27">
        <f t="shared" si="4"/>
        <v>0</v>
      </c>
    </row>
    <row r="59" spans="1:12" ht="15" customHeight="1" x14ac:dyDescent="0.45">
      <c r="A59" s="350"/>
      <c r="B59" s="5" t="s">
        <v>5</v>
      </c>
      <c r="C59" s="2">
        <v>501</v>
      </c>
      <c r="D59" s="1"/>
      <c r="E59" s="1"/>
      <c r="F59" s="41">
        <f t="shared" si="9"/>
        <v>0</v>
      </c>
      <c r="G59" s="22">
        <f t="shared" si="1"/>
        <v>0</v>
      </c>
      <c r="H59" s="45">
        <f t="shared" si="2"/>
        <v>0</v>
      </c>
      <c r="I59" s="42">
        <f t="shared" si="3"/>
        <v>0</v>
      </c>
      <c r="J59" s="30">
        <f t="shared" si="5"/>
        <v>0</v>
      </c>
      <c r="K59" s="194"/>
      <c r="L59" s="27">
        <f t="shared" si="4"/>
        <v>0</v>
      </c>
    </row>
    <row r="60" spans="1:12" ht="15" customHeight="1" x14ac:dyDescent="0.45">
      <c r="A60" s="350"/>
      <c r="B60" s="5" t="s">
        <v>5</v>
      </c>
      <c r="C60" s="2">
        <v>502</v>
      </c>
      <c r="D60" s="1"/>
      <c r="E60" s="1"/>
      <c r="F60" s="41">
        <f t="shared" si="9"/>
        <v>0</v>
      </c>
      <c r="G60" s="22">
        <f t="shared" si="1"/>
        <v>0</v>
      </c>
      <c r="H60" s="45">
        <f t="shared" si="2"/>
        <v>0</v>
      </c>
      <c r="I60" s="42">
        <f t="shared" si="3"/>
        <v>0</v>
      </c>
      <c r="J60" s="30">
        <f t="shared" si="5"/>
        <v>0</v>
      </c>
      <c r="K60" s="194"/>
      <c r="L60" s="27">
        <f t="shared" si="4"/>
        <v>0</v>
      </c>
    </row>
    <row r="61" spans="1:12" ht="15" customHeight="1" x14ac:dyDescent="0.45">
      <c r="A61" s="350"/>
      <c r="B61" s="5" t="s">
        <v>5</v>
      </c>
      <c r="C61" s="2">
        <v>503</v>
      </c>
      <c r="D61" s="1"/>
      <c r="E61" s="1"/>
      <c r="F61" s="41">
        <f t="shared" si="9"/>
        <v>0</v>
      </c>
      <c r="G61" s="22">
        <f t="shared" si="1"/>
        <v>0</v>
      </c>
      <c r="H61" s="45">
        <f t="shared" si="2"/>
        <v>0</v>
      </c>
      <c r="I61" s="42">
        <f t="shared" si="3"/>
        <v>0</v>
      </c>
      <c r="J61" s="30">
        <f t="shared" si="5"/>
        <v>0</v>
      </c>
      <c r="K61" s="194"/>
      <c r="L61" s="27">
        <f t="shared" si="4"/>
        <v>0</v>
      </c>
    </row>
    <row r="62" spans="1:12" ht="15.75" customHeight="1" x14ac:dyDescent="0.45">
      <c r="A62" s="350"/>
      <c r="B62" s="5" t="s">
        <v>5</v>
      </c>
      <c r="C62" s="2">
        <v>504</v>
      </c>
      <c r="D62" s="1"/>
      <c r="E62" s="1"/>
      <c r="F62" s="41">
        <f t="shared" si="9"/>
        <v>0</v>
      </c>
      <c r="G62" s="22">
        <f t="shared" si="1"/>
        <v>0</v>
      </c>
      <c r="H62" s="45">
        <f t="shared" si="2"/>
        <v>0</v>
      </c>
      <c r="I62" s="42">
        <f t="shared" si="3"/>
        <v>0</v>
      </c>
      <c r="J62" s="30">
        <f t="shared" si="5"/>
        <v>0</v>
      </c>
      <c r="K62" s="194"/>
      <c r="L62" s="27">
        <f t="shared" si="4"/>
        <v>0</v>
      </c>
    </row>
    <row r="63" spans="1:12" ht="15" customHeight="1" x14ac:dyDescent="0.45">
      <c r="A63" s="351"/>
      <c r="B63" s="5" t="s">
        <v>6</v>
      </c>
      <c r="C63" s="2">
        <v>101</v>
      </c>
      <c r="D63" s="1"/>
      <c r="E63" s="1"/>
      <c r="F63" s="41">
        <f t="shared" si="9"/>
        <v>0</v>
      </c>
      <c r="G63" s="22">
        <f t="shared" si="1"/>
        <v>0</v>
      </c>
      <c r="H63" s="45">
        <f t="shared" si="2"/>
        <v>0</v>
      </c>
      <c r="I63" s="42">
        <f t="shared" si="3"/>
        <v>0</v>
      </c>
      <c r="J63" s="30">
        <f t="shared" si="5"/>
        <v>0</v>
      </c>
      <c r="K63" s="194"/>
      <c r="L63" s="27">
        <f t="shared" si="4"/>
        <v>0</v>
      </c>
    </row>
    <row r="64" spans="1:12" ht="15" customHeight="1" x14ac:dyDescent="0.45">
      <c r="A64" s="351"/>
      <c r="B64" s="5" t="s">
        <v>6</v>
      </c>
      <c r="C64" s="2">
        <v>102</v>
      </c>
      <c r="D64" s="1"/>
      <c r="E64" s="1"/>
      <c r="F64" s="41">
        <f t="shared" si="9"/>
        <v>0</v>
      </c>
      <c r="G64" s="22">
        <f>MMULT($G$1,1/$F$183)*F64</f>
        <v>0</v>
      </c>
      <c r="H64" s="45">
        <f t="shared" si="2"/>
        <v>0</v>
      </c>
      <c r="I64" s="42">
        <f t="shared" si="3"/>
        <v>0</v>
      </c>
      <c r="J64" s="30">
        <f t="shared" si="5"/>
        <v>0</v>
      </c>
      <c r="K64" s="194"/>
      <c r="L64" s="27">
        <f t="shared" si="4"/>
        <v>0</v>
      </c>
    </row>
    <row r="65" spans="1:12" ht="15" customHeight="1" x14ac:dyDescent="0.45">
      <c r="A65" s="351"/>
      <c r="B65" s="5" t="s">
        <v>6</v>
      </c>
      <c r="C65" s="2">
        <v>103</v>
      </c>
      <c r="D65" s="1"/>
      <c r="E65" s="1"/>
      <c r="F65" s="41">
        <f t="shared" si="9"/>
        <v>0</v>
      </c>
      <c r="G65" s="22">
        <f t="shared" si="1"/>
        <v>0</v>
      </c>
      <c r="H65" s="45">
        <f t="shared" si="2"/>
        <v>0</v>
      </c>
      <c r="I65" s="42">
        <f t="shared" si="3"/>
        <v>0</v>
      </c>
      <c r="J65" s="30">
        <f t="shared" si="5"/>
        <v>0</v>
      </c>
      <c r="K65" s="194"/>
      <c r="L65" s="27">
        <f>SUM(I65,J65,K65)</f>
        <v>0</v>
      </c>
    </row>
    <row r="66" spans="1:12" ht="15" customHeight="1" x14ac:dyDescent="0.45">
      <c r="A66" s="351"/>
      <c r="B66" s="5" t="s">
        <v>6</v>
      </c>
      <c r="C66" s="2">
        <v>104</v>
      </c>
      <c r="D66" s="1"/>
      <c r="E66" s="1"/>
      <c r="F66" s="41">
        <f t="shared" si="9"/>
        <v>0</v>
      </c>
      <c r="G66" s="22">
        <f t="shared" si="1"/>
        <v>0</v>
      </c>
      <c r="H66" s="45">
        <f t="shared" si="2"/>
        <v>0</v>
      </c>
      <c r="I66" s="42">
        <f t="shared" si="3"/>
        <v>0</v>
      </c>
      <c r="J66" s="30">
        <f t="shared" si="5"/>
        <v>0</v>
      </c>
      <c r="K66" s="194"/>
      <c r="L66" s="27">
        <f t="shared" si="4"/>
        <v>0</v>
      </c>
    </row>
    <row r="67" spans="1:12" ht="15" customHeight="1" x14ac:dyDescent="0.45">
      <c r="A67" s="351"/>
      <c r="B67" s="5" t="s">
        <v>6</v>
      </c>
      <c r="C67" s="2">
        <v>201</v>
      </c>
      <c r="D67" s="1"/>
      <c r="E67" s="1"/>
      <c r="F67" s="41">
        <f t="shared" si="9"/>
        <v>0</v>
      </c>
      <c r="G67" s="22">
        <f t="shared" si="1"/>
        <v>0</v>
      </c>
      <c r="H67" s="45">
        <f t="shared" si="2"/>
        <v>0</v>
      </c>
      <c r="I67" s="42">
        <f t="shared" si="3"/>
        <v>0</v>
      </c>
      <c r="J67" s="30">
        <f t="shared" si="5"/>
        <v>0</v>
      </c>
      <c r="K67" s="194"/>
      <c r="L67" s="27">
        <f t="shared" si="4"/>
        <v>0</v>
      </c>
    </row>
    <row r="68" spans="1:12" ht="15" customHeight="1" x14ac:dyDescent="0.45">
      <c r="A68" s="351"/>
      <c r="B68" s="5" t="s">
        <v>6</v>
      </c>
      <c r="C68" s="2">
        <v>202</v>
      </c>
      <c r="D68" s="1"/>
      <c r="E68" s="1"/>
      <c r="F68" s="41">
        <f t="shared" si="9"/>
        <v>0</v>
      </c>
      <c r="G68" s="22">
        <f t="shared" ref="G68:G127" si="10">MMULT($G$1,1/$F$183)*F68</f>
        <v>0</v>
      </c>
      <c r="H68" s="45">
        <f t="shared" ref="H68:H131" si="11">MMULT($H$1,1/180)</f>
        <v>0</v>
      </c>
      <c r="I68" s="42">
        <f t="shared" ref="I68:I131" si="12">SUM(G68,H68)</f>
        <v>0</v>
      </c>
      <c r="J68" s="30">
        <f t="shared" si="5"/>
        <v>0</v>
      </c>
      <c r="K68" s="194"/>
      <c r="L68" s="27">
        <f t="shared" ref="L68:L131" si="13">SUM(I68,J68,K68)</f>
        <v>0</v>
      </c>
    </row>
    <row r="69" spans="1:12" ht="15" customHeight="1" x14ac:dyDescent="0.45">
      <c r="A69" s="351"/>
      <c r="B69" s="5" t="s">
        <v>6</v>
      </c>
      <c r="C69" s="2">
        <v>203</v>
      </c>
      <c r="D69" s="1"/>
      <c r="E69" s="1"/>
      <c r="F69" s="41">
        <f t="shared" si="9"/>
        <v>0</v>
      </c>
      <c r="G69" s="22">
        <f t="shared" si="10"/>
        <v>0</v>
      </c>
      <c r="H69" s="45">
        <f t="shared" si="11"/>
        <v>0</v>
      </c>
      <c r="I69" s="42">
        <f t="shared" si="12"/>
        <v>0</v>
      </c>
      <c r="J69" s="30">
        <f t="shared" ref="J69:J132" si="14">SUM($J$3)</f>
        <v>0</v>
      </c>
      <c r="K69" s="194"/>
      <c r="L69" s="27">
        <f t="shared" si="13"/>
        <v>0</v>
      </c>
    </row>
    <row r="70" spans="1:12" ht="15" customHeight="1" x14ac:dyDescent="0.45">
      <c r="A70" s="351"/>
      <c r="B70" s="5" t="s">
        <v>6</v>
      </c>
      <c r="C70" s="2">
        <v>204</v>
      </c>
      <c r="D70" s="1"/>
      <c r="E70" s="1"/>
      <c r="F70" s="41">
        <f t="shared" si="9"/>
        <v>0</v>
      </c>
      <c r="G70" s="22">
        <f t="shared" si="10"/>
        <v>0</v>
      </c>
      <c r="H70" s="45">
        <f t="shared" si="11"/>
        <v>0</v>
      </c>
      <c r="I70" s="42">
        <f t="shared" si="12"/>
        <v>0</v>
      </c>
      <c r="J70" s="30">
        <f t="shared" si="14"/>
        <v>0</v>
      </c>
      <c r="K70" s="194"/>
      <c r="L70" s="27">
        <f t="shared" si="13"/>
        <v>0</v>
      </c>
    </row>
    <row r="71" spans="1:12" ht="15" customHeight="1" x14ac:dyDescent="0.45">
      <c r="A71" s="351"/>
      <c r="B71" s="5" t="s">
        <v>6</v>
      </c>
      <c r="C71" s="2">
        <v>301</v>
      </c>
      <c r="D71" s="1"/>
      <c r="E71" s="1"/>
      <c r="F71" s="41">
        <f t="shared" si="9"/>
        <v>0</v>
      </c>
      <c r="G71" s="22">
        <f t="shared" si="10"/>
        <v>0</v>
      </c>
      <c r="H71" s="45">
        <f t="shared" si="11"/>
        <v>0</v>
      </c>
      <c r="I71" s="42">
        <f t="shared" si="12"/>
        <v>0</v>
      </c>
      <c r="J71" s="30">
        <f t="shared" si="14"/>
        <v>0</v>
      </c>
      <c r="K71" s="194"/>
      <c r="L71" s="27">
        <f t="shared" si="13"/>
        <v>0</v>
      </c>
    </row>
    <row r="72" spans="1:12" ht="15" customHeight="1" x14ac:dyDescent="0.45">
      <c r="A72" s="351"/>
      <c r="B72" s="5" t="s">
        <v>6</v>
      </c>
      <c r="C72" s="2">
        <v>302</v>
      </c>
      <c r="D72" s="1"/>
      <c r="E72" s="1"/>
      <c r="F72" s="41">
        <f t="shared" si="9"/>
        <v>0</v>
      </c>
      <c r="G72" s="22">
        <f t="shared" si="10"/>
        <v>0</v>
      </c>
      <c r="H72" s="45">
        <f t="shared" si="11"/>
        <v>0</v>
      </c>
      <c r="I72" s="42">
        <f t="shared" si="12"/>
        <v>0</v>
      </c>
      <c r="J72" s="30">
        <f t="shared" si="14"/>
        <v>0</v>
      </c>
      <c r="K72" s="194"/>
      <c r="L72" s="27">
        <f t="shared" si="13"/>
        <v>0</v>
      </c>
    </row>
    <row r="73" spans="1:12" ht="15" customHeight="1" x14ac:dyDescent="0.45">
      <c r="A73" s="351"/>
      <c r="B73" s="5" t="s">
        <v>6</v>
      </c>
      <c r="C73" s="2">
        <v>303</v>
      </c>
      <c r="D73" s="1"/>
      <c r="E73" s="1"/>
      <c r="F73" s="41">
        <f t="shared" si="9"/>
        <v>0</v>
      </c>
      <c r="G73" s="22">
        <f t="shared" si="10"/>
        <v>0</v>
      </c>
      <c r="H73" s="45">
        <f t="shared" si="11"/>
        <v>0</v>
      </c>
      <c r="I73" s="42">
        <f t="shared" si="12"/>
        <v>0</v>
      </c>
      <c r="J73" s="30">
        <f t="shared" si="14"/>
        <v>0</v>
      </c>
      <c r="K73" s="194"/>
      <c r="L73" s="27">
        <f t="shared" si="13"/>
        <v>0</v>
      </c>
    </row>
    <row r="74" spans="1:12" ht="15" customHeight="1" x14ac:dyDescent="0.45">
      <c r="A74" s="351"/>
      <c r="B74" s="5" t="s">
        <v>6</v>
      </c>
      <c r="C74" s="2">
        <v>304</v>
      </c>
      <c r="D74" s="1"/>
      <c r="E74" s="1"/>
      <c r="F74" s="41">
        <f t="shared" si="9"/>
        <v>0</v>
      </c>
      <c r="G74" s="22">
        <f t="shared" si="10"/>
        <v>0</v>
      </c>
      <c r="H74" s="45">
        <f t="shared" si="11"/>
        <v>0</v>
      </c>
      <c r="I74" s="42">
        <f t="shared" si="12"/>
        <v>0</v>
      </c>
      <c r="J74" s="30">
        <f t="shared" si="14"/>
        <v>0</v>
      </c>
      <c r="K74" s="194"/>
      <c r="L74" s="27">
        <f t="shared" si="13"/>
        <v>0</v>
      </c>
    </row>
    <row r="75" spans="1:12" ht="15" customHeight="1" x14ac:dyDescent="0.45">
      <c r="A75" s="351"/>
      <c r="B75" s="5" t="s">
        <v>6</v>
      </c>
      <c r="C75" s="2">
        <v>401</v>
      </c>
      <c r="D75" s="1"/>
      <c r="E75" s="1"/>
      <c r="F75" s="41">
        <f t="shared" si="9"/>
        <v>0</v>
      </c>
      <c r="G75" s="22">
        <f t="shared" si="10"/>
        <v>0</v>
      </c>
      <c r="H75" s="45">
        <f t="shared" si="11"/>
        <v>0</v>
      </c>
      <c r="I75" s="42">
        <f t="shared" si="12"/>
        <v>0</v>
      </c>
      <c r="J75" s="30">
        <f t="shared" si="14"/>
        <v>0</v>
      </c>
      <c r="K75" s="194"/>
      <c r="L75" s="27">
        <f t="shared" si="13"/>
        <v>0</v>
      </c>
    </row>
    <row r="76" spans="1:12" ht="15" customHeight="1" x14ac:dyDescent="0.45">
      <c r="A76" s="351"/>
      <c r="B76" s="5" t="s">
        <v>6</v>
      </c>
      <c r="C76" s="2">
        <v>402</v>
      </c>
      <c r="D76" s="1"/>
      <c r="E76" s="1"/>
      <c r="F76" s="41">
        <f t="shared" si="9"/>
        <v>0</v>
      </c>
      <c r="G76" s="22">
        <f t="shared" si="10"/>
        <v>0</v>
      </c>
      <c r="H76" s="45">
        <f t="shared" si="11"/>
        <v>0</v>
      </c>
      <c r="I76" s="42">
        <f t="shared" si="12"/>
        <v>0</v>
      </c>
      <c r="J76" s="30">
        <f t="shared" si="14"/>
        <v>0</v>
      </c>
      <c r="K76" s="194"/>
      <c r="L76" s="27">
        <f t="shared" si="13"/>
        <v>0</v>
      </c>
    </row>
    <row r="77" spans="1:12" ht="15" customHeight="1" x14ac:dyDescent="0.45">
      <c r="A77" s="351"/>
      <c r="B77" s="5" t="s">
        <v>6</v>
      </c>
      <c r="C77" s="2">
        <v>403</v>
      </c>
      <c r="D77" s="1"/>
      <c r="E77" s="1"/>
      <c r="F77" s="41">
        <f t="shared" si="9"/>
        <v>0</v>
      </c>
      <c r="G77" s="22">
        <f t="shared" si="10"/>
        <v>0</v>
      </c>
      <c r="H77" s="45">
        <f t="shared" si="11"/>
        <v>0</v>
      </c>
      <c r="I77" s="42">
        <f t="shared" si="12"/>
        <v>0</v>
      </c>
      <c r="J77" s="30">
        <f t="shared" si="14"/>
        <v>0</v>
      </c>
      <c r="K77" s="194"/>
      <c r="L77" s="27">
        <f t="shared" si="13"/>
        <v>0</v>
      </c>
    </row>
    <row r="78" spans="1:12" ht="15" customHeight="1" x14ac:dyDescent="0.45">
      <c r="A78" s="351"/>
      <c r="B78" s="5" t="s">
        <v>6</v>
      </c>
      <c r="C78" s="2">
        <v>404</v>
      </c>
      <c r="D78" s="1"/>
      <c r="E78" s="1"/>
      <c r="F78" s="41">
        <f t="shared" si="9"/>
        <v>0</v>
      </c>
      <c r="G78" s="22">
        <f t="shared" si="10"/>
        <v>0</v>
      </c>
      <c r="H78" s="45">
        <f t="shared" si="11"/>
        <v>0</v>
      </c>
      <c r="I78" s="42">
        <f t="shared" si="12"/>
        <v>0</v>
      </c>
      <c r="J78" s="30">
        <f t="shared" si="14"/>
        <v>0</v>
      </c>
      <c r="K78" s="194"/>
      <c r="L78" s="27">
        <f t="shared" si="13"/>
        <v>0</v>
      </c>
    </row>
    <row r="79" spans="1:12" ht="15" customHeight="1" x14ac:dyDescent="0.45">
      <c r="A79" s="351"/>
      <c r="B79" s="5" t="s">
        <v>6</v>
      </c>
      <c r="C79" s="2">
        <v>501</v>
      </c>
      <c r="D79" s="1"/>
      <c r="E79" s="1"/>
      <c r="F79" s="41">
        <f t="shared" si="9"/>
        <v>0</v>
      </c>
      <c r="G79" s="22">
        <f t="shared" si="10"/>
        <v>0</v>
      </c>
      <c r="H79" s="45">
        <f t="shared" si="11"/>
        <v>0</v>
      </c>
      <c r="I79" s="42">
        <f t="shared" si="12"/>
        <v>0</v>
      </c>
      <c r="J79" s="30">
        <f t="shared" si="14"/>
        <v>0</v>
      </c>
      <c r="K79" s="194"/>
      <c r="L79" s="27">
        <f t="shared" si="13"/>
        <v>0</v>
      </c>
    </row>
    <row r="80" spans="1:12" ht="15" customHeight="1" x14ac:dyDescent="0.45">
      <c r="A80" s="351"/>
      <c r="B80" s="5" t="s">
        <v>6</v>
      </c>
      <c r="C80" s="2">
        <v>502</v>
      </c>
      <c r="D80" s="1"/>
      <c r="E80" s="1"/>
      <c r="F80" s="41">
        <f t="shared" si="9"/>
        <v>0</v>
      </c>
      <c r="G80" s="22">
        <f t="shared" si="10"/>
        <v>0</v>
      </c>
      <c r="H80" s="45">
        <f t="shared" si="11"/>
        <v>0</v>
      </c>
      <c r="I80" s="42">
        <f t="shared" si="12"/>
        <v>0</v>
      </c>
      <c r="J80" s="30">
        <f t="shared" si="14"/>
        <v>0</v>
      </c>
      <c r="K80" s="194"/>
      <c r="L80" s="27">
        <f t="shared" si="13"/>
        <v>0</v>
      </c>
    </row>
    <row r="81" spans="1:12" ht="15" customHeight="1" x14ac:dyDescent="0.45">
      <c r="A81" s="351"/>
      <c r="B81" s="5" t="s">
        <v>6</v>
      </c>
      <c r="C81" s="2">
        <v>503</v>
      </c>
      <c r="D81" s="1"/>
      <c r="E81" s="1"/>
      <c r="F81" s="41">
        <f t="shared" si="9"/>
        <v>0</v>
      </c>
      <c r="G81" s="22">
        <f t="shared" si="10"/>
        <v>0</v>
      </c>
      <c r="H81" s="45">
        <f t="shared" si="11"/>
        <v>0</v>
      </c>
      <c r="I81" s="42">
        <f t="shared" si="12"/>
        <v>0</v>
      </c>
      <c r="J81" s="30">
        <f t="shared" si="14"/>
        <v>0</v>
      </c>
      <c r="K81" s="194"/>
      <c r="L81" s="27">
        <f t="shared" si="13"/>
        <v>0</v>
      </c>
    </row>
    <row r="82" spans="1:12" ht="15.75" customHeight="1" x14ac:dyDescent="0.45">
      <c r="A82" s="351"/>
      <c r="B82" s="5" t="s">
        <v>6</v>
      </c>
      <c r="C82" s="2">
        <v>504</v>
      </c>
      <c r="D82" s="1"/>
      <c r="E82" s="1"/>
      <c r="F82" s="41">
        <f t="shared" si="9"/>
        <v>0</v>
      </c>
      <c r="G82" s="22">
        <f t="shared" si="10"/>
        <v>0</v>
      </c>
      <c r="H82" s="45">
        <f t="shared" si="11"/>
        <v>0</v>
      </c>
      <c r="I82" s="42">
        <f t="shared" si="12"/>
        <v>0</v>
      </c>
      <c r="J82" s="30">
        <f t="shared" si="14"/>
        <v>0</v>
      </c>
      <c r="K82" s="194"/>
      <c r="L82" s="27">
        <f t="shared" si="13"/>
        <v>0</v>
      </c>
    </row>
    <row r="83" spans="1:12" ht="15" customHeight="1" x14ac:dyDescent="0.45">
      <c r="A83" s="350"/>
      <c r="B83" s="5" t="s">
        <v>7</v>
      </c>
      <c r="C83" s="2">
        <v>101</v>
      </c>
      <c r="D83" s="1"/>
      <c r="E83" s="1"/>
      <c r="F83" s="41">
        <f t="shared" si="9"/>
        <v>0</v>
      </c>
      <c r="G83" s="22">
        <f t="shared" si="10"/>
        <v>0</v>
      </c>
      <c r="H83" s="45">
        <f t="shared" si="11"/>
        <v>0</v>
      </c>
      <c r="I83" s="42">
        <f t="shared" si="12"/>
        <v>0</v>
      </c>
      <c r="J83" s="30">
        <f t="shared" si="14"/>
        <v>0</v>
      </c>
      <c r="K83" s="194"/>
      <c r="L83" s="27">
        <f t="shared" si="13"/>
        <v>0</v>
      </c>
    </row>
    <row r="84" spans="1:12" ht="15" customHeight="1" x14ac:dyDescent="0.45">
      <c r="A84" s="350"/>
      <c r="B84" s="5" t="s">
        <v>7</v>
      </c>
      <c r="C84" s="2">
        <v>102</v>
      </c>
      <c r="D84" s="1"/>
      <c r="E84" s="1"/>
      <c r="F84" s="41">
        <f t="shared" si="9"/>
        <v>0</v>
      </c>
      <c r="G84" s="22">
        <f t="shared" si="10"/>
        <v>0</v>
      </c>
      <c r="H84" s="45">
        <f t="shared" si="11"/>
        <v>0</v>
      </c>
      <c r="I84" s="42">
        <f t="shared" si="12"/>
        <v>0</v>
      </c>
      <c r="J84" s="30">
        <f t="shared" si="14"/>
        <v>0</v>
      </c>
      <c r="K84" s="194"/>
      <c r="L84" s="27">
        <f t="shared" si="13"/>
        <v>0</v>
      </c>
    </row>
    <row r="85" spans="1:12" ht="15" customHeight="1" x14ac:dyDescent="0.45">
      <c r="A85" s="350"/>
      <c r="B85" s="5" t="s">
        <v>7</v>
      </c>
      <c r="C85" s="2">
        <v>103</v>
      </c>
      <c r="D85" s="1"/>
      <c r="E85" s="1"/>
      <c r="F85" s="41">
        <f t="shared" si="9"/>
        <v>0</v>
      </c>
      <c r="G85" s="22">
        <f t="shared" si="10"/>
        <v>0</v>
      </c>
      <c r="H85" s="45">
        <f t="shared" si="11"/>
        <v>0</v>
      </c>
      <c r="I85" s="42">
        <f t="shared" si="12"/>
        <v>0</v>
      </c>
      <c r="J85" s="30">
        <f t="shared" si="14"/>
        <v>0</v>
      </c>
      <c r="K85" s="194"/>
      <c r="L85" s="27">
        <f t="shared" si="13"/>
        <v>0</v>
      </c>
    </row>
    <row r="86" spans="1:12" ht="15" customHeight="1" x14ac:dyDescent="0.45">
      <c r="A86" s="350"/>
      <c r="B86" s="5" t="s">
        <v>7</v>
      </c>
      <c r="C86" s="2">
        <v>104</v>
      </c>
      <c r="D86" s="1"/>
      <c r="E86" s="1"/>
      <c r="F86" s="41">
        <f t="shared" si="9"/>
        <v>0</v>
      </c>
      <c r="G86" s="22">
        <f t="shared" si="10"/>
        <v>0</v>
      </c>
      <c r="H86" s="45">
        <f t="shared" si="11"/>
        <v>0</v>
      </c>
      <c r="I86" s="42">
        <f t="shared" si="12"/>
        <v>0</v>
      </c>
      <c r="J86" s="30">
        <f t="shared" si="14"/>
        <v>0</v>
      </c>
      <c r="K86" s="194"/>
      <c r="L86" s="27">
        <f t="shared" si="13"/>
        <v>0</v>
      </c>
    </row>
    <row r="87" spans="1:12" ht="15" customHeight="1" x14ac:dyDescent="0.45">
      <c r="A87" s="350"/>
      <c r="B87" s="5" t="s">
        <v>7</v>
      </c>
      <c r="C87" s="2">
        <v>201</v>
      </c>
      <c r="D87" s="1"/>
      <c r="E87" s="1"/>
      <c r="F87" s="41">
        <f t="shared" si="9"/>
        <v>0</v>
      </c>
      <c r="G87" s="22">
        <f t="shared" si="10"/>
        <v>0</v>
      </c>
      <c r="H87" s="45">
        <f t="shared" si="11"/>
        <v>0</v>
      </c>
      <c r="I87" s="42">
        <f t="shared" si="12"/>
        <v>0</v>
      </c>
      <c r="J87" s="30">
        <f t="shared" si="14"/>
        <v>0</v>
      </c>
      <c r="K87" s="194"/>
      <c r="L87" s="27">
        <f t="shared" si="13"/>
        <v>0</v>
      </c>
    </row>
    <row r="88" spans="1:12" ht="15" customHeight="1" x14ac:dyDescent="0.45">
      <c r="A88" s="350"/>
      <c r="B88" s="5" t="s">
        <v>7</v>
      </c>
      <c r="C88" s="2">
        <v>202</v>
      </c>
      <c r="D88" s="1"/>
      <c r="E88" s="1"/>
      <c r="F88" s="41">
        <f>(E88-D88)*0.01</f>
        <v>0</v>
      </c>
      <c r="G88" s="22">
        <f t="shared" si="10"/>
        <v>0</v>
      </c>
      <c r="H88" s="45">
        <f t="shared" si="11"/>
        <v>0</v>
      </c>
      <c r="I88" s="42">
        <f t="shared" si="12"/>
        <v>0</v>
      </c>
      <c r="J88" s="30">
        <f t="shared" si="14"/>
        <v>0</v>
      </c>
      <c r="K88" s="194"/>
      <c r="L88" s="27">
        <f t="shared" si="13"/>
        <v>0</v>
      </c>
    </row>
    <row r="89" spans="1:12" ht="15" customHeight="1" x14ac:dyDescent="0.45">
      <c r="A89" s="350"/>
      <c r="B89" s="5" t="s">
        <v>7</v>
      </c>
      <c r="C89" s="2">
        <v>203</v>
      </c>
      <c r="D89" s="1"/>
      <c r="E89" s="1"/>
      <c r="F89" s="41">
        <f>(E89-D89)*$N$1</f>
        <v>0</v>
      </c>
      <c r="G89" s="22">
        <f t="shared" si="10"/>
        <v>0</v>
      </c>
      <c r="H89" s="45">
        <f t="shared" si="11"/>
        <v>0</v>
      </c>
      <c r="I89" s="42">
        <f t="shared" si="12"/>
        <v>0</v>
      </c>
      <c r="J89" s="30">
        <f t="shared" si="14"/>
        <v>0</v>
      </c>
      <c r="K89" s="194"/>
      <c r="L89" s="27">
        <f t="shared" si="13"/>
        <v>0</v>
      </c>
    </row>
    <row r="90" spans="1:12" ht="15" customHeight="1" x14ac:dyDescent="0.45">
      <c r="A90" s="350"/>
      <c r="B90" s="5" t="s">
        <v>7</v>
      </c>
      <c r="C90" s="2">
        <v>204</v>
      </c>
      <c r="D90" s="1"/>
      <c r="E90" s="1"/>
      <c r="F90" s="41">
        <f>(E90-D90)*0.01</f>
        <v>0</v>
      </c>
      <c r="G90" s="22">
        <f t="shared" si="10"/>
        <v>0</v>
      </c>
      <c r="H90" s="45">
        <f t="shared" si="11"/>
        <v>0</v>
      </c>
      <c r="I90" s="42">
        <f t="shared" si="12"/>
        <v>0</v>
      </c>
      <c r="J90" s="30">
        <f t="shared" si="14"/>
        <v>0</v>
      </c>
      <c r="K90" s="194"/>
      <c r="L90" s="27">
        <f t="shared" si="13"/>
        <v>0</v>
      </c>
    </row>
    <row r="91" spans="1:12" ht="15" customHeight="1" x14ac:dyDescent="0.45">
      <c r="A91" s="350"/>
      <c r="B91" s="5" t="s">
        <v>7</v>
      </c>
      <c r="C91" s="2">
        <v>301</v>
      </c>
      <c r="D91" s="1"/>
      <c r="E91" s="1"/>
      <c r="F91" s="41">
        <f t="shared" ref="F91:F103" si="15">(E91-D91)*$N$1</f>
        <v>0</v>
      </c>
      <c r="G91" s="22">
        <f t="shared" si="10"/>
        <v>0</v>
      </c>
      <c r="H91" s="45">
        <f t="shared" si="11"/>
        <v>0</v>
      </c>
      <c r="I91" s="42">
        <f t="shared" si="12"/>
        <v>0</v>
      </c>
      <c r="J91" s="30">
        <f t="shared" si="14"/>
        <v>0</v>
      </c>
      <c r="K91" s="194"/>
      <c r="L91" s="27">
        <f t="shared" si="13"/>
        <v>0</v>
      </c>
    </row>
    <row r="92" spans="1:12" ht="15" customHeight="1" x14ac:dyDescent="0.45">
      <c r="A92" s="350"/>
      <c r="B92" s="5" t="s">
        <v>7</v>
      </c>
      <c r="C92" s="2">
        <v>302</v>
      </c>
      <c r="D92" s="1"/>
      <c r="E92" s="1"/>
      <c r="F92" s="41">
        <f t="shared" si="15"/>
        <v>0</v>
      </c>
      <c r="G92" s="22">
        <f t="shared" si="10"/>
        <v>0</v>
      </c>
      <c r="H92" s="45">
        <f t="shared" si="11"/>
        <v>0</v>
      </c>
      <c r="I92" s="42">
        <f t="shared" si="12"/>
        <v>0</v>
      </c>
      <c r="J92" s="30">
        <f t="shared" si="14"/>
        <v>0</v>
      </c>
      <c r="K92" s="194"/>
      <c r="L92" s="27">
        <f t="shared" si="13"/>
        <v>0</v>
      </c>
    </row>
    <row r="93" spans="1:12" ht="15" customHeight="1" x14ac:dyDescent="0.45">
      <c r="A93" s="350"/>
      <c r="B93" s="5" t="s">
        <v>7</v>
      </c>
      <c r="C93" s="2">
        <v>303</v>
      </c>
      <c r="D93" s="1"/>
      <c r="E93" s="1"/>
      <c r="F93" s="41">
        <f t="shared" si="15"/>
        <v>0</v>
      </c>
      <c r="G93" s="22">
        <f t="shared" si="10"/>
        <v>0</v>
      </c>
      <c r="H93" s="45">
        <f t="shared" si="11"/>
        <v>0</v>
      </c>
      <c r="I93" s="42">
        <f t="shared" si="12"/>
        <v>0</v>
      </c>
      <c r="J93" s="30">
        <f t="shared" si="14"/>
        <v>0</v>
      </c>
      <c r="K93" s="194"/>
      <c r="L93" s="27">
        <f t="shared" si="13"/>
        <v>0</v>
      </c>
    </row>
    <row r="94" spans="1:12" ht="15" customHeight="1" x14ac:dyDescent="0.45">
      <c r="A94" s="350"/>
      <c r="B94" s="5" t="s">
        <v>7</v>
      </c>
      <c r="C94" s="2">
        <v>304</v>
      </c>
      <c r="D94" s="1"/>
      <c r="E94" s="1"/>
      <c r="F94" s="41">
        <f t="shared" si="15"/>
        <v>0</v>
      </c>
      <c r="G94" s="22">
        <f t="shared" si="10"/>
        <v>0</v>
      </c>
      <c r="H94" s="45">
        <f t="shared" si="11"/>
        <v>0</v>
      </c>
      <c r="I94" s="42">
        <f t="shared" si="12"/>
        <v>0</v>
      </c>
      <c r="J94" s="30">
        <f t="shared" si="14"/>
        <v>0</v>
      </c>
      <c r="K94" s="194"/>
      <c r="L94" s="27">
        <f t="shared" si="13"/>
        <v>0</v>
      </c>
    </row>
    <row r="95" spans="1:12" ht="15" customHeight="1" x14ac:dyDescent="0.45">
      <c r="A95" s="350"/>
      <c r="B95" s="5" t="s">
        <v>7</v>
      </c>
      <c r="C95" s="2">
        <v>401</v>
      </c>
      <c r="D95" s="1"/>
      <c r="E95" s="1"/>
      <c r="F95" s="41">
        <f t="shared" si="15"/>
        <v>0</v>
      </c>
      <c r="G95" s="22">
        <f t="shared" si="10"/>
        <v>0</v>
      </c>
      <c r="H95" s="45">
        <f t="shared" si="11"/>
        <v>0</v>
      </c>
      <c r="I95" s="42">
        <f t="shared" si="12"/>
        <v>0</v>
      </c>
      <c r="J95" s="30">
        <f t="shared" si="14"/>
        <v>0</v>
      </c>
      <c r="K95" s="194"/>
      <c r="L95" s="27">
        <f t="shared" si="13"/>
        <v>0</v>
      </c>
    </row>
    <row r="96" spans="1:12" ht="15" customHeight="1" x14ac:dyDescent="0.45">
      <c r="A96" s="350"/>
      <c r="B96" s="5" t="s">
        <v>7</v>
      </c>
      <c r="C96" s="2">
        <v>402</v>
      </c>
      <c r="D96" s="1"/>
      <c r="E96" s="1"/>
      <c r="F96" s="41">
        <f t="shared" si="15"/>
        <v>0</v>
      </c>
      <c r="G96" s="22">
        <f t="shared" si="10"/>
        <v>0</v>
      </c>
      <c r="H96" s="45">
        <f t="shared" si="11"/>
        <v>0</v>
      </c>
      <c r="I96" s="42">
        <f t="shared" si="12"/>
        <v>0</v>
      </c>
      <c r="J96" s="30">
        <f t="shared" si="14"/>
        <v>0</v>
      </c>
      <c r="K96" s="194"/>
      <c r="L96" s="27">
        <f t="shared" si="13"/>
        <v>0</v>
      </c>
    </row>
    <row r="97" spans="1:12" ht="15" customHeight="1" x14ac:dyDescent="0.45">
      <c r="A97" s="350"/>
      <c r="B97" s="5" t="s">
        <v>7</v>
      </c>
      <c r="C97" s="2">
        <v>403</v>
      </c>
      <c r="D97" s="1"/>
      <c r="E97" s="1"/>
      <c r="F97" s="41">
        <f t="shared" si="15"/>
        <v>0</v>
      </c>
      <c r="G97" s="22">
        <f t="shared" si="10"/>
        <v>0</v>
      </c>
      <c r="H97" s="45">
        <f t="shared" si="11"/>
        <v>0</v>
      </c>
      <c r="I97" s="42">
        <f t="shared" si="12"/>
        <v>0</v>
      </c>
      <c r="J97" s="30">
        <f t="shared" si="14"/>
        <v>0</v>
      </c>
      <c r="K97" s="194"/>
      <c r="L97" s="27">
        <f t="shared" si="13"/>
        <v>0</v>
      </c>
    </row>
    <row r="98" spans="1:12" ht="15" customHeight="1" x14ac:dyDescent="0.45">
      <c r="A98" s="350"/>
      <c r="B98" s="5" t="s">
        <v>7</v>
      </c>
      <c r="C98" s="2">
        <v>404</v>
      </c>
      <c r="D98" s="1"/>
      <c r="E98" s="1"/>
      <c r="F98" s="41">
        <f t="shared" si="15"/>
        <v>0</v>
      </c>
      <c r="G98" s="22">
        <f t="shared" si="10"/>
        <v>0</v>
      </c>
      <c r="H98" s="45">
        <f t="shared" si="11"/>
        <v>0</v>
      </c>
      <c r="I98" s="42">
        <f t="shared" si="12"/>
        <v>0</v>
      </c>
      <c r="J98" s="30">
        <f t="shared" si="14"/>
        <v>0</v>
      </c>
      <c r="K98" s="194"/>
      <c r="L98" s="27">
        <f t="shared" si="13"/>
        <v>0</v>
      </c>
    </row>
    <row r="99" spans="1:12" ht="15" customHeight="1" x14ac:dyDescent="0.45">
      <c r="A99" s="350"/>
      <c r="B99" s="5" t="s">
        <v>7</v>
      </c>
      <c r="C99" s="2">
        <v>501</v>
      </c>
      <c r="D99" s="1"/>
      <c r="E99" s="1"/>
      <c r="F99" s="41">
        <f>(E99-D99)*$N$1</f>
        <v>0</v>
      </c>
      <c r="G99" s="22">
        <f t="shared" si="10"/>
        <v>0</v>
      </c>
      <c r="H99" s="45">
        <f t="shared" si="11"/>
        <v>0</v>
      </c>
      <c r="I99" s="42">
        <f t="shared" si="12"/>
        <v>0</v>
      </c>
      <c r="J99" s="30">
        <f t="shared" si="14"/>
        <v>0</v>
      </c>
      <c r="K99" s="194"/>
      <c r="L99" s="27">
        <f t="shared" si="13"/>
        <v>0</v>
      </c>
    </row>
    <row r="100" spans="1:12" ht="15" customHeight="1" x14ac:dyDescent="0.45">
      <c r="A100" s="350"/>
      <c r="B100" s="5" t="s">
        <v>7</v>
      </c>
      <c r="C100" s="2">
        <v>502</v>
      </c>
      <c r="D100" s="1"/>
      <c r="E100" s="1"/>
      <c r="F100" s="41">
        <f t="shared" si="15"/>
        <v>0</v>
      </c>
      <c r="G100" s="22">
        <f t="shared" si="10"/>
        <v>0</v>
      </c>
      <c r="H100" s="45">
        <f t="shared" si="11"/>
        <v>0</v>
      </c>
      <c r="I100" s="42">
        <f t="shared" si="12"/>
        <v>0</v>
      </c>
      <c r="J100" s="30">
        <f t="shared" si="14"/>
        <v>0</v>
      </c>
      <c r="K100" s="194"/>
      <c r="L100" s="27">
        <f t="shared" si="13"/>
        <v>0</v>
      </c>
    </row>
    <row r="101" spans="1:12" ht="15" customHeight="1" x14ac:dyDescent="0.45">
      <c r="A101" s="350"/>
      <c r="B101" s="5" t="s">
        <v>7</v>
      </c>
      <c r="C101" s="2">
        <v>503</v>
      </c>
      <c r="D101" s="1"/>
      <c r="E101" s="1"/>
      <c r="F101" s="41">
        <f t="shared" si="15"/>
        <v>0</v>
      </c>
      <c r="G101" s="22">
        <f t="shared" si="10"/>
        <v>0</v>
      </c>
      <c r="H101" s="45">
        <f t="shared" si="11"/>
        <v>0</v>
      </c>
      <c r="I101" s="42">
        <f t="shared" si="12"/>
        <v>0</v>
      </c>
      <c r="J101" s="30">
        <f t="shared" si="14"/>
        <v>0</v>
      </c>
      <c r="K101" s="194"/>
      <c r="L101" s="27">
        <f t="shared" si="13"/>
        <v>0</v>
      </c>
    </row>
    <row r="102" spans="1:12" ht="15.75" customHeight="1" x14ac:dyDescent="0.45">
      <c r="A102" s="350"/>
      <c r="B102" s="5" t="s">
        <v>7</v>
      </c>
      <c r="C102" s="2">
        <v>504</v>
      </c>
      <c r="D102" s="1"/>
      <c r="E102" s="1"/>
      <c r="F102" s="41">
        <f t="shared" si="15"/>
        <v>0</v>
      </c>
      <c r="G102" s="22">
        <f t="shared" si="10"/>
        <v>0</v>
      </c>
      <c r="H102" s="45">
        <f t="shared" si="11"/>
        <v>0</v>
      </c>
      <c r="I102" s="42">
        <f t="shared" si="12"/>
        <v>0</v>
      </c>
      <c r="J102" s="30">
        <f t="shared" si="14"/>
        <v>0</v>
      </c>
      <c r="K102" s="194"/>
      <c r="L102" s="27">
        <f t="shared" si="13"/>
        <v>0</v>
      </c>
    </row>
    <row r="103" spans="1:12" ht="15" customHeight="1" x14ac:dyDescent="0.45">
      <c r="A103" s="351"/>
      <c r="B103" s="5" t="s">
        <v>8</v>
      </c>
      <c r="C103" s="2">
        <v>101</v>
      </c>
      <c r="D103" s="1"/>
      <c r="E103" s="1"/>
      <c r="F103" s="41">
        <f t="shared" si="15"/>
        <v>0</v>
      </c>
      <c r="G103" s="22">
        <f t="shared" si="10"/>
        <v>0</v>
      </c>
      <c r="H103" s="45">
        <f t="shared" si="11"/>
        <v>0</v>
      </c>
      <c r="I103" s="42">
        <f t="shared" si="12"/>
        <v>0</v>
      </c>
      <c r="J103" s="30">
        <f t="shared" si="14"/>
        <v>0</v>
      </c>
      <c r="K103" s="194"/>
      <c r="L103" s="27">
        <f t="shared" si="13"/>
        <v>0</v>
      </c>
    </row>
    <row r="104" spans="1:12" ht="15" customHeight="1" x14ac:dyDescent="0.45">
      <c r="A104" s="351"/>
      <c r="B104" s="5" t="s">
        <v>8</v>
      </c>
      <c r="C104" s="2">
        <v>102</v>
      </c>
      <c r="D104" s="1"/>
      <c r="E104" s="1"/>
      <c r="F104" s="41">
        <f>(E104-D104)*0.01</f>
        <v>0</v>
      </c>
      <c r="G104" s="22">
        <f t="shared" si="10"/>
        <v>0</v>
      </c>
      <c r="H104" s="45">
        <f t="shared" si="11"/>
        <v>0</v>
      </c>
      <c r="I104" s="42">
        <f t="shared" si="12"/>
        <v>0</v>
      </c>
      <c r="J104" s="30">
        <f t="shared" si="14"/>
        <v>0</v>
      </c>
      <c r="K104" s="194"/>
      <c r="L104" s="27">
        <f t="shared" si="13"/>
        <v>0</v>
      </c>
    </row>
    <row r="105" spans="1:12" ht="15" customHeight="1" x14ac:dyDescent="0.45">
      <c r="A105" s="351"/>
      <c r="B105" s="105" t="s">
        <v>8</v>
      </c>
      <c r="C105" s="2">
        <v>103</v>
      </c>
      <c r="D105" s="1"/>
      <c r="E105" s="1"/>
      <c r="F105" s="41">
        <f t="shared" ref="F105:F123" si="16">(E105-D105)*$N$1</f>
        <v>0</v>
      </c>
      <c r="G105" s="22">
        <f t="shared" si="10"/>
        <v>0</v>
      </c>
      <c r="H105" s="45">
        <f t="shared" si="11"/>
        <v>0</v>
      </c>
      <c r="I105" s="42">
        <f t="shared" si="12"/>
        <v>0</v>
      </c>
      <c r="J105" s="30">
        <f t="shared" si="14"/>
        <v>0</v>
      </c>
      <c r="K105" s="194"/>
      <c r="L105" s="27">
        <f t="shared" si="13"/>
        <v>0</v>
      </c>
    </row>
    <row r="106" spans="1:12" ht="15" customHeight="1" x14ac:dyDescent="0.45">
      <c r="A106" s="351"/>
      <c r="B106" s="5" t="s">
        <v>8</v>
      </c>
      <c r="C106" s="2">
        <v>104</v>
      </c>
      <c r="D106" s="1"/>
      <c r="E106" s="1"/>
      <c r="F106" s="41">
        <f t="shared" si="16"/>
        <v>0</v>
      </c>
      <c r="G106" s="22">
        <f t="shared" si="10"/>
        <v>0</v>
      </c>
      <c r="H106" s="45">
        <f t="shared" si="11"/>
        <v>0</v>
      </c>
      <c r="I106" s="42">
        <f t="shared" si="12"/>
        <v>0</v>
      </c>
      <c r="J106" s="30">
        <f t="shared" si="14"/>
        <v>0</v>
      </c>
      <c r="K106" s="194"/>
      <c r="L106" s="27">
        <f t="shared" si="13"/>
        <v>0</v>
      </c>
    </row>
    <row r="107" spans="1:12" ht="15" customHeight="1" x14ac:dyDescent="0.45">
      <c r="A107" s="351"/>
      <c r="B107" s="5" t="s">
        <v>8</v>
      </c>
      <c r="C107" s="2">
        <v>201</v>
      </c>
      <c r="D107" s="1"/>
      <c r="E107" s="1"/>
      <c r="F107" s="41">
        <f t="shared" si="16"/>
        <v>0</v>
      </c>
      <c r="G107" s="22">
        <f t="shared" si="10"/>
        <v>0</v>
      </c>
      <c r="H107" s="45">
        <f t="shared" si="11"/>
        <v>0</v>
      </c>
      <c r="I107" s="42">
        <f t="shared" si="12"/>
        <v>0</v>
      </c>
      <c r="J107" s="30">
        <f t="shared" si="14"/>
        <v>0</v>
      </c>
      <c r="K107" s="194"/>
      <c r="L107" s="27">
        <f t="shared" si="13"/>
        <v>0</v>
      </c>
    </row>
    <row r="108" spans="1:12" ht="15" customHeight="1" x14ac:dyDescent="0.45">
      <c r="A108" s="351"/>
      <c r="B108" s="5" t="s">
        <v>8</v>
      </c>
      <c r="C108" s="2">
        <v>202</v>
      </c>
      <c r="D108" s="1"/>
      <c r="E108" s="1"/>
      <c r="F108" s="41">
        <f t="shared" si="16"/>
        <v>0</v>
      </c>
      <c r="G108" s="22">
        <f t="shared" si="10"/>
        <v>0</v>
      </c>
      <c r="H108" s="45">
        <f t="shared" si="11"/>
        <v>0</v>
      </c>
      <c r="I108" s="42">
        <f t="shared" si="12"/>
        <v>0</v>
      </c>
      <c r="J108" s="30">
        <f t="shared" si="14"/>
        <v>0</v>
      </c>
      <c r="K108" s="194"/>
      <c r="L108" s="27">
        <f t="shared" si="13"/>
        <v>0</v>
      </c>
    </row>
    <row r="109" spans="1:12" ht="15" customHeight="1" x14ac:dyDescent="0.45">
      <c r="A109" s="351"/>
      <c r="B109" s="5" t="s">
        <v>8</v>
      </c>
      <c r="C109" s="2">
        <v>203</v>
      </c>
      <c r="D109" s="1"/>
      <c r="E109" s="1"/>
      <c r="F109" s="41">
        <f t="shared" si="16"/>
        <v>0</v>
      </c>
      <c r="G109" s="22">
        <f t="shared" si="10"/>
        <v>0</v>
      </c>
      <c r="H109" s="45">
        <f t="shared" si="11"/>
        <v>0</v>
      </c>
      <c r="I109" s="42">
        <f t="shared" si="12"/>
        <v>0</v>
      </c>
      <c r="J109" s="30">
        <f t="shared" si="14"/>
        <v>0</v>
      </c>
      <c r="K109" s="194"/>
      <c r="L109" s="27">
        <f t="shared" si="13"/>
        <v>0</v>
      </c>
    </row>
    <row r="110" spans="1:12" ht="15" customHeight="1" x14ac:dyDescent="0.45">
      <c r="A110" s="351"/>
      <c r="B110" s="5" t="s">
        <v>8</v>
      </c>
      <c r="C110" s="2">
        <v>204</v>
      </c>
      <c r="D110" s="1"/>
      <c r="E110" s="1"/>
      <c r="F110" s="41">
        <f t="shared" si="16"/>
        <v>0</v>
      </c>
      <c r="G110" s="22">
        <f t="shared" si="10"/>
        <v>0</v>
      </c>
      <c r="H110" s="45">
        <f t="shared" si="11"/>
        <v>0</v>
      </c>
      <c r="I110" s="42">
        <f t="shared" si="12"/>
        <v>0</v>
      </c>
      <c r="J110" s="30">
        <f t="shared" si="14"/>
        <v>0</v>
      </c>
      <c r="K110" s="194"/>
      <c r="L110" s="27">
        <f t="shared" si="13"/>
        <v>0</v>
      </c>
    </row>
    <row r="111" spans="1:12" ht="15" customHeight="1" x14ac:dyDescent="0.45">
      <c r="A111" s="351"/>
      <c r="B111" s="5" t="s">
        <v>8</v>
      </c>
      <c r="C111" s="2">
        <v>301</v>
      </c>
      <c r="D111" s="1"/>
      <c r="E111" s="1"/>
      <c r="F111" s="41">
        <f t="shared" si="16"/>
        <v>0</v>
      </c>
      <c r="G111" s="22">
        <f t="shared" si="10"/>
        <v>0</v>
      </c>
      <c r="H111" s="45">
        <f t="shared" si="11"/>
        <v>0</v>
      </c>
      <c r="I111" s="42">
        <f t="shared" si="12"/>
        <v>0</v>
      </c>
      <c r="J111" s="30">
        <f t="shared" si="14"/>
        <v>0</v>
      </c>
      <c r="K111" s="194"/>
      <c r="L111" s="27">
        <f t="shared" si="13"/>
        <v>0</v>
      </c>
    </row>
    <row r="112" spans="1:12" ht="15" customHeight="1" x14ac:dyDescent="0.45">
      <c r="A112" s="351"/>
      <c r="B112" s="5" t="s">
        <v>8</v>
      </c>
      <c r="C112" s="2">
        <v>302</v>
      </c>
      <c r="D112" s="1"/>
      <c r="E112" s="1"/>
      <c r="F112" s="41">
        <f t="shared" si="16"/>
        <v>0</v>
      </c>
      <c r="G112" s="22">
        <f t="shared" si="10"/>
        <v>0</v>
      </c>
      <c r="H112" s="45">
        <f t="shared" si="11"/>
        <v>0</v>
      </c>
      <c r="I112" s="42">
        <f t="shared" si="12"/>
        <v>0</v>
      </c>
      <c r="J112" s="30">
        <f t="shared" si="14"/>
        <v>0</v>
      </c>
      <c r="K112" s="194"/>
      <c r="L112" s="27">
        <f t="shared" si="13"/>
        <v>0</v>
      </c>
    </row>
    <row r="113" spans="1:12" ht="15" customHeight="1" x14ac:dyDescent="0.45">
      <c r="A113" s="351"/>
      <c r="B113" s="5" t="s">
        <v>8</v>
      </c>
      <c r="C113" s="2">
        <v>303</v>
      </c>
      <c r="D113" s="1"/>
      <c r="E113" s="1"/>
      <c r="F113" s="41">
        <f t="shared" si="16"/>
        <v>0</v>
      </c>
      <c r="G113" s="22">
        <f t="shared" si="10"/>
        <v>0</v>
      </c>
      <c r="H113" s="45">
        <f t="shared" si="11"/>
        <v>0</v>
      </c>
      <c r="I113" s="42">
        <f t="shared" si="12"/>
        <v>0</v>
      </c>
      <c r="J113" s="30">
        <f t="shared" si="14"/>
        <v>0</v>
      </c>
      <c r="K113" s="194"/>
      <c r="L113" s="27">
        <f t="shared" si="13"/>
        <v>0</v>
      </c>
    </row>
    <row r="114" spans="1:12" ht="15" customHeight="1" x14ac:dyDescent="0.45">
      <c r="A114" s="351"/>
      <c r="B114" s="5" t="s">
        <v>8</v>
      </c>
      <c r="C114" s="2">
        <v>304</v>
      </c>
      <c r="D114" s="1"/>
      <c r="E114" s="1"/>
      <c r="F114" s="41">
        <f t="shared" si="16"/>
        <v>0</v>
      </c>
      <c r="G114" s="22">
        <f t="shared" si="10"/>
        <v>0</v>
      </c>
      <c r="H114" s="45">
        <f t="shared" si="11"/>
        <v>0</v>
      </c>
      <c r="I114" s="42">
        <f t="shared" si="12"/>
        <v>0</v>
      </c>
      <c r="J114" s="30">
        <f t="shared" si="14"/>
        <v>0</v>
      </c>
      <c r="K114" s="194"/>
      <c r="L114" s="27">
        <f t="shared" si="13"/>
        <v>0</v>
      </c>
    </row>
    <row r="115" spans="1:12" ht="15" customHeight="1" x14ac:dyDescent="0.45">
      <c r="A115" s="351"/>
      <c r="B115" s="5" t="s">
        <v>8</v>
      </c>
      <c r="C115" s="2">
        <v>401</v>
      </c>
      <c r="D115" s="1"/>
      <c r="E115" s="1"/>
      <c r="F115" s="41">
        <f t="shared" si="16"/>
        <v>0</v>
      </c>
      <c r="G115" s="22">
        <f t="shared" si="10"/>
        <v>0</v>
      </c>
      <c r="H115" s="45">
        <f t="shared" si="11"/>
        <v>0</v>
      </c>
      <c r="I115" s="42">
        <f t="shared" si="12"/>
        <v>0</v>
      </c>
      <c r="J115" s="30">
        <f t="shared" si="14"/>
        <v>0</v>
      </c>
      <c r="K115" s="194"/>
      <c r="L115" s="27">
        <f t="shared" si="13"/>
        <v>0</v>
      </c>
    </row>
    <row r="116" spans="1:12" ht="15" customHeight="1" x14ac:dyDescent="0.45">
      <c r="A116" s="351"/>
      <c r="B116" s="5" t="s">
        <v>8</v>
      </c>
      <c r="C116" s="2">
        <v>402</v>
      </c>
      <c r="D116" s="1"/>
      <c r="E116" s="1"/>
      <c r="F116" s="41">
        <f t="shared" si="16"/>
        <v>0</v>
      </c>
      <c r="G116" s="22">
        <f t="shared" si="10"/>
        <v>0</v>
      </c>
      <c r="H116" s="45">
        <f t="shared" si="11"/>
        <v>0</v>
      </c>
      <c r="I116" s="42">
        <f t="shared" si="12"/>
        <v>0</v>
      </c>
      <c r="J116" s="30">
        <f t="shared" si="14"/>
        <v>0</v>
      </c>
      <c r="K116" s="194"/>
      <c r="L116" s="27">
        <f t="shared" si="13"/>
        <v>0</v>
      </c>
    </row>
    <row r="117" spans="1:12" ht="15" customHeight="1" x14ac:dyDescent="0.45">
      <c r="A117" s="351"/>
      <c r="B117" s="5" t="s">
        <v>8</v>
      </c>
      <c r="C117" s="2">
        <v>403</v>
      </c>
      <c r="D117" s="1"/>
      <c r="E117" s="1"/>
      <c r="F117" s="41">
        <f t="shared" si="16"/>
        <v>0</v>
      </c>
      <c r="G117" s="22">
        <f t="shared" si="10"/>
        <v>0</v>
      </c>
      <c r="H117" s="45">
        <f t="shared" si="11"/>
        <v>0</v>
      </c>
      <c r="I117" s="42">
        <f t="shared" si="12"/>
        <v>0</v>
      </c>
      <c r="J117" s="30">
        <f t="shared" si="14"/>
        <v>0</v>
      </c>
      <c r="K117" s="194"/>
      <c r="L117" s="27">
        <f t="shared" si="13"/>
        <v>0</v>
      </c>
    </row>
    <row r="118" spans="1:12" ht="15" customHeight="1" x14ac:dyDescent="0.45">
      <c r="A118" s="351"/>
      <c r="B118" s="5" t="s">
        <v>8</v>
      </c>
      <c r="C118" s="2">
        <v>404</v>
      </c>
      <c r="D118" s="1"/>
      <c r="E118" s="1"/>
      <c r="F118" s="41">
        <f t="shared" si="16"/>
        <v>0</v>
      </c>
      <c r="G118" s="22">
        <f t="shared" si="10"/>
        <v>0</v>
      </c>
      <c r="H118" s="45">
        <f t="shared" si="11"/>
        <v>0</v>
      </c>
      <c r="I118" s="42">
        <f t="shared" si="12"/>
        <v>0</v>
      </c>
      <c r="J118" s="30">
        <f t="shared" si="14"/>
        <v>0</v>
      </c>
      <c r="K118" s="194"/>
      <c r="L118" s="27">
        <f t="shared" si="13"/>
        <v>0</v>
      </c>
    </row>
    <row r="119" spans="1:12" ht="15" customHeight="1" x14ac:dyDescent="0.45">
      <c r="A119" s="351"/>
      <c r="B119" s="5" t="s">
        <v>8</v>
      </c>
      <c r="C119" s="2">
        <v>501</v>
      </c>
      <c r="D119" s="1"/>
      <c r="E119" s="1"/>
      <c r="F119" s="41">
        <f t="shared" si="16"/>
        <v>0</v>
      </c>
      <c r="G119" s="22">
        <f t="shared" si="10"/>
        <v>0</v>
      </c>
      <c r="H119" s="45">
        <f t="shared" si="11"/>
        <v>0</v>
      </c>
      <c r="I119" s="42">
        <f t="shared" si="12"/>
        <v>0</v>
      </c>
      <c r="J119" s="30">
        <f t="shared" si="14"/>
        <v>0</v>
      </c>
      <c r="K119" s="194"/>
      <c r="L119" s="27">
        <f t="shared" si="13"/>
        <v>0</v>
      </c>
    </row>
    <row r="120" spans="1:12" ht="15" customHeight="1" x14ac:dyDescent="0.45">
      <c r="A120" s="351"/>
      <c r="B120" s="5" t="s">
        <v>8</v>
      </c>
      <c r="C120" s="2">
        <v>502</v>
      </c>
      <c r="D120" s="1"/>
      <c r="E120" s="1"/>
      <c r="F120" s="41">
        <f t="shared" si="16"/>
        <v>0</v>
      </c>
      <c r="G120" s="22">
        <f t="shared" si="10"/>
        <v>0</v>
      </c>
      <c r="H120" s="45">
        <f t="shared" si="11"/>
        <v>0</v>
      </c>
      <c r="I120" s="42">
        <f t="shared" si="12"/>
        <v>0</v>
      </c>
      <c r="J120" s="30">
        <f t="shared" si="14"/>
        <v>0</v>
      </c>
      <c r="K120" s="194"/>
      <c r="L120" s="27">
        <f t="shared" si="13"/>
        <v>0</v>
      </c>
    </row>
    <row r="121" spans="1:12" ht="15" customHeight="1" x14ac:dyDescent="0.45">
      <c r="A121" s="351"/>
      <c r="B121" s="5" t="s">
        <v>8</v>
      </c>
      <c r="C121" s="2">
        <v>503</v>
      </c>
      <c r="D121" s="1"/>
      <c r="E121" s="1"/>
      <c r="F121" s="41">
        <f t="shared" si="16"/>
        <v>0</v>
      </c>
      <c r="G121" s="22">
        <f t="shared" si="10"/>
        <v>0</v>
      </c>
      <c r="H121" s="45">
        <f t="shared" si="11"/>
        <v>0</v>
      </c>
      <c r="I121" s="42">
        <f t="shared" si="12"/>
        <v>0</v>
      </c>
      <c r="J121" s="30">
        <f t="shared" si="14"/>
        <v>0</v>
      </c>
      <c r="K121" s="194"/>
      <c r="L121" s="27">
        <f t="shared" si="13"/>
        <v>0</v>
      </c>
    </row>
    <row r="122" spans="1:12" ht="15.75" customHeight="1" x14ac:dyDescent="0.45">
      <c r="A122" s="351"/>
      <c r="B122" s="5" t="s">
        <v>8</v>
      </c>
      <c r="C122" s="2">
        <v>504</v>
      </c>
      <c r="D122" s="1"/>
      <c r="E122" s="1"/>
      <c r="F122" s="41">
        <f t="shared" si="16"/>
        <v>0</v>
      </c>
      <c r="G122" s="22">
        <f t="shared" si="10"/>
        <v>0</v>
      </c>
      <c r="H122" s="45">
        <f t="shared" si="11"/>
        <v>0</v>
      </c>
      <c r="I122" s="42">
        <f t="shared" si="12"/>
        <v>0</v>
      </c>
      <c r="J122" s="30">
        <f t="shared" si="14"/>
        <v>0</v>
      </c>
      <c r="K122" s="194"/>
      <c r="L122" s="27">
        <f t="shared" si="13"/>
        <v>0</v>
      </c>
    </row>
    <row r="123" spans="1:12" ht="15" customHeight="1" x14ac:dyDescent="0.45">
      <c r="A123" s="350"/>
      <c r="B123" s="5" t="s">
        <v>9</v>
      </c>
      <c r="C123" s="2">
        <v>101</v>
      </c>
      <c r="D123" s="1"/>
      <c r="E123" s="1"/>
      <c r="F123" s="41">
        <f t="shared" si="16"/>
        <v>0</v>
      </c>
      <c r="G123" s="22">
        <f t="shared" si="10"/>
        <v>0</v>
      </c>
      <c r="H123" s="45">
        <f t="shared" si="11"/>
        <v>0</v>
      </c>
      <c r="I123" s="42">
        <f t="shared" si="12"/>
        <v>0</v>
      </c>
      <c r="J123" s="30">
        <f t="shared" si="14"/>
        <v>0</v>
      </c>
      <c r="K123" s="194"/>
      <c r="L123" s="27">
        <f t="shared" si="13"/>
        <v>0</v>
      </c>
    </row>
    <row r="124" spans="1:12" ht="15" customHeight="1" x14ac:dyDescent="0.45">
      <c r="A124" s="350"/>
      <c r="B124" s="157" t="s">
        <v>9</v>
      </c>
      <c r="C124" s="2">
        <v>102</v>
      </c>
      <c r="D124" s="1"/>
      <c r="E124" s="1"/>
      <c r="F124" s="41">
        <f>(E124-D124)*0.01</f>
        <v>0</v>
      </c>
      <c r="G124" s="22">
        <f>MMULT($G$1,1/$F$183)*F124</f>
        <v>0</v>
      </c>
      <c r="H124" s="45">
        <f t="shared" si="11"/>
        <v>0</v>
      </c>
      <c r="I124" s="42">
        <f t="shared" si="12"/>
        <v>0</v>
      </c>
      <c r="J124" s="30">
        <f t="shared" si="14"/>
        <v>0</v>
      </c>
      <c r="K124" s="194"/>
      <c r="L124" s="27">
        <f t="shared" si="13"/>
        <v>0</v>
      </c>
    </row>
    <row r="125" spans="1:12" ht="15" customHeight="1" x14ac:dyDescent="0.45">
      <c r="A125" s="350"/>
      <c r="B125" s="5" t="s">
        <v>9</v>
      </c>
      <c r="C125" s="2">
        <v>103</v>
      </c>
      <c r="D125" s="1"/>
      <c r="E125" s="1"/>
      <c r="F125" s="41">
        <f t="shared" ref="F125:F181" si="17">(E125-D125)*$N$1</f>
        <v>0</v>
      </c>
      <c r="G125" s="22">
        <f t="shared" si="10"/>
        <v>0</v>
      </c>
      <c r="H125" s="45">
        <f t="shared" si="11"/>
        <v>0</v>
      </c>
      <c r="I125" s="42">
        <f t="shared" si="12"/>
        <v>0</v>
      </c>
      <c r="J125" s="30">
        <f t="shared" si="14"/>
        <v>0</v>
      </c>
      <c r="K125" s="194"/>
      <c r="L125" s="27">
        <f t="shared" si="13"/>
        <v>0</v>
      </c>
    </row>
    <row r="126" spans="1:12" ht="15" customHeight="1" x14ac:dyDescent="0.45">
      <c r="A126" s="350"/>
      <c r="B126" s="5" t="s">
        <v>9</v>
      </c>
      <c r="C126" s="2">
        <v>104</v>
      </c>
      <c r="D126" s="1"/>
      <c r="E126" s="1"/>
      <c r="F126" s="41">
        <f t="shared" si="17"/>
        <v>0</v>
      </c>
      <c r="G126" s="22">
        <f t="shared" si="10"/>
        <v>0</v>
      </c>
      <c r="H126" s="45">
        <f t="shared" si="11"/>
        <v>0</v>
      </c>
      <c r="I126" s="42">
        <f t="shared" si="12"/>
        <v>0</v>
      </c>
      <c r="J126" s="30">
        <f t="shared" si="14"/>
        <v>0</v>
      </c>
      <c r="K126" s="194"/>
      <c r="L126" s="27">
        <f t="shared" si="13"/>
        <v>0</v>
      </c>
    </row>
    <row r="127" spans="1:12" ht="15" customHeight="1" x14ac:dyDescent="0.45">
      <c r="A127" s="350"/>
      <c r="B127" s="5" t="s">
        <v>9</v>
      </c>
      <c r="C127" s="2">
        <v>201</v>
      </c>
      <c r="D127" s="1"/>
      <c r="E127" s="1"/>
      <c r="F127" s="41">
        <f t="shared" si="17"/>
        <v>0</v>
      </c>
      <c r="G127" s="22">
        <f t="shared" si="10"/>
        <v>0</v>
      </c>
      <c r="H127" s="45">
        <f t="shared" si="11"/>
        <v>0</v>
      </c>
      <c r="I127" s="42">
        <f t="shared" si="12"/>
        <v>0</v>
      </c>
      <c r="J127" s="30">
        <f t="shared" si="14"/>
        <v>0</v>
      </c>
      <c r="K127" s="194"/>
      <c r="L127" s="27">
        <f t="shared" si="13"/>
        <v>0</v>
      </c>
    </row>
    <row r="128" spans="1:12" ht="15" customHeight="1" x14ac:dyDescent="0.45">
      <c r="A128" s="350"/>
      <c r="B128" s="5" t="s">
        <v>9</v>
      </c>
      <c r="C128" s="2">
        <v>202</v>
      </c>
      <c r="D128" s="1"/>
      <c r="E128" s="1"/>
      <c r="F128" s="41">
        <f t="shared" si="17"/>
        <v>0</v>
      </c>
      <c r="G128" s="22">
        <f>MMULT($G$1,1/$F$183)*F128</f>
        <v>0</v>
      </c>
      <c r="H128" s="45">
        <f t="shared" si="11"/>
        <v>0</v>
      </c>
      <c r="I128" s="42">
        <f t="shared" si="12"/>
        <v>0</v>
      </c>
      <c r="J128" s="30">
        <f t="shared" si="14"/>
        <v>0</v>
      </c>
      <c r="K128" s="194"/>
      <c r="L128" s="27">
        <f t="shared" si="13"/>
        <v>0</v>
      </c>
    </row>
    <row r="129" spans="1:12" ht="15" customHeight="1" x14ac:dyDescent="0.45">
      <c r="A129" s="350"/>
      <c r="B129" s="5" t="s">
        <v>9</v>
      </c>
      <c r="C129" s="2">
        <v>203</v>
      </c>
      <c r="D129" s="1"/>
      <c r="E129" s="1"/>
      <c r="F129" s="41">
        <f t="shared" si="17"/>
        <v>0</v>
      </c>
      <c r="G129" s="22">
        <f>MMULT($G$1,1/$F$183)*F129</f>
        <v>0</v>
      </c>
      <c r="H129" s="45">
        <f t="shared" si="11"/>
        <v>0</v>
      </c>
      <c r="I129" s="42">
        <f t="shared" si="12"/>
        <v>0</v>
      </c>
      <c r="J129" s="30">
        <f t="shared" si="14"/>
        <v>0</v>
      </c>
      <c r="K129" s="194"/>
      <c r="L129" s="27">
        <f t="shared" si="13"/>
        <v>0</v>
      </c>
    </row>
    <row r="130" spans="1:12" ht="15" customHeight="1" x14ac:dyDescent="0.45">
      <c r="A130" s="350"/>
      <c r="B130" s="5" t="s">
        <v>9</v>
      </c>
      <c r="C130" s="2">
        <v>204</v>
      </c>
      <c r="D130" s="1"/>
      <c r="E130" s="1"/>
      <c r="F130" s="41">
        <f t="shared" si="17"/>
        <v>0</v>
      </c>
      <c r="G130" s="22">
        <f>MMULT($G$1,1/$F$183)*F130</f>
        <v>0</v>
      </c>
      <c r="H130" s="45">
        <f t="shared" si="11"/>
        <v>0</v>
      </c>
      <c r="I130" s="42">
        <f t="shared" si="12"/>
        <v>0</v>
      </c>
      <c r="J130" s="30">
        <f t="shared" si="14"/>
        <v>0</v>
      </c>
      <c r="K130" s="194"/>
      <c r="L130" s="27">
        <f t="shared" si="13"/>
        <v>0</v>
      </c>
    </row>
    <row r="131" spans="1:12" ht="15" customHeight="1" x14ac:dyDescent="0.45">
      <c r="A131" s="350"/>
      <c r="B131" s="5" t="s">
        <v>9</v>
      </c>
      <c r="C131" s="2">
        <v>301</v>
      </c>
      <c r="D131" s="1"/>
      <c r="E131" s="1"/>
      <c r="F131" s="41">
        <f t="shared" si="17"/>
        <v>0</v>
      </c>
      <c r="G131" s="22">
        <f>MMULT($G$1,1/$F$183)*F131</f>
        <v>0</v>
      </c>
      <c r="H131" s="45">
        <f t="shared" si="11"/>
        <v>0</v>
      </c>
      <c r="I131" s="42">
        <f t="shared" si="12"/>
        <v>0</v>
      </c>
      <c r="J131" s="30">
        <f t="shared" si="14"/>
        <v>0</v>
      </c>
      <c r="K131" s="194"/>
      <c r="L131" s="27">
        <f t="shared" si="13"/>
        <v>0</v>
      </c>
    </row>
    <row r="132" spans="1:12" ht="15" customHeight="1" x14ac:dyDescent="0.45">
      <c r="A132" s="350"/>
      <c r="B132" s="5" t="s">
        <v>9</v>
      </c>
      <c r="C132" s="2">
        <v>302</v>
      </c>
      <c r="D132" s="1"/>
      <c r="E132" s="1"/>
      <c r="F132" s="41">
        <f t="shared" si="17"/>
        <v>0</v>
      </c>
      <c r="G132" s="22">
        <f t="shared" ref="G132:G182" si="18">MMULT($G$1,1/$F$183)*F132</f>
        <v>0</v>
      </c>
      <c r="H132" s="45">
        <f t="shared" ref="H132:H182" si="19">MMULT($H$1,1/180)</f>
        <v>0</v>
      </c>
      <c r="I132" s="42">
        <f t="shared" ref="I132:I182" si="20">SUM(G132,H132)</f>
        <v>0</v>
      </c>
      <c r="J132" s="30">
        <f t="shared" si="14"/>
        <v>0</v>
      </c>
      <c r="K132" s="194"/>
      <c r="L132" s="27">
        <f t="shared" ref="L132:L182" si="21">SUM(I132,J132,K132)</f>
        <v>0</v>
      </c>
    </row>
    <row r="133" spans="1:12" ht="15" customHeight="1" x14ac:dyDescent="0.45">
      <c r="A133" s="350"/>
      <c r="B133" s="5" t="s">
        <v>9</v>
      </c>
      <c r="C133" s="2">
        <v>303</v>
      </c>
      <c r="D133" s="1"/>
      <c r="E133" s="1"/>
      <c r="F133" s="41">
        <f t="shared" si="17"/>
        <v>0</v>
      </c>
      <c r="G133" s="22">
        <f t="shared" si="18"/>
        <v>0</v>
      </c>
      <c r="H133" s="45">
        <f t="shared" si="19"/>
        <v>0</v>
      </c>
      <c r="I133" s="42">
        <f t="shared" si="20"/>
        <v>0</v>
      </c>
      <c r="J133" s="30">
        <f t="shared" ref="J133:J182" si="22">SUM($J$3)</f>
        <v>0</v>
      </c>
      <c r="K133" s="194"/>
      <c r="L133" s="27">
        <f t="shared" si="21"/>
        <v>0</v>
      </c>
    </row>
    <row r="134" spans="1:12" ht="15" customHeight="1" x14ac:dyDescent="0.45">
      <c r="A134" s="350"/>
      <c r="B134" s="5" t="s">
        <v>9</v>
      </c>
      <c r="C134" s="2">
        <v>304</v>
      </c>
      <c r="D134" s="1"/>
      <c r="E134" s="1"/>
      <c r="F134" s="41">
        <f t="shared" si="17"/>
        <v>0</v>
      </c>
      <c r="G134" s="22">
        <f t="shared" si="18"/>
        <v>0</v>
      </c>
      <c r="H134" s="45">
        <f t="shared" si="19"/>
        <v>0</v>
      </c>
      <c r="I134" s="42">
        <f t="shared" si="20"/>
        <v>0</v>
      </c>
      <c r="J134" s="30">
        <f t="shared" si="22"/>
        <v>0</v>
      </c>
      <c r="K134" s="194"/>
      <c r="L134" s="27">
        <f t="shared" si="21"/>
        <v>0</v>
      </c>
    </row>
    <row r="135" spans="1:12" ht="15" customHeight="1" x14ac:dyDescent="0.45">
      <c r="A135" s="350"/>
      <c r="B135" s="5" t="s">
        <v>9</v>
      </c>
      <c r="C135" s="2">
        <v>401</v>
      </c>
      <c r="D135" s="1"/>
      <c r="E135" s="1"/>
      <c r="F135" s="41">
        <f t="shared" si="17"/>
        <v>0</v>
      </c>
      <c r="G135" s="22">
        <f t="shared" si="18"/>
        <v>0</v>
      </c>
      <c r="H135" s="45">
        <f t="shared" si="19"/>
        <v>0</v>
      </c>
      <c r="I135" s="42">
        <f t="shared" si="20"/>
        <v>0</v>
      </c>
      <c r="J135" s="30">
        <f t="shared" si="22"/>
        <v>0</v>
      </c>
      <c r="K135" s="194"/>
      <c r="L135" s="27">
        <f t="shared" si="21"/>
        <v>0</v>
      </c>
    </row>
    <row r="136" spans="1:12" ht="15" customHeight="1" x14ac:dyDescent="0.45">
      <c r="A136" s="350"/>
      <c r="B136" s="5" t="s">
        <v>9</v>
      </c>
      <c r="C136" s="2">
        <v>402</v>
      </c>
      <c r="D136" s="1"/>
      <c r="E136" s="1"/>
      <c r="F136" s="41">
        <f t="shared" si="17"/>
        <v>0</v>
      </c>
      <c r="G136" s="22">
        <f t="shared" si="18"/>
        <v>0</v>
      </c>
      <c r="H136" s="45">
        <f t="shared" si="19"/>
        <v>0</v>
      </c>
      <c r="I136" s="42">
        <f t="shared" si="20"/>
        <v>0</v>
      </c>
      <c r="J136" s="30">
        <f t="shared" si="22"/>
        <v>0</v>
      </c>
      <c r="K136" s="194"/>
      <c r="L136" s="27">
        <f t="shared" si="21"/>
        <v>0</v>
      </c>
    </row>
    <row r="137" spans="1:12" ht="15" customHeight="1" x14ac:dyDescent="0.45">
      <c r="A137" s="350"/>
      <c r="B137" s="5" t="s">
        <v>9</v>
      </c>
      <c r="C137" s="2">
        <v>403</v>
      </c>
      <c r="D137" s="1"/>
      <c r="E137" s="1"/>
      <c r="F137" s="41">
        <f t="shared" si="17"/>
        <v>0</v>
      </c>
      <c r="G137" s="22">
        <f t="shared" si="18"/>
        <v>0</v>
      </c>
      <c r="H137" s="45">
        <f t="shared" si="19"/>
        <v>0</v>
      </c>
      <c r="I137" s="42">
        <f t="shared" si="20"/>
        <v>0</v>
      </c>
      <c r="J137" s="30">
        <f t="shared" si="22"/>
        <v>0</v>
      </c>
      <c r="K137" s="194"/>
      <c r="L137" s="27">
        <f t="shared" si="21"/>
        <v>0</v>
      </c>
    </row>
    <row r="138" spans="1:12" ht="15" customHeight="1" x14ac:dyDescent="0.45">
      <c r="A138" s="350"/>
      <c r="B138" s="5" t="s">
        <v>9</v>
      </c>
      <c r="C138" s="2">
        <v>404</v>
      </c>
      <c r="D138" s="1"/>
      <c r="E138" s="1"/>
      <c r="F138" s="41">
        <f t="shared" si="17"/>
        <v>0</v>
      </c>
      <c r="G138" s="22">
        <f t="shared" si="18"/>
        <v>0</v>
      </c>
      <c r="H138" s="45">
        <f t="shared" si="19"/>
        <v>0</v>
      </c>
      <c r="I138" s="42">
        <f t="shared" si="20"/>
        <v>0</v>
      </c>
      <c r="J138" s="30">
        <f t="shared" si="22"/>
        <v>0</v>
      </c>
      <c r="K138" s="194"/>
      <c r="L138" s="27">
        <f t="shared" si="21"/>
        <v>0</v>
      </c>
    </row>
    <row r="139" spans="1:12" ht="15" customHeight="1" x14ac:dyDescent="0.45">
      <c r="A139" s="350"/>
      <c r="B139" s="5" t="s">
        <v>9</v>
      </c>
      <c r="C139" s="2">
        <v>501</v>
      </c>
      <c r="D139" s="1"/>
      <c r="E139" s="1"/>
      <c r="F139" s="41">
        <f t="shared" si="17"/>
        <v>0</v>
      </c>
      <c r="G139" s="22">
        <f t="shared" si="18"/>
        <v>0</v>
      </c>
      <c r="H139" s="45">
        <f t="shared" si="19"/>
        <v>0</v>
      </c>
      <c r="I139" s="42">
        <f t="shared" si="20"/>
        <v>0</v>
      </c>
      <c r="J139" s="30">
        <f t="shared" si="22"/>
        <v>0</v>
      </c>
      <c r="K139" s="194"/>
      <c r="L139" s="27">
        <f t="shared" si="21"/>
        <v>0</v>
      </c>
    </row>
    <row r="140" spans="1:12" ht="15" customHeight="1" x14ac:dyDescent="0.45">
      <c r="A140" s="350"/>
      <c r="B140" s="5" t="s">
        <v>9</v>
      </c>
      <c r="C140" s="2">
        <v>502</v>
      </c>
      <c r="D140" s="1"/>
      <c r="E140" s="1"/>
      <c r="F140" s="41">
        <f t="shared" si="17"/>
        <v>0</v>
      </c>
      <c r="G140" s="22">
        <f t="shared" si="18"/>
        <v>0</v>
      </c>
      <c r="H140" s="45">
        <f t="shared" si="19"/>
        <v>0</v>
      </c>
      <c r="I140" s="42">
        <f t="shared" si="20"/>
        <v>0</v>
      </c>
      <c r="J140" s="30">
        <f t="shared" si="22"/>
        <v>0</v>
      </c>
      <c r="K140" s="194"/>
      <c r="L140" s="27">
        <f t="shared" si="21"/>
        <v>0</v>
      </c>
    </row>
    <row r="141" spans="1:12" ht="15" customHeight="1" x14ac:dyDescent="0.45">
      <c r="A141" s="350"/>
      <c r="B141" s="5" t="s">
        <v>9</v>
      </c>
      <c r="C141" s="2">
        <v>503</v>
      </c>
      <c r="D141" s="1"/>
      <c r="E141" s="1"/>
      <c r="F141" s="41">
        <f t="shared" si="17"/>
        <v>0</v>
      </c>
      <c r="G141" s="22">
        <f t="shared" si="18"/>
        <v>0</v>
      </c>
      <c r="H141" s="45">
        <f t="shared" si="19"/>
        <v>0</v>
      </c>
      <c r="I141" s="42">
        <f t="shared" si="20"/>
        <v>0</v>
      </c>
      <c r="J141" s="30">
        <f t="shared" si="22"/>
        <v>0</v>
      </c>
      <c r="K141" s="194"/>
      <c r="L141" s="27">
        <f>SUM(I141,J141,K141)</f>
        <v>0</v>
      </c>
    </row>
    <row r="142" spans="1:12" ht="15.75" customHeight="1" x14ac:dyDescent="0.45">
      <c r="A142" s="350"/>
      <c r="B142" s="5" t="s">
        <v>9</v>
      </c>
      <c r="C142" s="2">
        <v>504</v>
      </c>
      <c r="D142" s="1"/>
      <c r="E142" s="1"/>
      <c r="F142" s="41">
        <f t="shared" si="17"/>
        <v>0</v>
      </c>
      <c r="G142" s="22">
        <f t="shared" si="18"/>
        <v>0</v>
      </c>
      <c r="H142" s="45">
        <f t="shared" si="19"/>
        <v>0</v>
      </c>
      <c r="I142" s="42">
        <f t="shared" si="20"/>
        <v>0</v>
      </c>
      <c r="J142" s="30">
        <f t="shared" si="22"/>
        <v>0</v>
      </c>
      <c r="K142" s="194"/>
      <c r="L142" s="27">
        <f t="shared" si="21"/>
        <v>0</v>
      </c>
    </row>
    <row r="143" spans="1:12" x14ac:dyDescent="0.45">
      <c r="A143" s="351"/>
      <c r="B143" s="5" t="s">
        <v>10</v>
      </c>
      <c r="C143" s="2">
        <v>101</v>
      </c>
      <c r="D143" s="1"/>
      <c r="E143" s="1"/>
      <c r="F143" s="41">
        <f t="shared" si="17"/>
        <v>0</v>
      </c>
      <c r="G143" s="22">
        <f t="shared" si="18"/>
        <v>0</v>
      </c>
      <c r="H143" s="45">
        <f t="shared" si="19"/>
        <v>0</v>
      </c>
      <c r="I143" s="42">
        <f t="shared" si="20"/>
        <v>0</v>
      </c>
      <c r="J143" s="30">
        <f t="shared" si="22"/>
        <v>0</v>
      </c>
      <c r="K143" s="194"/>
      <c r="L143" s="27">
        <f t="shared" si="21"/>
        <v>0</v>
      </c>
    </row>
    <row r="144" spans="1:12" x14ac:dyDescent="0.45">
      <c r="A144" s="351"/>
      <c r="B144" s="5" t="s">
        <v>10</v>
      </c>
      <c r="C144" s="2">
        <v>102</v>
      </c>
      <c r="D144" s="1"/>
      <c r="E144" s="1"/>
      <c r="F144" s="41">
        <f t="shared" si="17"/>
        <v>0</v>
      </c>
      <c r="G144" s="22">
        <f t="shared" si="18"/>
        <v>0</v>
      </c>
      <c r="H144" s="45">
        <f t="shared" si="19"/>
        <v>0</v>
      </c>
      <c r="I144" s="42">
        <f t="shared" si="20"/>
        <v>0</v>
      </c>
      <c r="J144" s="30">
        <f t="shared" si="22"/>
        <v>0</v>
      </c>
      <c r="K144" s="194"/>
      <c r="L144" s="27">
        <f t="shared" si="21"/>
        <v>0</v>
      </c>
    </row>
    <row r="145" spans="1:12" x14ac:dyDescent="0.45">
      <c r="A145" s="351"/>
      <c r="B145" s="5" t="s">
        <v>10</v>
      </c>
      <c r="C145" s="2">
        <v>103</v>
      </c>
      <c r="D145" s="1"/>
      <c r="E145" s="1"/>
      <c r="F145" s="41">
        <f t="shared" si="17"/>
        <v>0</v>
      </c>
      <c r="G145" s="22">
        <f t="shared" si="18"/>
        <v>0</v>
      </c>
      <c r="H145" s="45">
        <f t="shared" si="19"/>
        <v>0</v>
      </c>
      <c r="I145" s="42">
        <f t="shared" si="20"/>
        <v>0</v>
      </c>
      <c r="J145" s="30">
        <f t="shared" si="22"/>
        <v>0</v>
      </c>
      <c r="K145" s="194"/>
      <c r="L145" s="27">
        <f t="shared" si="21"/>
        <v>0</v>
      </c>
    </row>
    <row r="146" spans="1:12" x14ac:dyDescent="0.45">
      <c r="A146" s="351"/>
      <c r="B146" s="5" t="s">
        <v>10</v>
      </c>
      <c r="C146" s="2">
        <v>104</v>
      </c>
      <c r="D146" s="1"/>
      <c r="E146" s="1"/>
      <c r="F146" s="41">
        <f t="shared" si="17"/>
        <v>0</v>
      </c>
      <c r="G146" s="22">
        <f t="shared" si="18"/>
        <v>0</v>
      </c>
      <c r="H146" s="45">
        <f t="shared" si="19"/>
        <v>0</v>
      </c>
      <c r="I146" s="42">
        <f t="shared" si="20"/>
        <v>0</v>
      </c>
      <c r="J146" s="30">
        <f t="shared" si="22"/>
        <v>0</v>
      </c>
      <c r="K146" s="194"/>
      <c r="L146" s="27">
        <f t="shared" si="21"/>
        <v>0</v>
      </c>
    </row>
    <row r="147" spans="1:12" x14ac:dyDescent="0.45">
      <c r="A147" s="351"/>
      <c r="B147" s="5" t="s">
        <v>10</v>
      </c>
      <c r="C147" s="2">
        <v>201</v>
      </c>
      <c r="D147" s="1"/>
      <c r="E147" s="1"/>
      <c r="F147" s="41">
        <f t="shared" si="17"/>
        <v>0</v>
      </c>
      <c r="G147" s="22">
        <f t="shared" si="18"/>
        <v>0</v>
      </c>
      <c r="H147" s="45">
        <f t="shared" si="19"/>
        <v>0</v>
      </c>
      <c r="I147" s="42">
        <f t="shared" si="20"/>
        <v>0</v>
      </c>
      <c r="J147" s="30">
        <f t="shared" si="22"/>
        <v>0</v>
      </c>
      <c r="K147" s="194"/>
      <c r="L147" s="27">
        <f t="shared" si="21"/>
        <v>0</v>
      </c>
    </row>
    <row r="148" spans="1:12" x14ac:dyDescent="0.45">
      <c r="A148" s="351"/>
      <c r="B148" s="5" t="s">
        <v>10</v>
      </c>
      <c r="C148" s="2">
        <v>202</v>
      </c>
      <c r="D148" s="1"/>
      <c r="E148" s="1"/>
      <c r="F148" s="41">
        <f t="shared" si="17"/>
        <v>0</v>
      </c>
      <c r="G148" s="22">
        <f t="shared" si="18"/>
        <v>0</v>
      </c>
      <c r="H148" s="45">
        <f t="shared" si="19"/>
        <v>0</v>
      </c>
      <c r="I148" s="42">
        <f t="shared" si="20"/>
        <v>0</v>
      </c>
      <c r="J148" s="30">
        <f t="shared" si="22"/>
        <v>0</v>
      </c>
      <c r="K148" s="194"/>
      <c r="L148" s="27">
        <f t="shared" si="21"/>
        <v>0</v>
      </c>
    </row>
    <row r="149" spans="1:12" x14ac:dyDescent="0.45">
      <c r="A149" s="351"/>
      <c r="B149" s="5" t="s">
        <v>10</v>
      </c>
      <c r="C149" s="2">
        <v>203</v>
      </c>
      <c r="D149" s="1"/>
      <c r="E149" s="1"/>
      <c r="F149" s="41">
        <f t="shared" si="17"/>
        <v>0</v>
      </c>
      <c r="G149" s="22">
        <f t="shared" si="18"/>
        <v>0</v>
      </c>
      <c r="H149" s="45">
        <f t="shared" si="19"/>
        <v>0</v>
      </c>
      <c r="I149" s="42">
        <f t="shared" si="20"/>
        <v>0</v>
      </c>
      <c r="J149" s="30">
        <f t="shared" si="22"/>
        <v>0</v>
      </c>
      <c r="K149" s="194"/>
      <c r="L149" s="27">
        <f t="shared" si="21"/>
        <v>0</v>
      </c>
    </row>
    <row r="150" spans="1:12" x14ac:dyDescent="0.45">
      <c r="A150" s="351"/>
      <c r="B150" s="5" t="s">
        <v>10</v>
      </c>
      <c r="C150" s="2">
        <v>204</v>
      </c>
      <c r="D150" s="1"/>
      <c r="E150" s="1"/>
      <c r="F150" s="41">
        <f t="shared" si="17"/>
        <v>0</v>
      </c>
      <c r="G150" s="22">
        <f t="shared" si="18"/>
        <v>0</v>
      </c>
      <c r="H150" s="45">
        <f t="shared" si="19"/>
        <v>0</v>
      </c>
      <c r="I150" s="42">
        <f t="shared" si="20"/>
        <v>0</v>
      </c>
      <c r="J150" s="30">
        <f t="shared" si="22"/>
        <v>0</v>
      </c>
      <c r="K150" s="194"/>
      <c r="L150" s="27">
        <f t="shared" si="21"/>
        <v>0</v>
      </c>
    </row>
    <row r="151" spans="1:12" x14ac:dyDescent="0.45">
      <c r="A151" s="351"/>
      <c r="B151" s="5" t="s">
        <v>10</v>
      </c>
      <c r="C151" s="2">
        <v>301</v>
      </c>
      <c r="D151" s="1"/>
      <c r="E151" s="1"/>
      <c r="F151" s="41">
        <f t="shared" si="17"/>
        <v>0</v>
      </c>
      <c r="G151" s="22">
        <f t="shared" si="18"/>
        <v>0</v>
      </c>
      <c r="H151" s="45">
        <f t="shared" si="19"/>
        <v>0</v>
      </c>
      <c r="I151" s="42">
        <f t="shared" si="20"/>
        <v>0</v>
      </c>
      <c r="J151" s="30">
        <f t="shared" si="22"/>
        <v>0</v>
      </c>
      <c r="K151" s="194"/>
      <c r="L151" s="27">
        <f t="shared" si="21"/>
        <v>0</v>
      </c>
    </row>
    <row r="152" spans="1:12" x14ac:dyDescent="0.45">
      <c r="A152" s="351"/>
      <c r="B152" s="5" t="s">
        <v>10</v>
      </c>
      <c r="C152" s="2">
        <v>302</v>
      </c>
      <c r="D152" s="1"/>
      <c r="E152" s="1"/>
      <c r="F152" s="41">
        <f t="shared" si="17"/>
        <v>0</v>
      </c>
      <c r="G152" s="22">
        <f t="shared" si="18"/>
        <v>0</v>
      </c>
      <c r="H152" s="45">
        <f t="shared" si="19"/>
        <v>0</v>
      </c>
      <c r="I152" s="42">
        <f t="shared" si="20"/>
        <v>0</v>
      </c>
      <c r="J152" s="30">
        <f t="shared" si="22"/>
        <v>0</v>
      </c>
      <c r="K152" s="194"/>
      <c r="L152" s="27">
        <f t="shared" si="21"/>
        <v>0</v>
      </c>
    </row>
    <row r="153" spans="1:12" x14ac:dyDescent="0.45">
      <c r="A153" s="351"/>
      <c r="B153" s="5" t="s">
        <v>10</v>
      </c>
      <c r="C153" s="2">
        <v>303</v>
      </c>
      <c r="D153" s="1"/>
      <c r="E153" s="1"/>
      <c r="F153" s="41">
        <f t="shared" si="17"/>
        <v>0</v>
      </c>
      <c r="G153" s="22">
        <f t="shared" si="18"/>
        <v>0</v>
      </c>
      <c r="H153" s="45">
        <f t="shared" si="19"/>
        <v>0</v>
      </c>
      <c r="I153" s="42">
        <f t="shared" si="20"/>
        <v>0</v>
      </c>
      <c r="J153" s="30">
        <f t="shared" si="22"/>
        <v>0</v>
      </c>
      <c r="K153" s="194"/>
      <c r="L153" s="27">
        <f>SUM(I153,J153,K153)</f>
        <v>0</v>
      </c>
    </row>
    <row r="154" spans="1:12" x14ac:dyDescent="0.45">
      <c r="A154" s="351"/>
      <c r="B154" s="5" t="s">
        <v>10</v>
      </c>
      <c r="C154" s="2">
        <v>304</v>
      </c>
      <c r="D154" s="1"/>
      <c r="E154" s="1"/>
      <c r="F154" s="41">
        <f t="shared" si="17"/>
        <v>0</v>
      </c>
      <c r="G154" s="22">
        <f t="shared" si="18"/>
        <v>0</v>
      </c>
      <c r="H154" s="45">
        <f t="shared" si="19"/>
        <v>0</v>
      </c>
      <c r="I154" s="42">
        <f t="shared" si="20"/>
        <v>0</v>
      </c>
      <c r="J154" s="30">
        <f t="shared" si="22"/>
        <v>0</v>
      </c>
      <c r="K154" s="194"/>
      <c r="L154" s="27">
        <f t="shared" si="21"/>
        <v>0</v>
      </c>
    </row>
    <row r="155" spans="1:12" x14ac:dyDescent="0.45">
      <c r="A155" s="351"/>
      <c r="B155" s="5" t="s">
        <v>10</v>
      </c>
      <c r="C155" s="2">
        <v>401</v>
      </c>
      <c r="D155" s="1"/>
      <c r="E155" s="1"/>
      <c r="F155" s="41">
        <f t="shared" si="17"/>
        <v>0</v>
      </c>
      <c r="G155" s="22">
        <f t="shared" si="18"/>
        <v>0</v>
      </c>
      <c r="H155" s="45">
        <f t="shared" si="19"/>
        <v>0</v>
      </c>
      <c r="I155" s="42">
        <f t="shared" si="20"/>
        <v>0</v>
      </c>
      <c r="J155" s="30">
        <f t="shared" si="22"/>
        <v>0</v>
      </c>
      <c r="K155" s="194"/>
      <c r="L155" s="27">
        <f t="shared" si="21"/>
        <v>0</v>
      </c>
    </row>
    <row r="156" spans="1:12" x14ac:dyDescent="0.45">
      <c r="A156" s="351"/>
      <c r="B156" s="5" t="s">
        <v>10</v>
      </c>
      <c r="C156" s="2">
        <v>402</v>
      </c>
      <c r="D156" s="1"/>
      <c r="E156" s="1"/>
      <c r="F156" s="41">
        <f t="shared" si="17"/>
        <v>0</v>
      </c>
      <c r="G156" s="22">
        <f t="shared" si="18"/>
        <v>0</v>
      </c>
      <c r="H156" s="45">
        <f t="shared" si="19"/>
        <v>0</v>
      </c>
      <c r="I156" s="42">
        <f t="shared" si="20"/>
        <v>0</v>
      </c>
      <c r="J156" s="30">
        <f t="shared" si="22"/>
        <v>0</v>
      </c>
      <c r="K156" s="194"/>
      <c r="L156" s="27">
        <f t="shared" si="21"/>
        <v>0</v>
      </c>
    </row>
    <row r="157" spans="1:12" x14ac:dyDescent="0.45">
      <c r="A157" s="351"/>
      <c r="B157" s="5" t="s">
        <v>10</v>
      </c>
      <c r="C157" s="2">
        <v>403</v>
      </c>
      <c r="D157" s="1"/>
      <c r="E157" s="1"/>
      <c r="F157" s="41">
        <f t="shared" si="17"/>
        <v>0</v>
      </c>
      <c r="G157" s="22">
        <f t="shared" si="18"/>
        <v>0</v>
      </c>
      <c r="H157" s="45">
        <f t="shared" si="19"/>
        <v>0</v>
      </c>
      <c r="I157" s="42">
        <f t="shared" si="20"/>
        <v>0</v>
      </c>
      <c r="J157" s="30">
        <f t="shared" si="22"/>
        <v>0</v>
      </c>
      <c r="K157" s="194"/>
      <c r="L157" s="27">
        <f t="shared" si="21"/>
        <v>0</v>
      </c>
    </row>
    <row r="158" spans="1:12" x14ac:dyDescent="0.45">
      <c r="A158" s="351"/>
      <c r="B158" s="5" t="s">
        <v>10</v>
      </c>
      <c r="C158" s="2">
        <v>404</v>
      </c>
      <c r="D158" s="1"/>
      <c r="E158" s="1"/>
      <c r="F158" s="41">
        <f>(E158-D158)*$N$1</f>
        <v>0</v>
      </c>
      <c r="G158" s="22">
        <f t="shared" si="18"/>
        <v>0</v>
      </c>
      <c r="H158" s="45">
        <f t="shared" si="19"/>
        <v>0</v>
      </c>
      <c r="I158" s="42">
        <f t="shared" si="20"/>
        <v>0</v>
      </c>
      <c r="J158" s="30">
        <f t="shared" si="22"/>
        <v>0</v>
      </c>
      <c r="K158" s="194"/>
      <c r="L158" s="27">
        <f>SUM(I158,J158,K158)</f>
        <v>0</v>
      </c>
    </row>
    <row r="159" spans="1:12" x14ac:dyDescent="0.45">
      <c r="A159" s="351"/>
      <c r="B159" s="5" t="s">
        <v>10</v>
      </c>
      <c r="C159" s="2">
        <v>501</v>
      </c>
      <c r="D159" s="1"/>
      <c r="E159" s="1"/>
      <c r="F159" s="41">
        <f t="shared" si="17"/>
        <v>0</v>
      </c>
      <c r="G159" s="22">
        <f t="shared" si="18"/>
        <v>0</v>
      </c>
      <c r="H159" s="45">
        <f t="shared" si="19"/>
        <v>0</v>
      </c>
      <c r="I159" s="42">
        <f t="shared" si="20"/>
        <v>0</v>
      </c>
      <c r="J159" s="30">
        <f t="shared" si="22"/>
        <v>0</v>
      </c>
      <c r="K159" s="194"/>
      <c r="L159" s="27">
        <f>SUM(I159,J159,K159)</f>
        <v>0</v>
      </c>
    </row>
    <row r="160" spans="1:12" x14ac:dyDescent="0.45">
      <c r="A160" s="351"/>
      <c r="B160" s="5" t="s">
        <v>10</v>
      </c>
      <c r="C160" s="2">
        <v>502</v>
      </c>
      <c r="D160" s="1"/>
      <c r="E160" s="1"/>
      <c r="F160" s="41">
        <f t="shared" si="17"/>
        <v>0</v>
      </c>
      <c r="G160" s="22">
        <f t="shared" si="18"/>
        <v>0</v>
      </c>
      <c r="H160" s="45">
        <f t="shared" si="19"/>
        <v>0</v>
      </c>
      <c r="I160" s="42">
        <f t="shared" si="20"/>
        <v>0</v>
      </c>
      <c r="J160" s="30">
        <f t="shared" si="22"/>
        <v>0</v>
      </c>
      <c r="K160" s="194"/>
      <c r="L160" s="27">
        <f t="shared" si="21"/>
        <v>0</v>
      </c>
    </row>
    <row r="161" spans="1:12" x14ac:dyDescent="0.45">
      <c r="A161" s="351"/>
      <c r="B161" s="5" t="s">
        <v>10</v>
      </c>
      <c r="C161" s="2">
        <v>503</v>
      </c>
      <c r="D161" s="1"/>
      <c r="E161" s="1"/>
      <c r="F161" s="41">
        <f t="shared" si="17"/>
        <v>0</v>
      </c>
      <c r="G161" s="22">
        <f t="shared" si="18"/>
        <v>0</v>
      </c>
      <c r="H161" s="45">
        <f t="shared" si="19"/>
        <v>0</v>
      </c>
      <c r="I161" s="42">
        <f t="shared" si="20"/>
        <v>0</v>
      </c>
      <c r="J161" s="30">
        <f t="shared" si="22"/>
        <v>0</v>
      </c>
      <c r="K161" s="194"/>
      <c r="L161" s="27">
        <f t="shared" si="21"/>
        <v>0</v>
      </c>
    </row>
    <row r="162" spans="1:12" x14ac:dyDescent="0.45">
      <c r="A162" s="351"/>
      <c r="B162" s="5" t="s">
        <v>10</v>
      </c>
      <c r="C162" s="2">
        <v>504</v>
      </c>
      <c r="D162" s="1"/>
      <c r="E162" s="1"/>
      <c r="F162" s="41">
        <f t="shared" si="17"/>
        <v>0</v>
      </c>
      <c r="G162" s="22">
        <f t="shared" si="18"/>
        <v>0</v>
      </c>
      <c r="H162" s="45">
        <f t="shared" si="19"/>
        <v>0</v>
      </c>
      <c r="I162" s="42">
        <f t="shared" si="20"/>
        <v>0</v>
      </c>
      <c r="J162" s="30">
        <f t="shared" si="22"/>
        <v>0</v>
      </c>
      <c r="K162" s="194"/>
      <c r="L162" s="27">
        <f t="shared" si="21"/>
        <v>0</v>
      </c>
    </row>
    <row r="163" spans="1:12" x14ac:dyDescent="0.45">
      <c r="A163" s="350"/>
      <c r="B163" s="5" t="s">
        <v>11</v>
      </c>
      <c r="C163" s="2">
        <v>101</v>
      </c>
      <c r="D163" s="1"/>
      <c r="E163" s="1"/>
      <c r="F163" s="41">
        <f t="shared" si="17"/>
        <v>0</v>
      </c>
      <c r="G163" s="22">
        <f t="shared" si="18"/>
        <v>0</v>
      </c>
      <c r="H163" s="45">
        <f t="shared" si="19"/>
        <v>0</v>
      </c>
      <c r="I163" s="42">
        <f t="shared" si="20"/>
        <v>0</v>
      </c>
      <c r="J163" s="30">
        <f t="shared" si="22"/>
        <v>0</v>
      </c>
      <c r="K163" s="194"/>
      <c r="L163" s="27">
        <f t="shared" si="21"/>
        <v>0</v>
      </c>
    </row>
    <row r="164" spans="1:12" x14ac:dyDescent="0.45">
      <c r="A164" s="350"/>
      <c r="B164" s="5" t="s">
        <v>11</v>
      </c>
      <c r="C164" s="2">
        <v>102</v>
      </c>
      <c r="D164" s="1"/>
      <c r="E164" s="1"/>
      <c r="F164" s="41">
        <f t="shared" si="17"/>
        <v>0</v>
      </c>
      <c r="G164" s="22">
        <f t="shared" si="18"/>
        <v>0</v>
      </c>
      <c r="H164" s="45">
        <f t="shared" si="19"/>
        <v>0</v>
      </c>
      <c r="I164" s="42">
        <f t="shared" si="20"/>
        <v>0</v>
      </c>
      <c r="J164" s="30">
        <f t="shared" si="22"/>
        <v>0</v>
      </c>
      <c r="K164" s="194"/>
      <c r="L164" s="27">
        <f t="shared" si="21"/>
        <v>0</v>
      </c>
    </row>
    <row r="165" spans="1:12" x14ac:dyDescent="0.45">
      <c r="A165" s="350"/>
      <c r="B165" s="5" t="s">
        <v>11</v>
      </c>
      <c r="C165" s="2">
        <v>103</v>
      </c>
      <c r="D165" s="1"/>
      <c r="E165" s="1"/>
      <c r="F165" s="41">
        <f t="shared" si="17"/>
        <v>0</v>
      </c>
      <c r="G165" s="22">
        <f t="shared" si="18"/>
        <v>0</v>
      </c>
      <c r="H165" s="45">
        <f t="shared" si="19"/>
        <v>0</v>
      </c>
      <c r="I165" s="42">
        <f t="shared" si="20"/>
        <v>0</v>
      </c>
      <c r="J165" s="30">
        <f t="shared" si="22"/>
        <v>0</v>
      </c>
      <c r="K165" s="194"/>
      <c r="L165" s="27">
        <f t="shared" si="21"/>
        <v>0</v>
      </c>
    </row>
    <row r="166" spans="1:12" x14ac:dyDescent="0.45">
      <c r="A166" s="350"/>
      <c r="B166" s="5" t="s">
        <v>11</v>
      </c>
      <c r="C166" s="2">
        <v>104</v>
      </c>
      <c r="D166" s="1"/>
      <c r="E166" s="1"/>
      <c r="F166" s="41">
        <f t="shared" si="17"/>
        <v>0</v>
      </c>
      <c r="G166" s="22">
        <f t="shared" si="18"/>
        <v>0</v>
      </c>
      <c r="H166" s="45">
        <f t="shared" si="19"/>
        <v>0</v>
      </c>
      <c r="I166" s="42">
        <f t="shared" si="20"/>
        <v>0</v>
      </c>
      <c r="J166" s="30">
        <f t="shared" si="22"/>
        <v>0</v>
      </c>
      <c r="K166" s="194"/>
      <c r="L166" s="27">
        <f t="shared" si="21"/>
        <v>0</v>
      </c>
    </row>
    <row r="167" spans="1:12" x14ac:dyDescent="0.45">
      <c r="A167" s="350"/>
      <c r="B167" s="5" t="s">
        <v>11</v>
      </c>
      <c r="C167" s="2">
        <v>201</v>
      </c>
      <c r="D167" s="1"/>
      <c r="E167" s="1"/>
      <c r="F167" s="41">
        <f t="shared" si="17"/>
        <v>0</v>
      </c>
      <c r="G167" s="22">
        <f t="shared" si="18"/>
        <v>0</v>
      </c>
      <c r="H167" s="45">
        <f t="shared" si="19"/>
        <v>0</v>
      </c>
      <c r="I167" s="42">
        <f t="shared" si="20"/>
        <v>0</v>
      </c>
      <c r="J167" s="30">
        <f t="shared" si="22"/>
        <v>0</v>
      </c>
      <c r="K167" s="194"/>
      <c r="L167" s="27">
        <f t="shared" si="21"/>
        <v>0</v>
      </c>
    </row>
    <row r="168" spans="1:12" x14ac:dyDescent="0.45">
      <c r="A168" s="350"/>
      <c r="B168" s="5" t="s">
        <v>11</v>
      </c>
      <c r="C168" s="2">
        <v>202</v>
      </c>
      <c r="D168" s="1"/>
      <c r="E168" s="1"/>
      <c r="F168" s="41">
        <f t="shared" si="17"/>
        <v>0</v>
      </c>
      <c r="G168" s="22">
        <f t="shared" si="18"/>
        <v>0</v>
      </c>
      <c r="H168" s="45">
        <f t="shared" si="19"/>
        <v>0</v>
      </c>
      <c r="I168" s="42">
        <f t="shared" si="20"/>
        <v>0</v>
      </c>
      <c r="J168" s="30">
        <f t="shared" si="22"/>
        <v>0</v>
      </c>
      <c r="K168" s="194"/>
      <c r="L168" s="27">
        <f t="shared" si="21"/>
        <v>0</v>
      </c>
    </row>
    <row r="169" spans="1:12" x14ac:dyDescent="0.45">
      <c r="A169" s="350"/>
      <c r="B169" s="5" t="s">
        <v>11</v>
      </c>
      <c r="C169" s="2">
        <v>203</v>
      </c>
      <c r="D169" s="1"/>
      <c r="E169" s="1"/>
      <c r="F169" s="41">
        <f t="shared" si="17"/>
        <v>0</v>
      </c>
      <c r="G169" s="22">
        <f t="shared" si="18"/>
        <v>0</v>
      </c>
      <c r="H169" s="45">
        <f t="shared" si="19"/>
        <v>0</v>
      </c>
      <c r="I169" s="42">
        <f t="shared" si="20"/>
        <v>0</v>
      </c>
      <c r="J169" s="30">
        <f t="shared" si="22"/>
        <v>0</v>
      </c>
      <c r="K169" s="194"/>
      <c r="L169" s="27">
        <f t="shared" si="21"/>
        <v>0</v>
      </c>
    </row>
    <row r="170" spans="1:12" x14ac:dyDescent="0.45">
      <c r="A170" s="350"/>
      <c r="B170" s="5" t="s">
        <v>11</v>
      </c>
      <c r="C170" s="2">
        <v>204</v>
      </c>
      <c r="D170" s="1"/>
      <c r="E170" s="1"/>
      <c r="F170" s="41">
        <f t="shared" si="17"/>
        <v>0</v>
      </c>
      <c r="G170" s="22">
        <f t="shared" si="18"/>
        <v>0</v>
      </c>
      <c r="H170" s="45">
        <f t="shared" si="19"/>
        <v>0</v>
      </c>
      <c r="I170" s="42">
        <f t="shared" si="20"/>
        <v>0</v>
      </c>
      <c r="J170" s="30">
        <f t="shared" si="22"/>
        <v>0</v>
      </c>
      <c r="K170" s="194"/>
      <c r="L170" s="27">
        <f t="shared" si="21"/>
        <v>0</v>
      </c>
    </row>
    <row r="171" spans="1:12" x14ac:dyDescent="0.45">
      <c r="A171" s="350"/>
      <c r="B171" s="5" t="s">
        <v>11</v>
      </c>
      <c r="C171" s="2">
        <v>301</v>
      </c>
      <c r="D171" s="1"/>
      <c r="E171" s="1"/>
      <c r="F171" s="41">
        <f t="shared" si="17"/>
        <v>0</v>
      </c>
      <c r="G171" s="22">
        <f t="shared" si="18"/>
        <v>0</v>
      </c>
      <c r="H171" s="45">
        <f t="shared" si="19"/>
        <v>0</v>
      </c>
      <c r="I171" s="42">
        <f t="shared" si="20"/>
        <v>0</v>
      </c>
      <c r="J171" s="30">
        <f t="shared" si="22"/>
        <v>0</v>
      </c>
      <c r="K171" s="194"/>
      <c r="L171" s="27">
        <f t="shared" si="21"/>
        <v>0</v>
      </c>
    </row>
    <row r="172" spans="1:12" x14ac:dyDescent="0.45">
      <c r="A172" s="350"/>
      <c r="B172" s="5" t="s">
        <v>11</v>
      </c>
      <c r="C172" s="2">
        <v>302</v>
      </c>
      <c r="D172" s="1"/>
      <c r="E172" s="1"/>
      <c r="F172" s="41">
        <f t="shared" si="17"/>
        <v>0</v>
      </c>
      <c r="G172" s="22">
        <f t="shared" si="18"/>
        <v>0</v>
      </c>
      <c r="H172" s="45">
        <f t="shared" si="19"/>
        <v>0</v>
      </c>
      <c r="I172" s="42">
        <f t="shared" si="20"/>
        <v>0</v>
      </c>
      <c r="J172" s="30">
        <f t="shared" si="22"/>
        <v>0</v>
      </c>
      <c r="K172" s="194"/>
      <c r="L172" s="27">
        <f t="shared" si="21"/>
        <v>0</v>
      </c>
    </row>
    <row r="173" spans="1:12" x14ac:dyDescent="0.45">
      <c r="A173" s="350"/>
      <c r="B173" s="5" t="s">
        <v>11</v>
      </c>
      <c r="C173" s="2">
        <v>303</v>
      </c>
      <c r="D173" s="1"/>
      <c r="E173" s="1"/>
      <c r="F173" s="41">
        <f t="shared" si="17"/>
        <v>0</v>
      </c>
      <c r="G173" s="22">
        <f t="shared" si="18"/>
        <v>0</v>
      </c>
      <c r="H173" s="45">
        <f t="shared" si="19"/>
        <v>0</v>
      </c>
      <c r="I173" s="42">
        <f t="shared" si="20"/>
        <v>0</v>
      </c>
      <c r="J173" s="30">
        <f t="shared" si="22"/>
        <v>0</v>
      </c>
      <c r="K173" s="194"/>
      <c r="L173" s="27">
        <f t="shared" si="21"/>
        <v>0</v>
      </c>
    </row>
    <row r="174" spans="1:12" x14ac:dyDescent="0.45">
      <c r="A174" s="350"/>
      <c r="B174" s="5" t="s">
        <v>11</v>
      </c>
      <c r="C174" s="2">
        <v>304</v>
      </c>
      <c r="D174" s="1"/>
      <c r="E174" s="1"/>
      <c r="F174" s="41">
        <f t="shared" si="17"/>
        <v>0</v>
      </c>
      <c r="G174" s="22">
        <f t="shared" si="18"/>
        <v>0</v>
      </c>
      <c r="H174" s="45">
        <f t="shared" si="19"/>
        <v>0</v>
      </c>
      <c r="I174" s="42">
        <f t="shared" si="20"/>
        <v>0</v>
      </c>
      <c r="J174" s="30">
        <f t="shared" si="22"/>
        <v>0</v>
      </c>
      <c r="K174" s="194"/>
      <c r="L174" s="27">
        <f t="shared" si="21"/>
        <v>0</v>
      </c>
    </row>
    <row r="175" spans="1:12" x14ac:dyDescent="0.45">
      <c r="A175" s="350"/>
      <c r="B175" s="5" t="s">
        <v>11</v>
      </c>
      <c r="C175" s="2">
        <v>401</v>
      </c>
      <c r="D175" s="1"/>
      <c r="E175" s="1"/>
      <c r="F175" s="41">
        <f t="shared" si="17"/>
        <v>0</v>
      </c>
      <c r="G175" s="22">
        <f t="shared" si="18"/>
        <v>0</v>
      </c>
      <c r="H175" s="45">
        <f t="shared" si="19"/>
        <v>0</v>
      </c>
      <c r="I175" s="42">
        <f t="shared" si="20"/>
        <v>0</v>
      </c>
      <c r="J175" s="30">
        <f t="shared" si="22"/>
        <v>0</v>
      </c>
      <c r="K175" s="194"/>
      <c r="L175" s="27">
        <f t="shared" si="21"/>
        <v>0</v>
      </c>
    </row>
    <row r="176" spans="1:12" x14ac:dyDescent="0.45">
      <c r="A176" s="350"/>
      <c r="B176" s="5" t="s">
        <v>11</v>
      </c>
      <c r="C176" s="2">
        <v>402</v>
      </c>
      <c r="D176" s="1"/>
      <c r="E176" s="1"/>
      <c r="F176" s="41">
        <f t="shared" si="17"/>
        <v>0</v>
      </c>
      <c r="G176" s="22">
        <f t="shared" si="18"/>
        <v>0</v>
      </c>
      <c r="H176" s="45">
        <f t="shared" si="19"/>
        <v>0</v>
      </c>
      <c r="I176" s="42">
        <f t="shared" si="20"/>
        <v>0</v>
      </c>
      <c r="J176" s="30">
        <f t="shared" si="22"/>
        <v>0</v>
      </c>
      <c r="K176" s="194"/>
      <c r="L176" s="27">
        <f t="shared" si="21"/>
        <v>0</v>
      </c>
    </row>
    <row r="177" spans="1:16" x14ac:dyDescent="0.45">
      <c r="A177" s="350"/>
      <c r="B177" s="5" t="s">
        <v>11</v>
      </c>
      <c r="C177" s="2">
        <v>403</v>
      </c>
      <c r="D177" s="1"/>
      <c r="E177" s="1"/>
      <c r="F177" s="41">
        <f t="shared" si="17"/>
        <v>0</v>
      </c>
      <c r="G177" s="22">
        <f t="shared" si="18"/>
        <v>0</v>
      </c>
      <c r="H177" s="45">
        <f>MMULT($H$1,1/180)</f>
        <v>0</v>
      </c>
      <c r="I177" s="42">
        <f t="shared" si="20"/>
        <v>0</v>
      </c>
      <c r="J177" s="30">
        <f t="shared" si="22"/>
        <v>0</v>
      </c>
      <c r="K177" s="194"/>
      <c r="L177" s="27">
        <f t="shared" si="21"/>
        <v>0</v>
      </c>
    </row>
    <row r="178" spans="1:16" x14ac:dyDescent="0.45">
      <c r="A178" s="350"/>
      <c r="B178" s="5" t="s">
        <v>11</v>
      </c>
      <c r="C178" s="2">
        <v>404</v>
      </c>
      <c r="D178" s="1"/>
      <c r="E178" s="1"/>
      <c r="F178" s="41">
        <f t="shared" si="17"/>
        <v>0</v>
      </c>
      <c r="G178" s="22">
        <f t="shared" si="18"/>
        <v>0</v>
      </c>
      <c r="H178" s="45">
        <f t="shared" si="19"/>
        <v>0</v>
      </c>
      <c r="I178" s="42">
        <f>SUM(G178,H178)</f>
        <v>0</v>
      </c>
      <c r="J178" s="30">
        <f t="shared" si="22"/>
        <v>0</v>
      </c>
      <c r="K178" s="194"/>
      <c r="L178" s="27">
        <f t="shared" si="21"/>
        <v>0</v>
      </c>
    </row>
    <row r="179" spans="1:16" x14ac:dyDescent="0.45">
      <c r="A179" s="350"/>
      <c r="B179" s="5" t="s">
        <v>11</v>
      </c>
      <c r="C179" s="2">
        <v>501</v>
      </c>
      <c r="D179" s="1"/>
      <c r="E179" s="1"/>
      <c r="F179" s="41">
        <f t="shared" si="17"/>
        <v>0</v>
      </c>
      <c r="G179" s="22">
        <f t="shared" si="18"/>
        <v>0</v>
      </c>
      <c r="H179" s="45">
        <f t="shared" si="19"/>
        <v>0</v>
      </c>
      <c r="I179" s="42">
        <f t="shared" si="20"/>
        <v>0</v>
      </c>
      <c r="J179" s="30">
        <f t="shared" si="22"/>
        <v>0</v>
      </c>
      <c r="K179" s="194"/>
      <c r="L179" s="27">
        <f t="shared" si="21"/>
        <v>0</v>
      </c>
    </row>
    <row r="180" spans="1:16" x14ac:dyDescent="0.45">
      <c r="A180" s="350"/>
      <c r="B180" s="5" t="s">
        <v>11</v>
      </c>
      <c r="C180" s="2">
        <v>502</v>
      </c>
      <c r="D180" s="1"/>
      <c r="E180" s="1"/>
      <c r="F180" s="41">
        <f t="shared" si="17"/>
        <v>0</v>
      </c>
      <c r="G180" s="22">
        <f t="shared" si="18"/>
        <v>0</v>
      </c>
      <c r="H180" s="45">
        <f t="shared" si="19"/>
        <v>0</v>
      </c>
      <c r="I180" s="42">
        <f t="shared" si="20"/>
        <v>0</v>
      </c>
      <c r="J180" s="30">
        <f t="shared" si="22"/>
        <v>0</v>
      </c>
      <c r="K180" s="194"/>
      <c r="L180" s="27">
        <f t="shared" si="21"/>
        <v>0</v>
      </c>
    </row>
    <row r="181" spans="1:16" x14ac:dyDescent="0.45">
      <c r="A181" s="350"/>
      <c r="B181" s="5" t="s">
        <v>11</v>
      </c>
      <c r="C181" s="2">
        <v>503</v>
      </c>
      <c r="D181" s="1"/>
      <c r="E181" s="1"/>
      <c r="F181" s="41">
        <f t="shared" si="17"/>
        <v>0</v>
      </c>
      <c r="G181" s="22">
        <f t="shared" si="18"/>
        <v>0</v>
      </c>
      <c r="H181" s="45">
        <f t="shared" si="19"/>
        <v>0</v>
      </c>
      <c r="I181" s="42">
        <f t="shared" si="20"/>
        <v>0</v>
      </c>
      <c r="J181" s="30">
        <f t="shared" si="22"/>
        <v>0</v>
      </c>
      <c r="K181" s="194"/>
      <c r="L181" s="27">
        <f t="shared" si="21"/>
        <v>0</v>
      </c>
    </row>
    <row r="182" spans="1:16" x14ac:dyDescent="0.45">
      <c r="A182" s="350"/>
      <c r="B182" s="5" t="s">
        <v>11</v>
      </c>
      <c r="C182" s="2">
        <v>504</v>
      </c>
      <c r="D182" s="1"/>
      <c r="E182" s="1"/>
      <c r="F182" s="41">
        <f>(E182-D182)*$N$1</f>
        <v>0</v>
      </c>
      <c r="G182" s="22">
        <f t="shared" si="18"/>
        <v>0</v>
      </c>
      <c r="H182" s="45">
        <f t="shared" si="19"/>
        <v>0</v>
      </c>
      <c r="I182" s="42">
        <f t="shared" si="20"/>
        <v>0</v>
      </c>
      <c r="J182" s="30">
        <f t="shared" si="22"/>
        <v>0</v>
      </c>
      <c r="K182" s="194"/>
      <c r="L182" s="27">
        <f t="shared" si="21"/>
        <v>0</v>
      </c>
    </row>
    <row r="183" spans="1:16" ht="15" customHeight="1" x14ac:dyDescent="0.45">
      <c r="F183" s="27">
        <f>SUM(F3:F182)</f>
        <v>-9.9999999999999995E-7</v>
      </c>
      <c r="G183" s="22">
        <f>MMULT($G$1,1/$F$183)*F183</f>
        <v>0</v>
      </c>
      <c r="H183" s="45">
        <f>SUM(H3:H182)</f>
        <v>0</v>
      </c>
      <c r="I183" s="42">
        <f>SUM(G183,H183)</f>
        <v>0</v>
      </c>
      <c r="L183" s="159">
        <f>SUM(L3:L182)</f>
        <v>0</v>
      </c>
    </row>
    <row r="184" spans="1:16" ht="15" customHeight="1" x14ac:dyDescent="0.45">
      <c r="F184" t="s">
        <v>12</v>
      </c>
      <c r="I184" s="107">
        <f>SUM(-E190,I1)</f>
        <v>0</v>
      </c>
    </row>
    <row r="185" spans="1:16" ht="15" customHeight="1" x14ac:dyDescent="0.45">
      <c r="M185" t="s">
        <v>12</v>
      </c>
      <c r="N185" s="6"/>
      <c r="P185" s="6"/>
    </row>
    <row r="186" spans="1:16" ht="18" x14ac:dyDescent="0.55000000000000004">
      <c r="D186" s="361" t="s">
        <v>274</v>
      </c>
      <c r="E186" s="361"/>
      <c r="F186" s="361"/>
      <c r="M186" s="170"/>
    </row>
    <row r="187" spans="1:16" ht="15" customHeight="1" x14ac:dyDescent="0.55000000000000004">
      <c r="D187" s="54" t="s">
        <v>72</v>
      </c>
      <c r="E187" s="147" t="s">
        <v>275</v>
      </c>
      <c r="F187" s="54" t="s">
        <v>69</v>
      </c>
      <c r="M187" s="170"/>
      <c r="P187" s="6"/>
    </row>
    <row r="188" spans="1:16" ht="15" customHeight="1" x14ac:dyDescent="0.55000000000000004">
      <c r="D188" s="46">
        <v>6244656</v>
      </c>
      <c r="E188" s="87">
        <v>0</v>
      </c>
      <c r="F188" s="92">
        <v>0.1</v>
      </c>
      <c r="G188" s="91">
        <f>MMULT(E188,1/F188)</f>
        <v>0</v>
      </c>
      <c r="H188" s="20"/>
      <c r="M188" s="170"/>
    </row>
    <row r="189" spans="1:16" ht="15" customHeight="1" thickBot="1" x14ac:dyDescent="0.6">
      <c r="D189" s="46">
        <v>6244619</v>
      </c>
      <c r="E189" s="86">
        <v>0</v>
      </c>
      <c r="F189" s="93">
        <v>0.1</v>
      </c>
      <c r="G189" s="91">
        <f>MMULT(E189,1/F189)</f>
        <v>0</v>
      </c>
      <c r="H189" s="150"/>
      <c r="M189" s="170"/>
      <c r="P189" s="6"/>
    </row>
    <row r="190" spans="1:16" ht="15" customHeight="1" thickBot="1" x14ac:dyDescent="0.5">
      <c r="D190" s="6" t="s">
        <v>33</v>
      </c>
      <c r="E190" s="48">
        <f>SUM(E188:E189)</f>
        <v>0</v>
      </c>
      <c r="F190" s="94">
        <f>SUM(F188:F189)</f>
        <v>0.2</v>
      </c>
      <c r="H190" s="61"/>
      <c r="M190" s="6"/>
    </row>
    <row r="191" spans="1:16" ht="15" customHeight="1" x14ac:dyDescent="0.45">
      <c r="E191" s="6" t="s">
        <v>283</v>
      </c>
      <c r="H191" s="61"/>
      <c r="M191" s="20"/>
      <c r="P191" s="6"/>
    </row>
    <row r="192" spans="1:16" ht="15" customHeight="1" x14ac:dyDescent="0.45">
      <c r="D192" s="358" t="s">
        <v>69</v>
      </c>
      <c r="E192" s="358"/>
      <c r="F192" s="49">
        <f>SUM(F190)</f>
        <v>0.2</v>
      </c>
      <c r="G192" s="154">
        <f>SUM(I192)</f>
        <v>0</v>
      </c>
      <c r="H192" s="153" t="s">
        <v>12</v>
      </c>
      <c r="I192" s="155" cm="1">
        <f t="array" ref="I192">MMULT(E190,1/F190)</f>
        <v>0</v>
      </c>
    </row>
    <row r="193" spans="4:8" ht="15" customHeight="1" x14ac:dyDescent="0.45">
      <c r="D193" s="359" t="s">
        <v>271</v>
      </c>
      <c r="E193" s="360"/>
      <c r="F193" s="49">
        <f>SUM(F183)</f>
        <v>-9.9999999999999995E-7</v>
      </c>
      <c r="G193" s="27">
        <f>MMULT(F193,G192)</f>
        <v>0</v>
      </c>
      <c r="H193" s="61"/>
    </row>
    <row r="194" spans="4:8" ht="15" customHeight="1" thickBot="1" x14ac:dyDescent="0.5">
      <c r="D194" s="359" t="s">
        <v>270</v>
      </c>
      <c r="E194" s="360"/>
      <c r="F194" s="49">
        <f>SUM(F192,-F193)</f>
        <v>0.20000100000000001</v>
      </c>
      <c r="G194" s="156">
        <f>MMULT(F194,G192)</f>
        <v>0</v>
      </c>
      <c r="H194" s="61"/>
    </row>
    <row r="195" spans="4:8" ht="15" customHeight="1" thickBot="1" x14ac:dyDescent="0.5">
      <c r="F195" s="7"/>
      <c r="G195" s="48">
        <f>SUM(G193:G194)</f>
        <v>0</v>
      </c>
    </row>
    <row r="196" spans="4:8" ht="15" customHeight="1" x14ac:dyDescent="0.45">
      <c r="F196" s="7"/>
    </row>
    <row r="197" spans="4:8" ht="15" customHeight="1" x14ac:dyDescent="0.45">
      <c r="F197" s="7"/>
    </row>
    <row r="198" spans="4:8" ht="15" customHeight="1" x14ac:dyDescent="0.45">
      <c r="D198" t="s">
        <v>70</v>
      </c>
      <c r="F198" s="20">
        <f>MAX(F3:F182)</f>
        <v>0</v>
      </c>
      <c r="G198" s="20">
        <f>MAX(I3:I182)</f>
        <v>0</v>
      </c>
    </row>
    <row r="199" spans="4:8" ht="15" customHeight="1" x14ac:dyDescent="0.45">
      <c r="D199" t="s">
        <v>71</v>
      </c>
      <c r="F199" s="20">
        <f>MIN(F3:F182)</f>
        <v>-9.9999999999999995E-7</v>
      </c>
      <c r="G199" s="20">
        <f>MIN(I3:I182)</f>
        <v>0</v>
      </c>
    </row>
    <row r="200" spans="4:8" ht="15" customHeight="1" x14ac:dyDescent="0.45">
      <c r="D200" t="s">
        <v>265</v>
      </c>
      <c r="F200" s="91">
        <f>AVERAGE(F3:F182)</f>
        <v>-5.5555555555555551E-9</v>
      </c>
      <c r="G200" s="91">
        <f>AVERAGE(G3:G182)</f>
        <v>0</v>
      </c>
    </row>
    <row r="201" spans="4:8" ht="15" customHeight="1" x14ac:dyDescent="0.45">
      <c r="D201" t="s">
        <v>273</v>
      </c>
      <c r="F201" s="91">
        <f>AVERAGE(F199,F198)</f>
        <v>-4.9999999999999998E-7</v>
      </c>
      <c r="G201" t="s">
        <v>12</v>
      </c>
    </row>
    <row r="202" spans="4:8" ht="15.75" customHeight="1" x14ac:dyDescent="0.45"/>
    <row r="203" spans="4:8" ht="15" customHeight="1" x14ac:dyDescent="0.45"/>
    <row r="204" spans="4:8" ht="15" customHeight="1" x14ac:dyDescent="0.45"/>
    <row r="205" spans="4:8" ht="15" customHeight="1" x14ac:dyDescent="0.45"/>
    <row r="206" spans="4:8" ht="15" customHeight="1" x14ac:dyDescent="0.45"/>
    <row r="207" spans="4:8" ht="15" customHeight="1" x14ac:dyDescent="0.45"/>
    <row r="208" spans="4:8" ht="15" customHeight="1" x14ac:dyDescent="0.45"/>
    <row r="209" ht="15" customHeight="1" x14ac:dyDescent="0.45"/>
    <row r="210" ht="15" customHeight="1" x14ac:dyDescent="0.45"/>
    <row r="211" ht="15" customHeight="1" x14ac:dyDescent="0.45"/>
    <row r="212" ht="15" customHeight="1" x14ac:dyDescent="0.45"/>
    <row r="213" ht="15" customHeight="1" x14ac:dyDescent="0.45"/>
    <row r="214" ht="15" customHeight="1" x14ac:dyDescent="0.45"/>
    <row r="215" ht="15" customHeight="1" x14ac:dyDescent="0.45"/>
    <row r="216" ht="15" customHeight="1" x14ac:dyDescent="0.45"/>
    <row r="217" ht="15" customHeight="1" x14ac:dyDescent="0.45"/>
    <row r="218" ht="15" customHeight="1" x14ac:dyDescent="0.45"/>
    <row r="219" ht="15" customHeight="1" x14ac:dyDescent="0.45"/>
    <row r="220" ht="15" customHeight="1" x14ac:dyDescent="0.45"/>
    <row r="221" ht="15" customHeight="1" x14ac:dyDescent="0.45"/>
    <row r="222" ht="15.75" customHeight="1" x14ac:dyDescent="0.45"/>
  </sheetData>
  <mergeCells count="15">
    <mergeCell ref="D192:E192"/>
    <mergeCell ref="D193:E193"/>
    <mergeCell ref="D194:E194"/>
    <mergeCell ref="D186:F186"/>
    <mergeCell ref="A63:A82"/>
    <mergeCell ref="A83:A102"/>
    <mergeCell ref="A103:A122"/>
    <mergeCell ref="A123:A142"/>
    <mergeCell ref="A143:A162"/>
    <mergeCell ref="A163:A182"/>
    <mergeCell ref="D1:E1"/>
    <mergeCell ref="I1:J1"/>
    <mergeCell ref="A3:A22"/>
    <mergeCell ref="A23:A42"/>
    <mergeCell ref="A43:A62"/>
  </mergeCells>
  <pageMargins left="0.7" right="0.7" top="0.75" bottom="0.75" header="0.3" footer="0.3"/>
  <pageSetup paperSize="9" orientation="portrait" horizontalDpi="4294967293" verticalDpi="4294967293" r:id="rId1"/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2385E0-BC0B-47F5-AB0F-F2FA5DBB0BB5}">
  <dimension ref="A1:O222"/>
  <sheetViews>
    <sheetView zoomScale="85" zoomScaleNormal="85" workbookViewId="0">
      <pane xSplit="1" ySplit="2" topLeftCell="B162" activePane="bottomRight" state="frozen"/>
      <selection activeCell="F159" sqref="F159"/>
      <selection pane="topRight" activeCell="F159" sqref="F159"/>
      <selection pane="bottomLeft" activeCell="F159" sqref="F159"/>
      <selection pane="bottomRight" activeCell="D3" sqref="D3:F182"/>
    </sheetView>
  </sheetViews>
  <sheetFormatPr baseColWidth="10" defaultRowHeight="14.25" x14ac:dyDescent="0.45"/>
  <cols>
    <col min="1" max="1" width="4.1328125" customWidth="1"/>
    <col min="2" max="2" width="5.3984375" style="6" bestFit="1" customWidth="1"/>
    <col min="3" max="3" width="6.265625" bestFit="1" customWidth="1"/>
    <col min="4" max="5" width="10" customWidth="1"/>
    <col min="6" max="6" width="11.1328125" customWidth="1"/>
    <col min="7" max="7" width="12.59765625" customWidth="1"/>
    <col min="8" max="8" width="13.3984375" customWidth="1"/>
    <col min="9" max="9" width="12.86328125" style="20" bestFit="1" customWidth="1"/>
    <col min="10" max="10" width="12.86328125" customWidth="1"/>
    <col min="11" max="11" width="9.1328125" bestFit="1" customWidth="1"/>
    <col min="12" max="12" width="13.265625" customWidth="1"/>
  </cols>
  <sheetData>
    <row r="1" spans="1:15" ht="21" customHeight="1" x14ac:dyDescent="0.45">
      <c r="D1" s="347" t="s">
        <v>280</v>
      </c>
      <c r="E1" s="347"/>
      <c r="F1" s="53" t="s">
        <v>2</v>
      </c>
      <c r="G1" s="27">
        <f>SUM(G193)</f>
        <v>0</v>
      </c>
      <c r="H1" s="27">
        <f>SUM(G194)</f>
        <v>0</v>
      </c>
      <c r="I1" s="348">
        <f>SUM(G1:H1)</f>
        <v>0</v>
      </c>
      <c r="J1" s="349"/>
      <c r="K1" s="4" t="s">
        <v>12</v>
      </c>
      <c r="L1" s="4"/>
      <c r="N1">
        <v>1E-3</v>
      </c>
    </row>
    <row r="2" spans="1:15" ht="46.5" customHeight="1" x14ac:dyDescent="0.45">
      <c r="B2" s="43" t="s">
        <v>0</v>
      </c>
      <c r="C2" s="44" t="s">
        <v>1</v>
      </c>
      <c r="D2" s="3">
        <v>44022</v>
      </c>
      <c r="E2" s="3">
        <v>44053</v>
      </c>
      <c r="F2" s="50" t="s">
        <v>68</v>
      </c>
      <c r="G2" s="51" t="s">
        <v>276</v>
      </c>
      <c r="H2" s="52" t="s">
        <v>277</v>
      </c>
      <c r="I2" s="21" t="s">
        <v>278</v>
      </c>
      <c r="J2" s="28" t="s">
        <v>319</v>
      </c>
      <c r="K2" s="28" t="s">
        <v>266</v>
      </c>
      <c r="L2" s="28" t="s">
        <v>279</v>
      </c>
      <c r="N2" t="s">
        <v>12</v>
      </c>
    </row>
    <row r="3" spans="1:15" ht="15" customHeight="1" x14ac:dyDescent="0.45">
      <c r="A3" s="350"/>
      <c r="B3" s="5" t="s">
        <v>3</v>
      </c>
      <c r="C3" s="2">
        <v>101</v>
      </c>
      <c r="D3" s="1">
        <v>1E-3</v>
      </c>
      <c r="E3" s="1">
        <v>0</v>
      </c>
      <c r="F3" s="41">
        <f>(E3-D3)*$N$1</f>
        <v>-9.9999999999999995E-7</v>
      </c>
      <c r="G3" s="22">
        <f>MMULT($G$1,1/$F$183)*F3</f>
        <v>0</v>
      </c>
      <c r="H3" s="45">
        <f>MMULT($H$1,1/180)</f>
        <v>0</v>
      </c>
      <c r="I3" s="42">
        <f>SUM(G3,H3)</f>
        <v>0</v>
      </c>
      <c r="J3" s="30">
        <v>0</v>
      </c>
      <c r="K3" s="194"/>
      <c r="L3" s="27">
        <f>SUM(I3,J3,K3)</f>
        <v>0</v>
      </c>
      <c r="N3" t="s">
        <v>12</v>
      </c>
    </row>
    <row r="4" spans="1:15" ht="15" customHeight="1" x14ac:dyDescent="0.45">
      <c r="A4" s="350"/>
      <c r="B4" s="5" t="s">
        <v>3</v>
      </c>
      <c r="C4" s="2">
        <v>102</v>
      </c>
      <c r="D4" s="1"/>
      <c r="E4" s="1"/>
      <c r="F4" s="41">
        <f t="shared" ref="F4:F22" si="0">(E4-D4)*$N$1</f>
        <v>0</v>
      </c>
      <c r="G4" s="22">
        <f>MMULT($G$1,1/$F$183)*F4</f>
        <v>0</v>
      </c>
      <c r="H4" s="45">
        <f t="shared" ref="H4:H67" si="1">MMULT($H$1,1/180)</f>
        <v>0</v>
      </c>
      <c r="I4" s="42">
        <f t="shared" ref="I4:I67" si="2">SUM(G4,H4)</f>
        <v>0</v>
      </c>
      <c r="J4" s="30">
        <f>SUM($J$3)</f>
        <v>0</v>
      </c>
      <c r="K4" s="194"/>
      <c r="L4" s="27">
        <f t="shared" ref="L4:L67" si="3">SUM(I4,J4,K4)</f>
        <v>0</v>
      </c>
      <c r="N4" t="s">
        <v>12</v>
      </c>
    </row>
    <row r="5" spans="1:15" ht="15" customHeight="1" x14ac:dyDescent="0.45">
      <c r="A5" s="350"/>
      <c r="B5" s="5" t="s">
        <v>3</v>
      </c>
      <c r="C5" s="2">
        <v>103</v>
      </c>
      <c r="D5" s="1"/>
      <c r="E5" s="1"/>
      <c r="F5" s="41">
        <f t="shared" si="0"/>
        <v>0</v>
      </c>
      <c r="G5" s="22">
        <f t="shared" ref="G5:G67" si="4">MMULT($G$1,1/$F$183)*F5</f>
        <v>0</v>
      </c>
      <c r="H5" s="45">
        <f t="shared" si="1"/>
        <v>0</v>
      </c>
      <c r="I5" s="42">
        <f t="shared" si="2"/>
        <v>0</v>
      </c>
      <c r="J5" s="30">
        <f t="shared" ref="J5:J68" si="5">SUM($J$3)</f>
        <v>0</v>
      </c>
      <c r="K5" s="194"/>
      <c r="L5" s="27">
        <f t="shared" si="3"/>
        <v>0</v>
      </c>
      <c r="N5" t="s">
        <v>12</v>
      </c>
    </row>
    <row r="6" spans="1:15" ht="15" customHeight="1" x14ac:dyDescent="0.45">
      <c r="A6" s="350"/>
      <c r="B6" s="5" t="s">
        <v>3</v>
      </c>
      <c r="C6" s="2">
        <v>104</v>
      </c>
      <c r="D6" s="1"/>
      <c r="E6" s="1"/>
      <c r="F6" s="41">
        <f t="shared" si="0"/>
        <v>0</v>
      </c>
      <c r="G6" s="22">
        <f t="shared" si="4"/>
        <v>0</v>
      </c>
      <c r="H6" s="45">
        <f t="shared" si="1"/>
        <v>0</v>
      </c>
      <c r="I6" s="42">
        <f t="shared" si="2"/>
        <v>0</v>
      </c>
      <c r="J6" s="30">
        <f t="shared" si="5"/>
        <v>0</v>
      </c>
      <c r="K6" s="194"/>
      <c r="L6" s="27">
        <f t="shared" si="3"/>
        <v>0</v>
      </c>
      <c r="N6" t="s">
        <v>12</v>
      </c>
      <c r="O6" t="s">
        <v>12</v>
      </c>
    </row>
    <row r="7" spans="1:15" ht="15" customHeight="1" x14ac:dyDescent="0.45">
      <c r="A7" s="350"/>
      <c r="B7" s="5" t="s">
        <v>3</v>
      </c>
      <c r="C7" s="2">
        <v>201</v>
      </c>
      <c r="D7" s="1"/>
      <c r="E7" s="1"/>
      <c r="F7" s="41">
        <f t="shared" si="0"/>
        <v>0</v>
      </c>
      <c r="G7" s="22">
        <f t="shared" si="4"/>
        <v>0</v>
      </c>
      <c r="H7" s="45">
        <f t="shared" si="1"/>
        <v>0</v>
      </c>
      <c r="I7" s="42">
        <f t="shared" si="2"/>
        <v>0</v>
      </c>
      <c r="J7" s="30">
        <f t="shared" si="5"/>
        <v>0</v>
      </c>
      <c r="K7" s="194"/>
      <c r="L7" s="27">
        <f t="shared" si="3"/>
        <v>0</v>
      </c>
      <c r="N7" t="s">
        <v>12</v>
      </c>
    </row>
    <row r="8" spans="1:15" ht="15" customHeight="1" x14ac:dyDescent="0.45">
      <c r="A8" s="350"/>
      <c r="B8" s="5" t="s">
        <v>3</v>
      </c>
      <c r="C8" s="2">
        <v>202</v>
      </c>
      <c r="D8" s="1"/>
      <c r="E8" s="1"/>
      <c r="F8" s="41">
        <f t="shared" si="0"/>
        <v>0</v>
      </c>
      <c r="G8" s="22">
        <f t="shared" si="4"/>
        <v>0</v>
      </c>
      <c r="H8" s="45">
        <f t="shared" si="1"/>
        <v>0</v>
      </c>
      <c r="I8" s="42">
        <f t="shared" si="2"/>
        <v>0</v>
      </c>
      <c r="J8" s="30">
        <f t="shared" si="5"/>
        <v>0</v>
      </c>
      <c r="K8" s="194"/>
      <c r="L8" s="27">
        <f t="shared" si="3"/>
        <v>0</v>
      </c>
      <c r="N8" t="s">
        <v>12</v>
      </c>
    </row>
    <row r="9" spans="1:15" ht="15" customHeight="1" x14ac:dyDescent="0.45">
      <c r="A9" s="350"/>
      <c r="B9" s="5" t="s">
        <v>3</v>
      </c>
      <c r="C9" s="2">
        <v>203</v>
      </c>
      <c r="D9" s="1"/>
      <c r="E9" s="1"/>
      <c r="F9" s="41">
        <f t="shared" si="0"/>
        <v>0</v>
      </c>
      <c r="G9" s="22">
        <f t="shared" si="4"/>
        <v>0</v>
      </c>
      <c r="H9" s="45">
        <f t="shared" si="1"/>
        <v>0</v>
      </c>
      <c r="I9" s="42">
        <f t="shared" si="2"/>
        <v>0</v>
      </c>
      <c r="J9" s="30">
        <f t="shared" si="5"/>
        <v>0</v>
      </c>
      <c r="K9" s="194"/>
      <c r="L9" s="27">
        <f t="shared" si="3"/>
        <v>0</v>
      </c>
      <c r="N9" t="s">
        <v>12</v>
      </c>
    </row>
    <row r="10" spans="1:15" ht="15" customHeight="1" x14ac:dyDescent="0.45">
      <c r="A10" s="350"/>
      <c r="B10" s="5" t="s">
        <v>3</v>
      </c>
      <c r="C10" s="2">
        <v>204</v>
      </c>
      <c r="D10" s="1"/>
      <c r="E10" s="1"/>
      <c r="F10" s="41">
        <f t="shared" si="0"/>
        <v>0</v>
      </c>
      <c r="G10" s="22">
        <f t="shared" si="4"/>
        <v>0</v>
      </c>
      <c r="H10" s="45">
        <f t="shared" si="1"/>
        <v>0</v>
      </c>
      <c r="I10" s="42">
        <f t="shared" si="2"/>
        <v>0</v>
      </c>
      <c r="J10" s="30">
        <f t="shared" si="5"/>
        <v>0</v>
      </c>
      <c r="K10" s="194"/>
      <c r="L10" s="27">
        <f t="shared" si="3"/>
        <v>0</v>
      </c>
      <c r="N10" t="s">
        <v>12</v>
      </c>
    </row>
    <row r="11" spans="1:15" ht="15" customHeight="1" x14ac:dyDescent="0.45">
      <c r="A11" s="350"/>
      <c r="B11" s="5" t="s">
        <v>3</v>
      </c>
      <c r="C11" s="2">
        <v>301</v>
      </c>
      <c r="D11" s="1"/>
      <c r="E11" s="1"/>
      <c r="F11" s="41">
        <f t="shared" si="0"/>
        <v>0</v>
      </c>
      <c r="G11" s="22">
        <f t="shared" si="4"/>
        <v>0</v>
      </c>
      <c r="H11" s="45">
        <f t="shared" si="1"/>
        <v>0</v>
      </c>
      <c r="I11" s="42">
        <f t="shared" si="2"/>
        <v>0</v>
      </c>
      <c r="J11" s="30">
        <f t="shared" si="5"/>
        <v>0</v>
      </c>
      <c r="K11" s="194"/>
      <c r="L11" s="27">
        <f t="shared" si="3"/>
        <v>0</v>
      </c>
      <c r="N11" t="s">
        <v>12</v>
      </c>
    </row>
    <row r="12" spans="1:15" ht="15" customHeight="1" x14ac:dyDescent="0.45">
      <c r="A12" s="350"/>
      <c r="B12" s="5" t="s">
        <v>3</v>
      </c>
      <c r="C12" s="2">
        <v>302</v>
      </c>
      <c r="D12" s="1"/>
      <c r="E12" s="1"/>
      <c r="F12" s="41">
        <f>(E12-D12)*$N$1</f>
        <v>0</v>
      </c>
      <c r="G12" s="22">
        <f t="shared" si="4"/>
        <v>0</v>
      </c>
      <c r="H12" s="45">
        <f t="shared" si="1"/>
        <v>0</v>
      </c>
      <c r="I12" s="42">
        <f t="shared" si="2"/>
        <v>0</v>
      </c>
      <c r="J12" s="30">
        <f t="shared" si="5"/>
        <v>0</v>
      </c>
      <c r="K12" s="194"/>
      <c r="L12" s="27">
        <f t="shared" si="3"/>
        <v>0</v>
      </c>
      <c r="N12" t="s">
        <v>12</v>
      </c>
    </row>
    <row r="13" spans="1:15" ht="15" customHeight="1" x14ac:dyDescent="0.45">
      <c r="A13" s="350"/>
      <c r="B13" s="5" t="s">
        <v>3</v>
      </c>
      <c r="C13" s="2">
        <v>303</v>
      </c>
      <c r="D13" s="1"/>
      <c r="E13" s="1"/>
      <c r="F13" s="41">
        <f t="shared" si="0"/>
        <v>0</v>
      </c>
      <c r="G13" s="22">
        <f t="shared" si="4"/>
        <v>0</v>
      </c>
      <c r="H13" s="45">
        <f t="shared" si="1"/>
        <v>0</v>
      </c>
      <c r="I13" s="42">
        <f t="shared" si="2"/>
        <v>0</v>
      </c>
      <c r="J13" s="30">
        <f t="shared" si="5"/>
        <v>0</v>
      </c>
      <c r="K13" s="194"/>
      <c r="L13" s="27">
        <f t="shared" si="3"/>
        <v>0</v>
      </c>
      <c r="N13" t="s">
        <v>12</v>
      </c>
    </row>
    <row r="14" spans="1:15" ht="15" customHeight="1" x14ac:dyDescent="0.45">
      <c r="A14" s="350"/>
      <c r="B14" s="5" t="s">
        <v>3</v>
      </c>
      <c r="C14" s="2">
        <v>304</v>
      </c>
      <c r="D14" s="1"/>
      <c r="E14" s="1"/>
      <c r="F14" s="41">
        <f t="shared" si="0"/>
        <v>0</v>
      </c>
      <c r="G14" s="22">
        <f t="shared" si="4"/>
        <v>0</v>
      </c>
      <c r="H14" s="45">
        <f t="shared" si="1"/>
        <v>0</v>
      </c>
      <c r="I14" s="42">
        <f t="shared" si="2"/>
        <v>0</v>
      </c>
      <c r="J14" s="30">
        <f t="shared" si="5"/>
        <v>0</v>
      </c>
      <c r="K14" s="194"/>
      <c r="L14" s="27">
        <f t="shared" si="3"/>
        <v>0</v>
      </c>
      <c r="N14" t="s">
        <v>12</v>
      </c>
    </row>
    <row r="15" spans="1:15" ht="15" customHeight="1" x14ac:dyDescent="0.45">
      <c r="A15" s="350"/>
      <c r="B15" s="5" t="s">
        <v>3</v>
      </c>
      <c r="C15" s="2">
        <v>401</v>
      </c>
      <c r="D15" s="1"/>
      <c r="E15" s="1"/>
      <c r="F15" s="41">
        <f t="shared" si="0"/>
        <v>0</v>
      </c>
      <c r="G15" s="22">
        <f t="shared" si="4"/>
        <v>0</v>
      </c>
      <c r="H15" s="45">
        <f t="shared" si="1"/>
        <v>0</v>
      </c>
      <c r="I15" s="42">
        <f t="shared" si="2"/>
        <v>0</v>
      </c>
      <c r="J15" s="30">
        <f t="shared" si="5"/>
        <v>0</v>
      </c>
      <c r="K15" s="194"/>
      <c r="L15" s="27">
        <f t="shared" si="3"/>
        <v>0</v>
      </c>
      <c r="N15" t="s">
        <v>12</v>
      </c>
    </row>
    <row r="16" spans="1:15" ht="15" customHeight="1" x14ac:dyDescent="0.45">
      <c r="A16" s="350"/>
      <c r="B16" s="5" t="s">
        <v>3</v>
      </c>
      <c r="C16" s="2">
        <v>402</v>
      </c>
      <c r="D16" s="1"/>
      <c r="E16" s="1"/>
      <c r="F16" s="41">
        <f t="shared" si="0"/>
        <v>0</v>
      </c>
      <c r="G16" s="22">
        <f t="shared" si="4"/>
        <v>0</v>
      </c>
      <c r="H16" s="45">
        <f t="shared" si="1"/>
        <v>0</v>
      </c>
      <c r="I16" s="42">
        <f t="shared" si="2"/>
        <v>0</v>
      </c>
      <c r="J16" s="30">
        <f t="shared" si="5"/>
        <v>0</v>
      </c>
      <c r="K16" s="194"/>
      <c r="L16" s="27">
        <f t="shared" si="3"/>
        <v>0</v>
      </c>
    </row>
    <row r="17" spans="1:12" ht="15" customHeight="1" x14ac:dyDescent="0.45">
      <c r="A17" s="350"/>
      <c r="B17" s="5" t="s">
        <v>3</v>
      </c>
      <c r="C17" s="2">
        <v>403</v>
      </c>
      <c r="D17" s="1"/>
      <c r="E17" s="1"/>
      <c r="F17" s="41">
        <f t="shared" si="0"/>
        <v>0</v>
      </c>
      <c r="G17" s="22">
        <f t="shared" si="4"/>
        <v>0</v>
      </c>
      <c r="H17" s="45">
        <f t="shared" si="1"/>
        <v>0</v>
      </c>
      <c r="I17" s="42">
        <f t="shared" si="2"/>
        <v>0</v>
      </c>
      <c r="J17" s="30">
        <f t="shared" si="5"/>
        <v>0</v>
      </c>
      <c r="K17" s="194"/>
      <c r="L17" s="27">
        <f t="shared" si="3"/>
        <v>0</v>
      </c>
    </row>
    <row r="18" spans="1:12" ht="15" customHeight="1" x14ac:dyDescent="0.45">
      <c r="A18" s="350"/>
      <c r="B18" s="5" t="s">
        <v>3</v>
      </c>
      <c r="C18" s="2">
        <v>404</v>
      </c>
      <c r="D18" s="1"/>
      <c r="E18" s="1"/>
      <c r="F18" s="41">
        <f t="shared" si="0"/>
        <v>0</v>
      </c>
      <c r="G18" s="22">
        <f t="shared" si="4"/>
        <v>0</v>
      </c>
      <c r="H18" s="45">
        <f t="shared" si="1"/>
        <v>0</v>
      </c>
      <c r="I18" s="42">
        <f t="shared" si="2"/>
        <v>0</v>
      </c>
      <c r="J18" s="30">
        <f t="shared" si="5"/>
        <v>0</v>
      </c>
      <c r="K18" s="194"/>
      <c r="L18" s="27">
        <f t="shared" si="3"/>
        <v>0</v>
      </c>
    </row>
    <row r="19" spans="1:12" ht="15" customHeight="1" x14ac:dyDescent="0.45">
      <c r="A19" s="350"/>
      <c r="B19" s="5" t="s">
        <v>3</v>
      </c>
      <c r="C19" s="2">
        <v>501</v>
      </c>
      <c r="D19" s="1"/>
      <c r="E19" s="1"/>
      <c r="F19" s="41">
        <f t="shared" si="0"/>
        <v>0</v>
      </c>
      <c r="G19" s="22">
        <f t="shared" si="4"/>
        <v>0</v>
      </c>
      <c r="H19" s="45">
        <f t="shared" si="1"/>
        <v>0</v>
      </c>
      <c r="I19" s="42">
        <f t="shared" si="2"/>
        <v>0</v>
      </c>
      <c r="J19" s="30">
        <f t="shared" si="5"/>
        <v>0</v>
      </c>
      <c r="K19" s="194"/>
      <c r="L19" s="27">
        <f t="shared" si="3"/>
        <v>0</v>
      </c>
    </row>
    <row r="20" spans="1:12" ht="15" customHeight="1" x14ac:dyDescent="0.45">
      <c r="A20" s="350"/>
      <c r="B20" s="5" t="s">
        <v>3</v>
      </c>
      <c r="C20" s="2">
        <v>502</v>
      </c>
      <c r="D20" s="1"/>
      <c r="E20" s="1"/>
      <c r="F20" s="41">
        <f t="shared" si="0"/>
        <v>0</v>
      </c>
      <c r="G20" s="22">
        <f t="shared" si="4"/>
        <v>0</v>
      </c>
      <c r="H20" s="45">
        <f t="shared" si="1"/>
        <v>0</v>
      </c>
      <c r="I20" s="42">
        <f t="shared" si="2"/>
        <v>0</v>
      </c>
      <c r="J20" s="30">
        <f t="shared" si="5"/>
        <v>0</v>
      </c>
      <c r="K20" s="194"/>
      <c r="L20" s="27">
        <f t="shared" si="3"/>
        <v>0</v>
      </c>
    </row>
    <row r="21" spans="1:12" ht="15" customHeight="1" x14ac:dyDescent="0.45">
      <c r="A21" s="350"/>
      <c r="B21" s="5" t="s">
        <v>3</v>
      </c>
      <c r="C21" s="2">
        <v>503</v>
      </c>
      <c r="D21" s="1"/>
      <c r="E21" s="1"/>
      <c r="F21" s="41">
        <f t="shared" si="0"/>
        <v>0</v>
      </c>
      <c r="G21" s="22">
        <f t="shared" si="4"/>
        <v>0</v>
      </c>
      <c r="H21" s="45">
        <f t="shared" si="1"/>
        <v>0</v>
      </c>
      <c r="I21" s="42">
        <f t="shared" si="2"/>
        <v>0</v>
      </c>
      <c r="J21" s="30">
        <f t="shared" si="5"/>
        <v>0</v>
      </c>
      <c r="K21" s="194"/>
      <c r="L21" s="27">
        <f t="shared" si="3"/>
        <v>0</v>
      </c>
    </row>
    <row r="22" spans="1:12" ht="15.75" customHeight="1" x14ac:dyDescent="0.45">
      <c r="A22" s="350"/>
      <c r="B22" s="5" t="s">
        <v>3</v>
      </c>
      <c r="C22" s="2">
        <v>504</v>
      </c>
      <c r="D22" s="1"/>
      <c r="E22" s="1"/>
      <c r="F22" s="41">
        <f t="shared" si="0"/>
        <v>0</v>
      </c>
      <c r="G22" s="22">
        <f>MMULT($G$1,1/$F$183)*F22</f>
        <v>0</v>
      </c>
      <c r="H22" s="45">
        <f t="shared" si="1"/>
        <v>0</v>
      </c>
      <c r="I22" s="42">
        <f t="shared" si="2"/>
        <v>0</v>
      </c>
      <c r="J22" s="30">
        <f t="shared" si="5"/>
        <v>0</v>
      </c>
      <c r="K22" s="194"/>
      <c r="L22" s="27">
        <f t="shared" si="3"/>
        <v>0</v>
      </c>
    </row>
    <row r="23" spans="1:12" ht="15" customHeight="1" x14ac:dyDescent="0.45">
      <c r="A23" s="351"/>
      <c r="B23" s="5" t="s">
        <v>4</v>
      </c>
      <c r="C23" s="2">
        <v>101</v>
      </c>
      <c r="D23" s="1"/>
      <c r="E23" s="1"/>
      <c r="F23" s="41">
        <f>(E23-D23)*0.01</f>
        <v>0</v>
      </c>
      <c r="G23" s="22">
        <f t="shared" si="4"/>
        <v>0</v>
      </c>
      <c r="H23" s="45">
        <f t="shared" si="1"/>
        <v>0</v>
      </c>
      <c r="I23" s="42">
        <f t="shared" si="2"/>
        <v>0</v>
      </c>
      <c r="J23" s="30">
        <f t="shared" si="5"/>
        <v>0</v>
      </c>
      <c r="K23" s="194"/>
      <c r="L23" s="27">
        <f t="shared" si="3"/>
        <v>0</v>
      </c>
    </row>
    <row r="24" spans="1:12" ht="15" customHeight="1" x14ac:dyDescent="0.45">
      <c r="A24" s="351"/>
      <c r="B24" s="5" t="s">
        <v>4</v>
      </c>
      <c r="C24" s="2">
        <v>102</v>
      </c>
      <c r="D24" s="1"/>
      <c r="E24" s="1"/>
      <c r="F24" s="41">
        <f t="shared" ref="F24:F32" si="6">(E24-D24)*$N$1</f>
        <v>0</v>
      </c>
      <c r="G24" s="22">
        <f t="shared" si="4"/>
        <v>0</v>
      </c>
      <c r="H24" s="45">
        <f t="shared" si="1"/>
        <v>0</v>
      </c>
      <c r="I24" s="42">
        <f t="shared" si="2"/>
        <v>0</v>
      </c>
      <c r="J24" s="30">
        <f t="shared" si="5"/>
        <v>0</v>
      </c>
      <c r="K24" s="194"/>
      <c r="L24" s="27">
        <f t="shared" si="3"/>
        <v>0</v>
      </c>
    </row>
    <row r="25" spans="1:12" ht="15" customHeight="1" x14ac:dyDescent="0.45">
      <c r="A25" s="351"/>
      <c r="B25" s="5" t="s">
        <v>4</v>
      </c>
      <c r="C25" s="2">
        <v>103</v>
      </c>
      <c r="D25" s="1"/>
      <c r="E25" s="1"/>
      <c r="F25" s="41">
        <f t="shared" si="6"/>
        <v>0</v>
      </c>
      <c r="G25" s="22">
        <f t="shared" si="4"/>
        <v>0</v>
      </c>
      <c r="H25" s="45">
        <f t="shared" si="1"/>
        <v>0</v>
      </c>
      <c r="I25" s="42">
        <f t="shared" si="2"/>
        <v>0</v>
      </c>
      <c r="J25" s="30">
        <f t="shared" si="5"/>
        <v>0</v>
      </c>
      <c r="K25" s="194"/>
      <c r="L25" s="27">
        <f t="shared" si="3"/>
        <v>0</v>
      </c>
    </row>
    <row r="26" spans="1:12" ht="15" customHeight="1" x14ac:dyDescent="0.45">
      <c r="A26" s="351"/>
      <c r="B26" s="5" t="s">
        <v>4</v>
      </c>
      <c r="C26" s="2">
        <v>104</v>
      </c>
      <c r="D26" s="1"/>
      <c r="E26" s="1"/>
      <c r="F26" s="41">
        <f t="shared" si="6"/>
        <v>0</v>
      </c>
      <c r="G26" s="22">
        <f t="shared" si="4"/>
        <v>0</v>
      </c>
      <c r="H26" s="45">
        <f t="shared" si="1"/>
        <v>0</v>
      </c>
      <c r="I26" s="42">
        <f t="shared" si="2"/>
        <v>0</v>
      </c>
      <c r="J26" s="30">
        <f t="shared" si="5"/>
        <v>0</v>
      </c>
      <c r="K26" s="194"/>
      <c r="L26" s="27">
        <f t="shared" si="3"/>
        <v>0</v>
      </c>
    </row>
    <row r="27" spans="1:12" ht="15" customHeight="1" x14ac:dyDescent="0.45">
      <c r="A27" s="351"/>
      <c r="B27" s="5" t="s">
        <v>4</v>
      </c>
      <c r="C27" s="2">
        <v>201</v>
      </c>
      <c r="D27" s="1"/>
      <c r="E27" s="1"/>
      <c r="F27" s="41">
        <f t="shared" si="6"/>
        <v>0</v>
      </c>
      <c r="G27" s="22">
        <f t="shared" si="4"/>
        <v>0</v>
      </c>
      <c r="H27" s="45">
        <f t="shared" si="1"/>
        <v>0</v>
      </c>
      <c r="I27" s="42">
        <f t="shared" si="2"/>
        <v>0</v>
      </c>
      <c r="J27" s="30">
        <f t="shared" si="5"/>
        <v>0</v>
      </c>
      <c r="K27" s="194"/>
      <c r="L27" s="27">
        <f t="shared" si="3"/>
        <v>0</v>
      </c>
    </row>
    <row r="28" spans="1:12" ht="15" customHeight="1" x14ac:dyDescent="0.45">
      <c r="A28" s="351"/>
      <c r="B28" s="5" t="s">
        <v>4</v>
      </c>
      <c r="C28" s="2">
        <v>202</v>
      </c>
      <c r="D28" s="1"/>
      <c r="E28" s="1"/>
      <c r="F28" s="41">
        <f t="shared" si="6"/>
        <v>0</v>
      </c>
      <c r="G28" s="22">
        <f t="shared" si="4"/>
        <v>0</v>
      </c>
      <c r="H28" s="45">
        <f t="shared" si="1"/>
        <v>0</v>
      </c>
      <c r="I28" s="42">
        <f t="shared" si="2"/>
        <v>0</v>
      </c>
      <c r="J28" s="30">
        <f t="shared" si="5"/>
        <v>0</v>
      </c>
      <c r="K28" s="194"/>
      <c r="L28" s="27">
        <f t="shared" si="3"/>
        <v>0</v>
      </c>
    </row>
    <row r="29" spans="1:12" ht="15" customHeight="1" x14ac:dyDescent="0.45">
      <c r="A29" s="351"/>
      <c r="B29" s="5" t="s">
        <v>4</v>
      </c>
      <c r="C29" s="2">
        <v>203</v>
      </c>
      <c r="D29" s="1"/>
      <c r="E29" s="1"/>
      <c r="F29" s="41">
        <f t="shared" si="6"/>
        <v>0</v>
      </c>
      <c r="G29" s="22">
        <f t="shared" si="4"/>
        <v>0</v>
      </c>
      <c r="H29" s="45">
        <f t="shared" si="1"/>
        <v>0</v>
      </c>
      <c r="I29" s="42">
        <f t="shared" si="2"/>
        <v>0</v>
      </c>
      <c r="J29" s="30">
        <f t="shared" si="5"/>
        <v>0</v>
      </c>
      <c r="K29" s="194"/>
      <c r="L29" s="27">
        <f t="shared" si="3"/>
        <v>0</v>
      </c>
    </row>
    <row r="30" spans="1:12" ht="15" customHeight="1" x14ac:dyDescent="0.45">
      <c r="A30" s="351"/>
      <c r="B30" s="5" t="s">
        <v>4</v>
      </c>
      <c r="C30" s="2">
        <v>204</v>
      </c>
      <c r="D30" s="1"/>
      <c r="E30" s="1"/>
      <c r="F30" s="41">
        <f t="shared" si="6"/>
        <v>0</v>
      </c>
      <c r="G30" s="22">
        <f t="shared" si="4"/>
        <v>0</v>
      </c>
      <c r="H30" s="45">
        <f t="shared" si="1"/>
        <v>0</v>
      </c>
      <c r="I30" s="42">
        <f t="shared" si="2"/>
        <v>0</v>
      </c>
      <c r="J30" s="30">
        <f t="shared" si="5"/>
        <v>0</v>
      </c>
      <c r="K30" s="194"/>
      <c r="L30" s="27">
        <f t="shared" si="3"/>
        <v>0</v>
      </c>
    </row>
    <row r="31" spans="1:12" ht="15" customHeight="1" x14ac:dyDescent="0.45">
      <c r="A31" s="351"/>
      <c r="B31" s="5" t="s">
        <v>4</v>
      </c>
      <c r="C31" s="2">
        <v>301</v>
      </c>
      <c r="D31" s="1"/>
      <c r="E31" s="1"/>
      <c r="F31" s="41">
        <f t="shared" si="6"/>
        <v>0</v>
      </c>
      <c r="G31" s="22">
        <f t="shared" si="4"/>
        <v>0</v>
      </c>
      <c r="H31" s="45">
        <f t="shared" si="1"/>
        <v>0</v>
      </c>
      <c r="I31" s="42">
        <f t="shared" si="2"/>
        <v>0</v>
      </c>
      <c r="J31" s="30">
        <f t="shared" si="5"/>
        <v>0</v>
      </c>
      <c r="K31" s="194"/>
      <c r="L31" s="27">
        <f t="shared" si="3"/>
        <v>0</v>
      </c>
    </row>
    <row r="32" spans="1:12" ht="15" customHeight="1" x14ac:dyDescent="0.45">
      <c r="A32" s="351"/>
      <c r="B32" s="5" t="s">
        <v>4</v>
      </c>
      <c r="C32" s="2">
        <v>302</v>
      </c>
      <c r="D32" s="1"/>
      <c r="E32" s="1"/>
      <c r="F32" s="41">
        <f t="shared" si="6"/>
        <v>0</v>
      </c>
      <c r="G32" s="22">
        <f t="shared" si="4"/>
        <v>0</v>
      </c>
      <c r="H32" s="45">
        <f t="shared" si="1"/>
        <v>0</v>
      </c>
      <c r="I32" s="42">
        <f t="shared" si="2"/>
        <v>0</v>
      </c>
      <c r="J32" s="30">
        <f t="shared" si="5"/>
        <v>0</v>
      </c>
      <c r="K32" s="194"/>
      <c r="L32" s="27">
        <f t="shared" si="3"/>
        <v>0</v>
      </c>
    </row>
    <row r="33" spans="1:12" ht="15" customHeight="1" x14ac:dyDescent="0.45">
      <c r="A33" s="351"/>
      <c r="B33" s="5" t="s">
        <v>4</v>
      </c>
      <c r="C33" s="2">
        <v>303</v>
      </c>
      <c r="D33" s="1"/>
      <c r="E33" s="1"/>
      <c r="F33" s="41">
        <f>(E33-D33)*0.01</f>
        <v>0</v>
      </c>
      <c r="G33" s="22">
        <f t="shared" si="4"/>
        <v>0</v>
      </c>
      <c r="H33" s="45">
        <f t="shared" si="1"/>
        <v>0</v>
      </c>
      <c r="I33" s="42">
        <f t="shared" si="2"/>
        <v>0</v>
      </c>
      <c r="J33" s="30">
        <f t="shared" si="5"/>
        <v>0</v>
      </c>
      <c r="K33" s="194"/>
      <c r="L33" s="27">
        <f t="shared" si="3"/>
        <v>0</v>
      </c>
    </row>
    <row r="34" spans="1:12" ht="15" customHeight="1" x14ac:dyDescent="0.45">
      <c r="A34" s="351"/>
      <c r="B34" s="5" t="s">
        <v>4</v>
      </c>
      <c r="C34" s="2">
        <v>304</v>
      </c>
      <c r="D34" s="1"/>
      <c r="E34" s="1"/>
      <c r="F34" s="41">
        <f t="shared" ref="F34:F42" si="7">(E34-D34)*$N$1</f>
        <v>0</v>
      </c>
      <c r="G34" s="22">
        <f t="shared" si="4"/>
        <v>0</v>
      </c>
      <c r="H34" s="45">
        <f t="shared" si="1"/>
        <v>0</v>
      </c>
      <c r="I34" s="42">
        <f t="shared" si="2"/>
        <v>0</v>
      </c>
      <c r="J34" s="30">
        <f t="shared" si="5"/>
        <v>0</v>
      </c>
      <c r="K34" s="194"/>
      <c r="L34" s="27">
        <f t="shared" si="3"/>
        <v>0</v>
      </c>
    </row>
    <row r="35" spans="1:12" ht="15" customHeight="1" x14ac:dyDescent="0.45">
      <c r="A35" s="351"/>
      <c r="B35" s="5" t="s">
        <v>4</v>
      </c>
      <c r="C35" s="2">
        <v>401</v>
      </c>
      <c r="D35" s="1"/>
      <c r="E35" s="1"/>
      <c r="F35" s="41">
        <f t="shared" si="7"/>
        <v>0</v>
      </c>
      <c r="G35" s="22">
        <f t="shared" si="4"/>
        <v>0</v>
      </c>
      <c r="H35" s="45">
        <f t="shared" si="1"/>
        <v>0</v>
      </c>
      <c r="I35" s="42">
        <f t="shared" si="2"/>
        <v>0</v>
      </c>
      <c r="J35" s="30">
        <f t="shared" si="5"/>
        <v>0</v>
      </c>
      <c r="K35" s="194"/>
      <c r="L35" s="27">
        <f t="shared" si="3"/>
        <v>0</v>
      </c>
    </row>
    <row r="36" spans="1:12" ht="15" customHeight="1" x14ac:dyDescent="0.45">
      <c r="A36" s="351"/>
      <c r="B36" s="5" t="s">
        <v>4</v>
      </c>
      <c r="C36" s="2">
        <v>402</v>
      </c>
      <c r="D36" s="1"/>
      <c r="E36" s="1"/>
      <c r="F36" s="41">
        <f t="shared" si="7"/>
        <v>0</v>
      </c>
      <c r="G36" s="22">
        <f t="shared" si="4"/>
        <v>0</v>
      </c>
      <c r="H36" s="45">
        <f t="shared" si="1"/>
        <v>0</v>
      </c>
      <c r="I36" s="42">
        <f t="shared" si="2"/>
        <v>0</v>
      </c>
      <c r="J36" s="30">
        <f t="shared" si="5"/>
        <v>0</v>
      </c>
      <c r="K36" s="194"/>
      <c r="L36" s="27">
        <f t="shared" si="3"/>
        <v>0</v>
      </c>
    </row>
    <row r="37" spans="1:12" ht="15" customHeight="1" x14ac:dyDescent="0.45">
      <c r="A37" s="351"/>
      <c r="B37" s="5" t="s">
        <v>4</v>
      </c>
      <c r="C37" s="2">
        <v>403</v>
      </c>
      <c r="D37" s="1"/>
      <c r="E37" s="1"/>
      <c r="F37" s="41">
        <f t="shared" si="7"/>
        <v>0</v>
      </c>
      <c r="G37" s="22">
        <f t="shared" si="4"/>
        <v>0</v>
      </c>
      <c r="H37" s="45">
        <f t="shared" si="1"/>
        <v>0</v>
      </c>
      <c r="I37" s="42">
        <f t="shared" si="2"/>
        <v>0</v>
      </c>
      <c r="J37" s="30">
        <f t="shared" si="5"/>
        <v>0</v>
      </c>
      <c r="K37" s="194"/>
      <c r="L37" s="27">
        <f t="shared" si="3"/>
        <v>0</v>
      </c>
    </row>
    <row r="38" spans="1:12" ht="15" customHeight="1" x14ac:dyDescent="0.45">
      <c r="A38" s="351"/>
      <c r="B38" s="5" t="s">
        <v>4</v>
      </c>
      <c r="C38" s="2">
        <v>404</v>
      </c>
      <c r="D38" s="1"/>
      <c r="E38" s="1"/>
      <c r="F38" s="41">
        <f t="shared" si="7"/>
        <v>0</v>
      </c>
      <c r="G38" s="22">
        <f t="shared" si="4"/>
        <v>0</v>
      </c>
      <c r="H38" s="45">
        <f t="shared" si="1"/>
        <v>0</v>
      </c>
      <c r="I38" s="42">
        <f t="shared" si="2"/>
        <v>0</v>
      </c>
      <c r="J38" s="30">
        <f t="shared" si="5"/>
        <v>0</v>
      </c>
      <c r="K38" s="194"/>
      <c r="L38" s="27">
        <f t="shared" si="3"/>
        <v>0</v>
      </c>
    </row>
    <row r="39" spans="1:12" ht="15" customHeight="1" x14ac:dyDescent="0.45">
      <c r="A39" s="351"/>
      <c r="B39" s="5" t="s">
        <v>4</v>
      </c>
      <c r="C39" s="2">
        <v>501</v>
      </c>
      <c r="D39" s="1"/>
      <c r="E39" s="1"/>
      <c r="F39" s="41">
        <f t="shared" si="7"/>
        <v>0</v>
      </c>
      <c r="G39" s="22">
        <f t="shared" si="4"/>
        <v>0</v>
      </c>
      <c r="H39" s="45">
        <f t="shared" si="1"/>
        <v>0</v>
      </c>
      <c r="I39" s="42">
        <f t="shared" si="2"/>
        <v>0</v>
      </c>
      <c r="J39" s="30">
        <f t="shared" si="5"/>
        <v>0</v>
      </c>
      <c r="K39" s="194"/>
      <c r="L39" s="27">
        <f t="shared" si="3"/>
        <v>0</v>
      </c>
    </row>
    <row r="40" spans="1:12" ht="15" customHeight="1" x14ac:dyDescent="0.45">
      <c r="A40" s="351"/>
      <c r="B40" s="5" t="s">
        <v>4</v>
      </c>
      <c r="C40" s="2">
        <v>502</v>
      </c>
      <c r="D40" s="1"/>
      <c r="E40" s="1"/>
      <c r="F40" s="41">
        <f t="shared" si="7"/>
        <v>0</v>
      </c>
      <c r="G40" s="22">
        <f t="shared" si="4"/>
        <v>0</v>
      </c>
      <c r="H40" s="45">
        <f t="shared" si="1"/>
        <v>0</v>
      </c>
      <c r="I40" s="42">
        <f t="shared" si="2"/>
        <v>0</v>
      </c>
      <c r="J40" s="30">
        <f t="shared" si="5"/>
        <v>0</v>
      </c>
      <c r="K40" s="194"/>
      <c r="L40" s="27">
        <f t="shared" si="3"/>
        <v>0</v>
      </c>
    </row>
    <row r="41" spans="1:12" ht="15" customHeight="1" x14ac:dyDescent="0.45">
      <c r="A41" s="351"/>
      <c r="B41" s="5" t="s">
        <v>4</v>
      </c>
      <c r="C41" s="2">
        <v>503</v>
      </c>
      <c r="D41" s="1"/>
      <c r="E41" s="1"/>
      <c r="F41" s="41">
        <f t="shared" si="7"/>
        <v>0</v>
      </c>
      <c r="G41" s="22">
        <f t="shared" si="4"/>
        <v>0</v>
      </c>
      <c r="H41" s="45">
        <f t="shared" si="1"/>
        <v>0</v>
      </c>
      <c r="I41" s="42">
        <f t="shared" si="2"/>
        <v>0</v>
      </c>
      <c r="J41" s="30">
        <f t="shared" si="5"/>
        <v>0</v>
      </c>
      <c r="K41" s="194"/>
      <c r="L41" s="27">
        <f t="shared" si="3"/>
        <v>0</v>
      </c>
    </row>
    <row r="42" spans="1:12" ht="15.75" customHeight="1" x14ac:dyDescent="0.45">
      <c r="A42" s="351"/>
      <c r="B42" s="5" t="s">
        <v>4</v>
      </c>
      <c r="C42" s="2">
        <v>504</v>
      </c>
      <c r="D42" s="1"/>
      <c r="E42" s="1"/>
      <c r="F42" s="41">
        <f t="shared" si="7"/>
        <v>0</v>
      </c>
      <c r="G42" s="22">
        <f t="shared" si="4"/>
        <v>0</v>
      </c>
      <c r="H42" s="45">
        <f t="shared" si="1"/>
        <v>0</v>
      </c>
      <c r="I42" s="42">
        <f t="shared" si="2"/>
        <v>0</v>
      </c>
      <c r="J42" s="30">
        <f t="shared" si="5"/>
        <v>0</v>
      </c>
      <c r="K42" s="194"/>
      <c r="L42" s="27">
        <f t="shared" si="3"/>
        <v>0</v>
      </c>
    </row>
    <row r="43" spans="1:12" ht="15" customHeight="1" x14ac:dyDescent="0.45">
      <c r="A43" s="350"/>
      <c r="B43" s="5" t="s">
        <v>5</v>
      </c>
      <c r="C43" s="2">
        <v>101</v>
      </c>
      <c r="D43" s="1"/>
      <c r="E43" s="1"/>
      <c r="F43" s="41">
        <f>(E43-D43)*0.01</f>
        <v>0</v>
      </c>
      <c r="G43" s="22">
        <f t="shared" si="4"/>
        <v>0</v>
      </c>
      <c r="H43" s="45">
        <f t="shared" si="1"/>
        <v>0</v>
      </c>
      <c r="I43" s="42">
        <f t="shared" si="2"/>
        <v>0</v>
      </c>
      <c r="J43" s="30">
        <f t="shared" si="5"/>
        <v>0</v>
      </c>
      <c r="K43" s="194"/>
      <c r="L43" s="27">
        <f t="shared" si="3"/>
        <v>0</v>
      </c>
    </row>
    <row r="44" spans="1:12" ht="15" customHeight="1" x14ac:dyDescent="0.45">
      <c r="A44" s="350"/>
      <c r="B44" s="5" t="s">
        <v>5</v>
      </c>
      <c r="C44" s="2">
        <v>102</v>
      </c>
      <c r="D44" s="1"/>
      <c r="E44" s="1"/>
      <c r="F44" s="41">
        <f t="shared" ref="F44:F56" si="8">(E44-D44)*$N$1</f>
        <v>0</v>
      </c>
      <c r="G44" s="22">
        <f t="shared" si="4"/>
        <v>0</v>
      </c>
      <c r="H44" s="45">
        <f t="shared" si="1"/>
        <v>0</v>
      </c>
      <c r="I44" s="42">
        <f t="shared" si="2"/>
        <v>0</v>
      </c>
      <c r="J44" s="30">
        <f t="shared" si="5"/>
        <v>0</v>
      </c>
      <c r="K44" s="194"/>
      <c r="L44" s="27">
        <f t="shared" si="3"/>
        <v>0</v>
      </c>
    </row>
    <row r="45" spans="1:12" ht="15" customHeight="1" x14ac:dyDescent="0.45">
      <c r="A45" s="350"/>
      <c r="B45" s="5" t="s">
        <v>5</v>
      </c>
      <c r="C45" s="2">
        <v>103</v>
      </c>
      <c r="D45" s="1"/>
      <c r="E45" s="1"/>
      <c r="F45" s="41">
        <f t="shared" si="8"/>
        <v>0</v>
      </c>
      <c r="G45" s="22">
        <f t="shared" si="4"/>
        <v>0</v>
      </c>
      <c r="H45" s="45">
        <f t="shared" si="1"/>
        <v>0</v>
      </c>
      <c r="I45" s="42">
        <f t="shared" si="2"/>
        <v>0</v>
      </c>
      <c r="J45" s="30">
        <f t="shared" si="5"/>
        <v>0</v>
      </c>
      <c r="K45" s="194"/>
      <c r="L45" s="27">
        <f t="shared" si="3"/>
        <v>0</v>
      </c>
    </row>
    <row r="46" spans="1:12" ht="15" customHeight="1" x14ac:dyDescent="0.45">
      <c r="A46" s="350"/>
      <c r="B46" s="5" t="s">
        <v>5</v>
      </c>
      <c r="C46" s="2">
        <v>104</v>
      </c>
      <c r="D46" s="1"/>
      <c r="E46" s="1"/>
      <c r="F46" s="41">
        <f t="shared" si="8"/>
        <v>0</v>
      </c>
      <c r="G46" s="22">
        <f t="shared" si="4"/>
        <v>0</v>
      </c>
      <c r="H46" s="45">
        <f t="shared" si="1"/>
        <v>0</v>
      </c>
      <c r="I46" s="42">
        <f t="shared" si="2"/>
        <v>0</v>
      </c>
      <c r="J46" s="30">
        <f t="shared" si="5"/>
        <v>0</v>
      </c>
      <c r="K46" s="194"/>
      <c r="L46" s="27">
        <f t="shared" si="3"/>
        <v>0</v>
      </c>
    </row>
    <row r="47" spans="1:12" ht="15" customHeight="1" x14ac:dyDescent="0.45">
      <c r="A47" s="350"/>
      <c r="B47" s="5" t="s">
        <v>5</v>
      </c>
      <c r="C47" s="2">
        <v>201</v>
      </c>
      <c r="D47" s="1"/>
      <c r="E47" s="1"/>
      <c r="F47" s="41">
        <f t="shared" si="8"/>
        <v>0</v>
      </c>
      <c r="G47" s="22">
        <f t="shared" si="4"/>
        <v>0</v>
      </c>
      <c r="H47" s="45">
        <f t="shared" si="1"/>
        <v>0</v>
      </c>
      <c r="I47" s="42">
        <f t="shared" si="2"/>
        <v>0</v>
      </c>
      <c r="J47" s="30">
        <f t="shared" si="5"/>
        <v>0</v>
      </c>
      <c r="K47" s="194"/>
      <c r="L47" s="27">
        <f t="shared" si="3"/>
        <v>0</v>
      </c>
    </row>
    <row r="48" spans="1:12" ht="15" customHeight="1" x14ac:dyDescent="0.45">
      <c r="A48" s="350"/>
      <c r="B48" s="5" t="s">
        <v>5</v>
      </c>
      <c r="C48" s="2">
        <v>202</v>
      </c>
      <c r="D48" s="1"/>
      <c r="E48" s="1"/>
      <c r="F48" s="41">
        <f t="shared" si="8"/>
        <v>0</v>
      </c>
      <c r="G48" s="22">
        <f t="shared" si="4"/>
        <v>0</v>
      </c>
      <c r="H48" s="45">
        <f t="shared" si="1"/>
        <v>0</v>
      </c>
      <c r="I48" s="42">
        <f t="shared" si="2"/>
        <v>0</v>
      </c>
      <c r="J48" s="30">
        <f t="shared" si="5"/>
        <v>0</v>
      </c>
      <c r="K48" s="194"/>
      <c r="L48" s="27">
        <f t="shared" si="3"/>
        <v>0</v>
      </c>
    </row>
    <row r="49" spans="1:12" ht="15" customHeight="1" x14ac:dyDescent="0.45">
      <c r="A49" s="350"/>
      <c r="B49" s="5" t="s">
        <v>5</v>
      </c>
      <c r="C49" s="2">
        <v>203</v>
      </c>
      <c r="D49" s="1"/>
      <c r="E49" s="1"/>
      <c r="F49" s="41">
        <f t="shared" si="8"/>
        <v>0</v>
      </c>
      <c r="G49" s="22">
        <f t="shared" si="4"/>
        <v>0</v>
      </c>
      <c r="H49" s="45">
        <f t="shared" si="1"/>
        <v>0</v>
      </c>
      <c r="I49" s="42">
        <f t="shared" si="2"/>
        <v>0</v>
      </c>
      <c r="J49" s="30">
        <f t="shared" si="5"/>
        <v>0</v>
      </c>
      <c r="K49" s="194"/>
      <c r="L49" s="27">
        <f t="shared" si="3"/>
        <v>0</v>
      </c>
    </row>
    <row r="50" spans="1:12" ht="15" customHeight="1" x14ac:dyDescent="0.45">
      <c r="A50" s="350"/>
      <c r="B50" s="5" t="s">
        <v>5</v>
      </c>
      <c r="C50" s="2">
        <v>204</v>
      </c>
      <c r="D50" s="1"/>
      <c r="E50" s="1"/>
      <c r="F50" s="41">
        <f t="shared" si="8"/>
        <v>0</v>
      </c>
      <c r="G50" s="22">
        <f t="shared" si="4"/>
        <v>0</v>
      </c>
      <c r="H50" s="45">
        <f t="shared" si="1"/>
        <v>0</v>
      </c>
      <c r="I50" s="42">
        <f t="shared" si="2"/>
        <v>0</v>
      </c>
      <c r="J50" s="30">
        <f t="shared" si="5"/>
        <v>0</v>
      </c>
      <c r="K50" s="194"/>
      <c r="L50" s="27">
        <f t="shared" si="3"/>
        <v>0</v>
      </c>
    </row>
    <row r="51" spans="1:12" ht="15" customHeight="1" x14ac:dyDescent="0.45">
      <c r="A51" s="350"/>
      <c r="B51" s="5" t="s">
        <v>5</v>
      </c>
      <c r="C51" s="2">
        <v>301</v>
      </c>
      <c r="D51" s="1"/>
      <c r="E51" s="1"/>
      <c r="F51" s="41">
        <f t="shared" si="8"/>
        <v>0</v>
      </c>
      <c r="G51" s="22">
        <f t="shared" si="4"/>
        <v>0</v>
      </c>
      <c r="H51" s="45">
        <f t="shared" si="1"/>
        <v>0</v>
      </c>
      <c r="I51" s="42">
        <f t="shared" si="2"/>
        <v>0</v>
      </c>
      <c r="J51" s="30">
        <f t="shared" si="5"/>
        <v>0</v>
      </c>
      <c r="K51" s="194"/>
      <c r="L51" s="27">
        <f t="shared" si="3"/>
        <v>0</v>
      </c>
    </row>
    <row r="52" spans="1:12" ht="15" customHeight="1" x14ac:dyDescent="0.45">
      <c r="A52" s="350"/>
      <c r="B52" s="5" t="s">
        <v>5</v>
      </c>
      <c r="C52" s="2">
        <v>302</v>
      </c>
      <c r="D52" s="1"/>
      <c r="E52" s="1"/>
      <c r="F52" s="41">
        <f t="shared" si="8"/>
        <v>0</v>
      </c>
      <c r="G52" s="22">
        <f t="shared" si="4"/>
        <v>0</v>
      </c>
      <c r="H52" s="45">
        <f t="shared" si="1"/>
        <v>0</v>
      </c>
      <c r="I52" s="42">
        <f t="shared" si="2"/>
        <v>0</v>
      </c>
      <c r="J52" s="30">
        <f t="shared" si="5"/>
        <v>0</v>
      </c>
      <c r="K52" s="194"/>
      <c r="L52" s="27">
        <f t="shared" si="3"/>
        <v>0</v>
      </c>
    </row>
    <row r="53" spans="1:12" ht="15" customHeight="1" x14ac:dyDescent="0.45">
      <c r="A53" s="350"/>
      <c r="B53" s="5" t="s">
        <v>5</v>
      </c>
      <c r="C53" s="2">
        <v>303</v>
      </c>
      <c r="D53" s="1"/>
      <c r="E53" s="1"/>
      <c r="F53" s="41">
        <f t="shared" si="8"/>
        <v>0</v>
      </c>
      <c r="G53" s="22">
        <f t="shared" si="4"/>
        <v>0</v>
      </c>
      <c r="H53" s="45">
        <f t="shared" si="1"/>
        <v>0</v>
      </c>
      <c r="I53" s="42">
        <f t="shared" si="2"/>
        <v>0</v>
      </c>
      <c r="J53" s="30">
        <f t="shared" si="5"/>
        <v>0</v>
      </c>
      <c r="K53" s="194"/>
      <c r="L53" s="27">
        <f t="shared" si="3"/>
        <v>0</v>
      </c>
    </row>
    <row r="54" spans="1:12" ht="15" customHeight="1" x14ac:dyDescent="0.45">
      <c r="A54" s="350"/>
      <c r="B54" s="5" t="s">
        <v>5</v>
      </c>
      <c r="C54" s="2">
        <v>304</v>
      </c>
      <c r="D54" s="1"/>
      <c r="E54" s="1"/>
      <c r="F54" s="41">
        <f t="shared" si="8"/>
        <v>0</v>
      </c>
      <c r="G54" s="22">
        <f t="shared" si="4"/>
        <v>0</v>
      </c>
      <c r="H54" s="45">
        <f t="shared" si="1"/>
        <v>0</v>
      </c>
      <c r="I54" s="42">
        <f t="shared" si="2"/>
        <v>0</v>
      </c>
      <c r="J54" s="30">
        <f t="shared" si="5"/>
        <v>0</v>
      </c>
      <c r="K54" s="194"/>
      <c r="L54" s="27">
        <f t="shared" si="3"/>
        <v>0</v>
      </c>
    </row>
    <row r="55" spans="1:12" ht="15" customHeight="1" x14ac:dyDescent="0.45">
      <c r="A55" s="350"/>
      <c r="B55" s="5" t="s">
        <v>5</v>
      </c>
      <c r="C55" s="2">
        <v>401</v>
      </c>
      <c r="D55" s="1"/>
      <c r="E55" s="1"/>
      <c r="F55" s="41">
        <f t="shared" si="8"/>
        <v>0</v>
      </c>
      <c r="G55" s="22">
        <f t="shared" si="4"/>
        <v>0</v>
      </c>
      <c r="H55" s="45">
        <f t="shared" si="1"/>
        <v>0</v>
      </c>
      <c r="I55" s="42">
        <f t="shared" si="2"/>
        <v>0</v>
      </c>
      <c r="J55" s="30">
        <f t="shared" si="5"/>
        <v>0</v>
      </c>
      <c r="K55" s="194"/>
      <c r="L55" s="27">
        <f t="shared" si="3"/>
        <v>0</v>
      </c>
    </row>
    <row r="56" spans="1:12" ht="15" customHeight="1" x14ac:dyDescent="0.45">
      <c r="A56" s="350"/>
      <c r="B56" s="5" t="s">
        <v>5</v>
      </c>
      <c r="C56" s="2">
        <v>402</v>
      </c>
      <c r="D56" s="1"/>
      <c r="E56" s="1"/>
      <c r="F56" s="41">
        <f t="shared" si="8"/>
        <v>0</v>
      </c>
      <c r="G56" s="22">
        <f t="shared" si="4"/>
        <v>0</v>
      </c>
      <c r="H56" s="45">
        <f t="shared" si="1"/>
        <v>0</v>
      </c>
      <c r="I56" s="42">
        <f t="shared" si="2"/>
        <v>0</v>
      </c>
      <c r="J56" s="30">
        <f t="shared" si="5"/>
        <v>0</v>
      </c>
      <c r="K56" s="194"/>
      <c r="L56" s="27">
        <f t="shared" si="3"/>
        <v>0</v>
      </c>
    </row>
    <row r="57" spans="1:12" ht="15" customHeight="1" x14ac:dyDescent="0.45">
      <c r="A57" s="350"/>
      <c r="B57" s="5" t="s">
        <v>5</v>
      </c>
      <c r="C57" s="2">
        <v>403</v>
      </c>
      <c r="D57" s="1"/>
      <c r="E57" s="1"/>
      <c r="F57" s="41">
        <f>(E57-D57)*0.01</f>
        <v>0</v>
      </c>
      <c r="G57" s="22">
        <f t="shared" si="4"/>
        <v>0</v>
      </c>
      <c r="H57" s="45">
        <f t="shared" si="1"/>
        <v>0</v>
      </c>
      <c r="I57" s="42">
        <f t="shared" si="2"/>
        <v>0</v>
      </c>
      <c r="J57" s="30">
        <f t="shared" si="5"/>
        <v>0</v>
      </c>
      <c r="K57" s="194"/>
      <c r="L57" s="27">
        <f t="shared" si="3"/>
        <v>0</v>
      </c>
    </row>
    <row r="58" spans="1:12" ht="15" customHeight="1" x14ac:dyDescent="0.45">
      <c r="A58" s="350"/>
      <c r="B58" s="5" t="s">
        <v>5</v>
      </c>
      <c r="C58" s="2">
        <v>404</v>
      </c>
      <c r="D58" s="1"/>
      <c r="E58" s="1"/>
      <c r="F58" s="41">
        <f t="shared" ref="F58:F87" si="9">(E58-D58)*$N$1</f>
        <v>0</v>
      </c>
      <c r="G58" s="22">
        <f t="shared" si="4"/>
        <v>0</v>
      </c>
      <c r="H58" s="45">
        <f t="shared" si="1"/>
        <v>0</v>
      </c>
      <c r="I58" s="42">
        <f t="shared" si="2"/>
        <v>0</v>
      </c>
      <c r="J58" s="30">
        <f t="shared" si="5"/>
        <v>0</v>
      </c>
      <c r="K58" s="194"/>
      <c r="L58" s="27">
        <f t="shared" si="3"/>
        <v>0</v>
      </c>
    </row>
    <row r="59" spans="1:12" ht="15" customHeight="1" x14ac:dyDescent="0.45">
      <c r="A59" s="350"/>
      <c r="B59" s="5" t="s">
        <v>5</v>
      </c>
      <c r="C59" s="2">
        <v>501</v>
      </c>
      <c r="D59" s="1"/>
      <c r="E59" s="1"/>
      <c r="F59" s="41">
        <f t="shared" si="9"/>
        <v>0</v>
      </c>
      <c r="G59" s="22">
        <f t="shared" si="4"/>
        <v>0</v>
      </c>
      <c r="H59" s="45">
        <f t="shared" si="1"/>
        <v>0</v>
      </c>
      <c r="I59" s="42">
        <f t="shared" si="2"/>
        <v>0</v>
      </c>
      <c r="J59" s="30">
        <f t="shared" si="5"/>
        <v>0</v>
      </c>
      <c r="K59" s="194"/>
      <c r="L59" s="27">
        <f t="shared" si="3"/>
        <v>0</v>
      </c>
    </row>
    <row r="60" spans="1:12" ht="15" customHeight="1" x14ac:dyDescent="0.45">
      <c r="A60" s="350"/>
      <c r="B60" s="5" t="s">
        <v>5</v>
      </c>
      <c r="C60" s="2">
        <v>502</v>
      </c>
      <c r="D60" s="1"/>
      <c r="E60" s="1"/>
      <c r="F60" s="41">
        <f t="shared" si="9"/>
        <v>0</v>
      </c>
      <c r="G60" s="22">
        <f t="shared" si="4"/>
        <v>0</v>
      </c>
      <c r="H60" s="45">
        <f t="shared" si="1"/>
        <v>0</v>
      </c>
      <c r="I60" s="42">
        <f t="shared" si="2"/>
        <v>0</v>
      </c>
      <c r="J60" s="30">
        <f t="shared" si="5"/>
        <v>0</v>
      </c>
      <c r="K60" s="194"/>
      <c r="L60" s="27">
        <f t="shared" si="3"/>
        <v>0</v>
      </c>
    </row>
    <row r="61" spans="1:12" ht="15" customHeight="1" x14ac:dyDescent="0.45">
      <c r="A61" s="350"/>
      <c r="B61" s="5" t="s">
        <v>5</v>
      </c>
      <c r="C61" s="2">
        <v>503</v>
      </c>
      <c r="D61" s="1"/>
      <c r="E61" s="1"/>
      <c r="F61" s="41">
        <f t="shared" si="9"/>
        <v>0</v>
      </c>
      <c r="G61" s="22">
        <f t="shared" si="4"/>
        <v>0</v>
      </c>
      <c r="H61" s="45">
        <f t="shared" si="1"/>
        <v>0</v>
      </c>
      <c r="I61" s="42">
        <f t="shared" si="2"/>
        <v>0</v>
      </c>
      <c r="J61" s="30">
        <f t="shared" si="5"/>
        <v>0</v>
      </c>
      <c r="K61" s="194"/>
      <c r="L61" s="27">
        <f t="shared" si="3"/>
        <v>0</v>
      </c>
    </row>
    <row r="62" spans="1:12" ht="15.75" customHeight="1" x14ac:dyDescent="0.45">
      <c r="A62" s="350"/>
      <c r="B62" s="5" t="s">
        <v>5</v>
      </c>
      <c r="C62" s="2">
        <v>504</v>
      </c>
      <c r="D62" s="1"/>
      <c r="E62" s="1"/>
      <c r="F62" s="41">
        <f t="shared" si="9"/>
        <v>0</v>
      </c>
      <c r="G62" s="22">
        <f t="shared" si="4"/>
        <v>0</v>
      </c>
      <c r="H62" s="45">
        <f t="shared" si="1"/>
        <v>0</v>
      </c>
      <c r="I62" s="42">
        <f t="shared" si="2"/>
        <v>0</v>
      </c>
      <c r="J62" s="30">
        <f t="shared" si="5"/>
        <v>0</v>
      </c>
      <c r="K62" s="194"/>
      <c r="L62" s="27">
        <f t="shared" si="3"/>
        <v>0</v>
      </c>
    </row>
    <row r="63" spans="1:12" ht="15" customHeight="1" x14ac:dyDescent="0.45">
      <c r="A63" s="351"/>
      <c r="B63" s="5" t="s">
        <v>6</v>
      </c>
      <c r="C63" s="2">
        <v>101</v>
      </c>
      <c r="D63" s="1"/>
      <c r="E63" s="1"/>
      <c r="F63" s="41">
        <f t="shared" si="9"/>
        <v>0</v>
      </c>
      <c r="G63" s="22">
        <f t="shared" si="4"/>
        <v>0</v>
      </c>
      <c r="H63" s="45">
        <f t="shared" si="1"/>
        <v>0</v>
      </c>
      <c r="I63" s="42">
        <f t="shared" si="2"/>
        <v>0</v>
      </c>
      <c r="J63" s="30">
        <f t="shared" si="5"/>
        <v>0</v>
      </c>
      <c r="K63" s="194"/>
      <c r="L63" s="27">
        <f t="shared" si="3"/>
        <v>0</v>
      </c>
    </row>
    <row r="64" spans="1:12" ht="15" customHeight="1" x14ac:dyDescent="0.45">
      <c r="A64" s="351"/>
      <c r="B64" s="5" t="s">
        <v>6</v>
      </c>
      <c r="C64" s="2">
        <v>102</v>
      </c>
      <c r="D64" s="1"/>
      <c r="E64" s="1"/>
      <c r="F64" s="41">
        <f t="shared" si="9"/>
        <v>0</v>
      </c>
      <c r="G64" s="22">
        <f>MMULT($G$1,1/$F$183)*F64</f>
        <v>0</v>
      </c>
      <c r="H64" s="45">
        <f t="shared" si="1"/>
        <v>0</v>
      </c>
      <c r="I64" s="42">
        <f t="shared" si="2"/>
        <v>0</v>
      </c>
      <c r="J64" s="30">
        <f t="shared" si="5"/>
        <v>0</v>
      </c>
      <c r="K64" s="194"/>
      <c r="L64" s="27">
        <f t="shared" si="3"/>
        <v>0</v>
      </c>
    </row>
    <row r="65" spans="1:12" ht="15" customHeight="1" x14ac:dyDescent="0.45">
      <c r="A65" s="351"/>
      <c r="B65" s="5" t="s">
        <v>6</v>
      </c>
      <c r="C65" s="2">
        <v>103</v>
      </c>
      <c r="D65" s="1"/>
      <c r="E65" s="1"/>
      <c r="F65" s="41">
        <f t="shared" si="9"/>
        <v>0</v>
      </c>
      <c r="G65" s="22">
        <f t="shared" si="4"/>
        <v>0</v>
      </c>
      <c r="H65" s="45">
        <f t="shared" si="1"/>
        <v>0</v>
      </c>
      <c r="I65" s="42">
        <f t="shared" si="2"/>
        <v>0</v>
      </c>
      <c r="J65" s="30">
        <f t="shared" si="5"/>
        <v>0</v>
      </c>
      <c r="K65" s="194"/>
      <c r="L65" s="27">
        <f>SUM(I65,J65,K65)</f>
        <v>0</v>
      </c>
    </row>
    <row r="66" spans="1:12" ht="15" customHeight="1" x14ac:dyDescent="0.45">
      <c r="A66" s="351"/>
      <c r="B66" s="5" t="s">
        <v>6</v>
      </c>
      <c r="C66" s="2">
        <v>104</v>
      </c>
      <c r="D66" s="1"/>
      <c r="E66" s="1"/>
      <c r="F66" s="41">
        <f t="shared" si="9"/>
        <v>0</v>
      </c>
      <c r="G66" s="22">
        <f t="shared" si="4"/>
        <v>0</v>
      </c>
      <c r="H66" s="45">
        <f t="shared" si="1"/>
        <v>0</v>
      </c>
      <c r="I66" s="42">
        <f t="shared" si="2"/>
        <v>0</v>
      </c>
      <c r="J66" s="30">
        <f t="shared" si="5"/>
        <v>0</v>
      </c>
      <c r="K66" s="194"/>
      <c r="L66" s="27">
        <f t="shared" si="3"/>
        <v>0</v>
      </c>
    </row>
    <row r="67" spans="1:12" ht="15" customHeight="1" x14ac:dyDescent="0.45">
      <c r="A67" s="351"/>
      <c r="B67" s="5" t="s">
        <v>6</v>
      </c>
      <c r="C67" s="2">
        <v>201</v>
      </c>
      <c r="D67" s="1"/>
      <c r="E67" s="1"/>
      <c r="F67" s="41">
        <f t="shared" si="9"/>
        <v>0</v>
      </c>
      <c r="G67" s="22">
        <f t="shared" si="4"/>
        <v>0</v>
      </c>
      <c r="H67" s="45">
        <f t="shared" si="1"/>
        <v>0</v>
      </c>
      <c r="I67" s="42">
        <f t="shared" si="2"/>
        <v>0</v>
      </c>
      <c r="J67" s="30">
        <f t="shared" si="5"/>
        <v>0</v>
      </c>
      <c r="K67" s="194"/>
      <c r="L67" s="27">
        <f t="shared" si="3"/>
        <v>0</v>
      </c>
    </row>
    <row r="68" spans="1:12" ht="15" customHeight="1" x14ac:dyDescent="0.45">
      <c r="A68" s="351"/>
      <c r="B68" s="5" t="s">
        <v>6</v>
      </c>
      <c r="C68" s="2">
        <v>202</v>
      </c>
      <c r="D68" s="1"/>
      <c r="E68" s="1"/>
      <c r="F68" s="41">
        <f t="shared" si="9"/>
        <v>0</v>
      </c>
      <c r="G68" s="22">
        <f t="shared" ref="G68:G131" si="10">MMULT($G$1,1/$F$183)*F68</f>
        <v>0</v>
      </c>
      <c r="H68" s="45">
        <f t="shared" ref="H68:H131" si="11">MMULT($H$1,1/180)</f>
        <v>0</v>
      </c>
      <c r="I68" s="42">
        <f t="shared" ref="I68:I131" si="12">SUM(G68,H68)</f>
        <v>0</v>
      </c>
      <c r="J68" s="30">
        <f t="shared" si="5"/>
        <v>0</v>
      </c>
      <c r="K68" s="194"/>
      <c r="L68" s="27">
        <f t="shared" ref="L68:L131" si="13">SUM(I68,J68,K68)</f>
        <v>0</v>
      </c>
    </row>
    <row r="69" spans="1:12" ht="15" customHeight="1" x14ac:dyDescent="0.45">
      <c r="A69" s="351"/>
      <c r="B69" s="5" t="s">
        <v>6</v>
      </c>
      <c r="C69" s="2">
        <v>203</v>
      </c>
      <c r="D69" s="1"/>
      <c r="E69" s="1"/>
      <c r="F69" s="41">
        <f t="shared" si="9"/>
        <v>0</v>
      </c>
      <c r="G69" s="22">
        <f t="shared" si="10"/>
        <v>0</v>
      </c>
      <c r="H69" s="45">
        <f t="shared" si="11"/>
        <v>0</v>
      </c>
      <c r="I69" s="42">
        <f t="shared" si="12"/>
        <v>0</v>
      </c>
      <c r="J69" s="30">
        <f t="shared" ref="J69:J132" si="14">SUM($J$3)</f>
        <v>0</v>
      </c>
      <c r="K69" s="194"/>
      <c r="L69" s="27">
        <f t="shared" si="13"/>
        <v>0</v>
      </c>
    </row>
    <row r="70" spans="1:12" ht="15" customHeight="1" x14ac:dyDescent="0.45">
      <c r="A70" s="351"/>
      <c r="B70" s="5" t="s">
        <v>6</v>
      </c>
      <c r="C70" s="2">
        <v>204</v>
      </c>
      <c r="D70" s="1"/>
      <c r="E70" s="1"/>
      <c r="F70" s="41">
        <f t="shared" si="9"/>
        <v>0</v>
      </c>
      <c r="G70" s="22">
        <f t="shared" si="10"/>
        <v>0</v>
      </c>
      <c r="H70" s="45">
        <f t="shared" si="11"/>
        <v>0</v>
      </c>
      <c r="I70" s="42">
        <f t="shared" si="12"/>
        <v>0</v>
      </c>
      <c r="J70" s="30">
        <f t="shared" si="14"/>
        <v>0</v>
      </c>
      <c r="K70" s="194"/>
      <c r="L70" s="27">
        <f t="shared" si="13"/>
        <v>0</v>
      </c>
    </row>
    <row r="71" spans="1:12" ht="15" customHeight="1" x14ac:dyDescent="0.45">
      <c r="A71" s="351"/>
      <c r="B71" s="5" t="s">
        <v>6</v>
      </c>
      <c r="C71" s="2">
        <v>301</v>
      </c>
      <c r="D71" s="1"/>
      <c r="E71" s="1"/>
      <c r="F71" s="41">
        <f t="shared" si="9"/>
        <v>0</v>
      </c>
      <c r="G71" s="22">
        <f t="shared" si="10"/>
        <v>0</v>
      </c>
      <c r="H71" s="45">
        <f t="shared" si="11"/>
        <v>0</v>
      </c>
      <c r="I71" s="42">
        <f t="shared" si="12"/>
        <v>0</v>
      </c>
      <c r="J71" s="30">
        <f t="shared" si="14"/>
        <v>0</v>
      </c>
      <c r="K71" s="194"/>
      <c r="L71" s="27">
        <f t="shared" si="13"/>
        <v>0</v>
      </c>
    </row>
    <row r="72" spans="1:12" ht="15" customHeight="1" x14ac:dyDescent="0.45">
      <c r="A72" s="351"/>
      <c r="B72" s="5" t="s">
        <v>6</v>
      </c>
      <c r="C72" s="2">
        <v>302</v>
      </c>
      <c r="D72" s="1"/>
      <c r="E72" s="1"/>
      <c r="F72" s="41">
        <f t="shared" si="9"/>
        <v>0</v>
      </c>
      <c r="G72" s="22">
        <f t="shared" si="10"/>
        <v>0</v>
      </c>
      <c r="H72" s="45">
        <f t="shared" si="11"/>
        <v>0</v>
      </c>
      <c r="I72" s="42">
        <f t="shared" si="12"/>
        <v>0</v>
      </c>
      <c r="J72" s="30">
        <f t="shared" si="14"/>
        <v>0</v>
      </c>
      <c r="K72" s="194"/>
      <c r="L72" s="27">
        <f t="shared" si="13"/>
        <v>0</v>
      </c>
    </row>
    <row r="73" spans="1:12" ht="15" customHeight="1" x14ac:dyDescent="0.45">
      <c r="A73" s="351"/>
      <c r="B73" s="5" t="s">
        <v>6</v>
      </c>
      <c r="C73" s="2">
        <v>303</v>
      </c>
      <c r="D73" s="1"/>
      <c r="E73" s="1"/>
      <c r="F73" s="41">
        <f t="shared" si="9"/>
        <v>0</v>
      </c>
      <c r="G73" s="22">
        <f t="shared" si="10"/>
        <v>0</v>
      </c>
      <c r="H73" s="45">
        <f t="shared" si="11"/>
        <v>0</v>
      </c>
      <c r="I73" s="42">
        <f t="shared" si="12"/>
        <v>0</v>
      </c>
      <c r="J73" s="30">
        <f t="shared" si="14"/>
        <v>0</v>
      </c>
      <c r="K73" s="194"/>
      <c r="L73" s="27">
        <f t="shared" si="13"/>
        <v>0</v>
      </c>
    </row>
    <row r="74" spans="1:12" ht="15" customHeight="1" x14ac:dyDescent="0.45">
      <c r="A74" s="351"/>
      <c r="B74" s="5" t="s">
        <v>6</v>
      </c>
      <c r="C74" s="2">
        <v>304</v>
      </c>
      <c r="D74" s="1"/>
      <c r="E74" s="1"/>
      <c r="F74" s="41">
        <f t="shared" si="9"/>
        <v>0</v>
      </c>
      <c r="G74" s="22">
        <f t="shared" si="10"/>
        <v>0</v>
      </c>
      <c r="H74" s="45">
        <f t="shared" si="11"/>
        <v>0</v>
      </c>
      <c r="I74" s="42">
        <f t="shared" si="12"/>
        <v>0</v>
      </c>
      <c r="J74" s="30">
        <f t="shared" si="14"/>
        <v>0</v>
      </c>
      <c r="K74" s="194"/>
      <c r="L74" s="27">
        <f t="shared" si="13"/>
        <v>0</v>
      </c>
    </row>
    <row r="75" spans="1:12" ht="15" customHeight="1" x14ac:dyDescent="0.45">
      <c r="A75" s="351"/>
      <c r="B75" s="5" t="s">
        <v>6</v>
      </c>
      <c r="C75" s="2">
        <v>401</v>
      </c>
      <c r="D75" s="1"/>
      <c r="E75" s="1"/>
      <c r="F75" s="41">
        <f t="shared" si="9"/>
        <v>0</v>
      </c>
      <c r="G75" s="22">
        <f t="shared" si="10"/>
        <v>0</v>
      </c>
      <c r="H75" s="45">
        <f t="shared" si="11"/>
        <v>0</v>
      </c>
      <c r="I75" s="42">
        <f t="shared" si="12"/>
        <v>0</v>
      </c>
      <c r="J75" s="30">
        <f t="shared" si="14"/>
        <v>0</v>
      </c>
      <c r="K75" s="194"/>
      <c r="L75" s="27">
        <f t="shared" si="13"/>
        <v>0</v>
      </c>
    </row>
    <row r="76" spans="1:12" ht="15" customHeight="1" x14ac:dyDescent="0.45">
      <c r="A76" s="351"/>
      <c r="B76" s="5" t="s">
        <v>6</v>
      </c>
      <c r="C76" s="2">
        <v>402</v>
      </c>
      <c r="D76" s="1"/>
      <c r="E76" s="1"/>
      <c r="F76" s="41">
        <f t="shared" si="9"/>
        <v>0</v>
      </c>
      <c r="G76" s="22">
        <f t="shared" si="10"/>
        <v>0</v>
      </c>
      <c r="H76" s="45">
        <f t="shared" si="11"/>
        <v>0</v>
      </c>
      <c r="I76" s="42">
        <f t="shared" si="12"/>
        <v>0</v>
      </c>
      <c r="J76" s="30">
        <f t="shared" si="14"/>
        <v>0</v>
      </c>
      <c r="K76" s="194"/>
      <c r="L76" s="27">
        <f t="shared" si="13"/>
        <v>0</v>
      </c>
    </row>
    <row r="77" spans="1:12" ht="15" customHeight="1" x14ac:dyDescent="0.45">
      <c r="A77" s="351"/>
      <c r="B77" s="5" t="s">
        <v>6</v>
      </c>
      <c r="C77" s="2">
        <v>403</v>
      </c>
      <c r="D77" s="1"/>
      <c r="E77" s="1"/>
      <c r="F77" s="41">
        <f t="shared" si="9"/>
        <v>0</v>
      </c>
      <c r="G77" s="22">
        <f t="shared" si="10"/>
        <v>0</v>
      </c>
      <c r="H77" s="45">
        <f t="shared" si="11"/>
        <v>0</v>
      </c>
      <c r="I77" s="42">
        <f t="shared" si="12"/>
        <v>0</v>
      </c>
      <c r="J77" s="30">
        <f t="shared" si="14"/>
        <v>0</v>
      </c>
      <c r="K77" s="194"/>
      <c r="L77" s="27">
        <f t="shared" si="13"/>
        <v>0</v>
      </c>
    </row>
    <row r="78" spans="1:12" ht="15" customHeight="1" x14ac:dyDescent="0.45">
      <c r="A78" s="351"/>
      <c r="B78" s="5" t="s">
        <v>6</v>
      </c>
      <c r="C78" s="2">
        <v>404</v>
      </c>
      <c r="D78" s="1"/>
      <c r="E78" s="1"/>
      <c r="F78" s="41">
        <f t="shared" si="9"/>
        <v>0</v>
      </c>
      <c r="G78" s="22">
        <f t="shared" si="10"/>
        <v>0</v>
      </c>
      <c r="H78" s="45">
        <f t="shared" si="11"/>
        <v>0</v>
      </c>
      <c r="I78" s="42">
        <f t="shared" si="12"/>
        <v>0</v>
      </c>
      <c r="J78" s="30">
        <f t="shared" si="14"/>
        <v>0</v>
      </c>
      <c r="K78" s="194"/>
      <c r="L78" s="27">
        <f t="shared" si="13"/>
        <v>0</v>
      </c>
    </row>
    <row r="79" spans="1:12" ht="15" customHeight="1" x14ac:dyDescent="0.45">
      <c r="A79" s="351"/>
      <c r="B79" s="5" t="s">
        <v>6</v>
      </c>
      <c r="C79" s="2">
        <v>501</v>
      </c>
      <c r="D79" s="1"/>
      <c r="E79" s="1"/>
      <c r="F79" s="41">
        <f t="shared" si="9"/>
        <v>0</v>
      </c>
      <c r="G79" s="22">
        <f t="shared" si="10"/>
        <v>0</v>
      </c>
      <c r="H79" s="45">
        <f t="shared" si="11"/>
        <v>0</v>
      </c>
      <c r="I79" s="42">
        <f t="shared" si="12"/>
        <v>0</v>
      </c>
      <c r="J79" s="30">
        <f t="shared" si="14"/>
        <v>0</v>
      </c>
      <c r="K79" s="194"/>
      <c r="L79" s="27">
        <f t="shared" si="13"/>
        <v>0</v>
      </c>
    </row>
    <row r="80" spans="1:12" ht="15" customHeight="1" x14ac:dyDescent="0.45">
      <c r="A80" s="351"/>
      <c r="B80" s="5" t="s">
        <v>6</v>
      </c>
      <c r="C80" s="2">
        <v>502</v>
      </c>
      <c r="D80" s="1"/>
      <c r="E80" s="1"/>
      <c r="F80" s="41">
        <f t="shared" si="9"/>
        <v>0</v>
      </c>
      <c r="G80" s="22">
        <f t="shared" si="10"/>
        <v>0</v>
      </c>
      <c r="H80" s="45">
        <f t="shared" si="11"/>
        <v>0</v>
      </c>
      <c r="I80" s="42">
        <f t="shared" si="12"/>
        <v>0</v>
      </c>
      <c r="J80" s="30">
        <f t="shared" si="14"/>
        <v>0</v>
      </c>
      <c r="K80" s="194"/>
      <c r="L80" s="27">
        <f t="shared" si="13"/>
        <v>0</v>
      </c>
    </row>
    <row r="81" spans="1:12" ht="15" customHeight="1" x14ac:dyDescent="0.45">
      <c r="A81" s="351"/>
      <c r="B81" s="5" t="s">
        <v>6</v>
      </c>
      <c r="C81" s="2">
        <v>503</v>
      </c>
      <c r="D81" s="1"/>
      <c r="E81" s="1"/>
      <c r="F81" s="41">
        <f t="shared" si="9"/>
        <v>0</v>
      </c>
      <c r="G81" s="22">
        <f t="shared" si="10"/>
        <v>0</v>
      </c>
      <c r="H81" s="45">
        <f t="shared" si="11"/>
        <v>0</v>
      </c>
      <c r="I81" s="42">
        <f t="shared" si="12"/>
        <v>0</v>
      </c>
      <c r="J81" s="30">
        <f t="shared" si="14"/>
        <v>0</v>
      </c>
      <c r="K81" s="194"/>
      <c r="L81" s="27">
        <f t="shared" si="13"/>
        <v>0</v>
      </c>
    </row>
    <row r="82" spans="1:12" ht="15.75" customHeight="1" x14ac:dyDescent="0.45">
      <c r="A82" s="351"/>
      <c r="B82" s="5" t="s">
        <v>6</v>
      </c>
      <c r="C82" s="2">
        <v>504</v>
      </c>
      <c r="D82" s="1"/>
      <c r="E82" s="1"/>
      <c r="F82" s="41">
        <f t="shared" si="9"/>
        <v>0</v>
      </c>
      <c r="G82" s="22">
        <f t="shared" si="10"/>
        <v>0</v>
      </c>
      <c r="H82" s="45">
        <f t="shared" si="11"/>
        <v>0</v>
      </c>
      <c r="I82" s="42">
        <f t="shared" si="12"/>
        <v>0</v>
      </c>
      <c r="J82" s="30">
        <f t="shared" si="14"/>
        <v>0</v>
      </c>
      <c r="K82" s="194"/>
      <c r="L82" s="27">
        <f t="shared" si="13"/>
        <v>0</v>
      </c>
    </row>
    <row r="83" spans="1:12" ht="15" customHeight="1" x14ac:dyDescent="0.45">
      <c r="A83" s="350"/>
      <c r="B83" s="5" t="s">
        <v>7</v>
      </c>
      <c r="C83" s="2">
        <v>101</v>
      </c>
      <c r="D83" s="1"/>
      <c r="E83" s="1"/>
      <c r="F83" s="41">
        <f t="shared" si="9"/>
        <v>0</v>
      </c>
      <c r="G83" s="22">
        <f t="shared" si="10"/>
        <v>0</v>
      </c>
      <c r="H83" s="45">
        <f t="shared" si="11"/>
        <v>0</v>
      </c>
      <c r="I83" s="42">
        <f t="shared" si="12"/>
        <v>0</v>
      </c>
      <c r="J83" s="30">
        <f t="shared" si="14"/>
        <v>0</v>
      </c>
      <c r="K83" s="194"/>
      <c r="L83" s="27">
        <f t="shared" si="13"/>
        <v>0</v>
      </c>
    </row>
    <row r="84" spans="1:12" ht="15" customHeight="1" x14ac:dyDescent="0.45">
      <c r="A84" s="350"/>
      <c r="B84" s="5" t="s">
        <v>7</v>
      </c>
      <c r="C84" s="2">
        <v>102</v>
      </c>
      <c r="D84" s="1"/>
      <c r="E84" s="1"/>
      <c r="F84" s="41">
        <f t="shared" si="9"/>
        <v>0</v>
      </c>
      <c r="G84" s="22">
        <f t="shared" si="10"/>
        <v>0</v>
      </c>
      <c r="H84" s="45">
        <f t="shared" si="11"/>
        <v>0</v>
      </c>
      <c r="I84" s="42">
        <f t="shared" si="12"/>
        <v>0</v>
      </c>
      <c r="J84" s="30">
        <f t="shared" si="14"/>
        <v>0</v>
      </c>
      <c r="K84" s="194"/>
      <c r="L84" s="27">
        <f t="shared" si="13"/>
        <v>0</v>
      </c>
    </row>
    <row r="85" spans="1:12" ht="15" customHeight="1" x14ac:dyDescent="0.45">
      <c r="A85" s="350"/>
      <c r="B85" s="5" t="s">
        <v>7</v>
      </c>
      <c r="C85" s="2">
        <v>103</v>
      </c>
      <c r="D85" s="1"/>
      <c r="E85" s="1"/>
      <c r="F85" s="41">
        <f t="shared" si="9"/>
        <v>0</v>
      </c>
      <c r="G85" s="22">
        <f t="shared" si="10"/>
        <v>0</v>
      </c>
      <c r="H85" s="45">
        <f t="shared" si="11"/>
        <v>0</v>
      </c>
      <c r="I85" s="42">
        <f t="shared" si="12"/>
        <v>0</v>
      </c>
      <c r="J85" s="30">
        <f t="shared" si="14"/>
        <v>0</v>
      </c>
      <c r="K85" s="194"/>
      <c r="L85" s="27">
        <f t="shared" si="13"/>
        <v>0</v>
      </c>
    </row>
    <row r="86" spans="1:12" ht="15" customHeight="1" x14ac:dyDescent="0.45">
      <c r="A86" s="350"/>
      <c r="B86" s="5" t="s">
        <v>7</v>
      </c>
      <c r="C86" s="2">
        <v>104</v>
      </c>
      <c r="D86" s="1"/>
      <c r="E86" s="1"/>
      <c r="F86" s="41">
        <f t="shared" si="9"/>
        <v>0</v>
      </c>
      <c r="G86" s="22">
        <f t="shared" si="10"/>
        <v>0</v>
      </c>
      <c r="H86" s="45">
        <f t="shared" si="11"/>
        <v>0</v>
      </c>
      <c r="I86" s="42">
        <f t="shared" si="12"/>
        <v>0</v>
      </c>
      <c r="J86" s="30">
        <f t="shared" si="14"/>
        <v>0</v>
      </c>
      <c r="K86" s="194"/>
      <c r="L86" s="27">
        <f t="shared" si="13"/>
        <v>0</v>
      </c>
    </row>
    <row r="87" spans="1:12" ht="15" customHeight="1" x14ac:dyDescent="0.45">
      <c r="A87" s="350"/>
      <c r="B87" s="5" t="s">
        <v>7</v>
      </c>
      <c r="C87" s="2">
        <v>201</v>
      </c>
      <c r="D87" s="1"/>
      <c r="E87" s="1"/>
      <c r="F87" s="41">
        <f t="shared" si="9"/>
        <v>0</v>
      </c>
      <c r="G87" s="22">
        <f t="shared" si="10"/>
        <v>0</v>
      </c>
      <c r="H87" s="45">
        <f t="shared" si="11"/>
        <v>0</v>
      </c>
      <c r="I87" s="42">
        <f t="shared" si="12"/>
        <v>0</v>
      </c>
      <c r="J87" s="30">
        <f t="shared" si="14"/>
        <v>0</v>
      </c>
      <c r="K87" s="194"/>
      <c r="L87" s="27">
        <f t="shared" si="13"/>
        <v>0</v>
      </c>
    </row>
    <row r="88" spans="1:12" ht="15" customHeight="1" x14ac:dyDescent="0.45">
      <c r="A88" s="350"/>
      <c r="B88" s="5" t="s">
        <v>7</v>
      </c>
      <c r="C88" s="2">
        <v>202</v>
      </c>
      <c r="D88" s="1"/>
      <c r="E88" s="1"/>
      <c r="F88" s="41">
        <f>(E88-D88)*0.01</f>
        <v>0</v>
      </c>
      <c r="G88" s="22">
        <f t="shared" si="10"/>
        <v>0</v>
      </c>
      <c r="H88" s="45">
        <f t="shared" si="11"/>
        <v>0</v>
      </c>
      <c r="I88" s="42">
        <f t="shared" si="12"/>
        <v>0</v>
      </c>
      <c r="J88" s="30">
        <f t="shared" si="14"/>
        <v>0</v>
      </c>
      <c r="K88" s="194"/>
      <c r="L88" s="27">
        <f t="shared" si="13"/>
        <v>0</v>
      </c>
    </row>
    <row r="89" spans="1:12" ht="15" customHeight="1" x14ac:dyDescent="0.45">
      <c r="A89" s="350"/>
      <c r="B89" s="5" t="s">
        <v>7</v>
      </c>
      <c r="C89" s="2">
        <v>203</v>
      </c>
      <c r="D89" s="1"/>
      <c r="E89" s="1"/>
      <c r="F89" s="41">
        <f>(E89-D89)*$N$1</f>
        <v>0</v>
      </c>
      <c r="G89" s="22">
        <f t="shared" si="10"/>
        <v>0</v>
      </c>
      <c r="H89" s="45">
        <f t="shared" si="11"/>
        <v>0</v>
      </c>
      <c r="I89" s="42">
        <f t="shared" si="12"/>
        <v>0</v>
      </c>
      <c r="J89" s="30">
        <f t="shared" si="14"/>
        <v>0</v>
      </c>
      <c r="K89" s="194"/>
      <c r="L89" s="27">
        <f t="shared" si="13"/>
        <v>0</v>
      </c>
    </row>
    <row r="90" spans="1:12" ht="15" customHeight="1" x14ac:dyDescent="0.45">
      <c r="A90" s="350"/>
      <c r="B90" s="5" t="s">
        <v>7</v>
      </c>
      <c r="C90" s="2">
        <v>204</v>
      </c>
      <c r="D90" s="1"/>
      <c r="E90" s="1"/>
      <c r="F90" s="41">
        <f>(E90-D90)*0.01</f>
        <v>0</v>
      </c>
      <c r="G90" s="22">
        <f t="shared" si="10"/>
        <v>0</v>
      </c>
      <c r="H90" s="45">
        <f t="shared" si="11"/>
        <v>0</v>
      </c>
      <c r="I90" s="42">
        <f t="shared" si="12"/>
        <v>0</v>
      </c>
      <c r="J90" s="30">
        <f t="shared" si="14"/>
        <v>0</v>
      </c>
      <c r="K90" s="194"/>
      <c r="L90" s="27">
        <f t="shared" si="13"/>
        <v>0</v>
      </c>
    </row>
    <row r="91" spans="1:12" ht="15" customHeight="1" x14ac:dyDescent="0.45">
      <c r="A91" s="350"/>
      <c r="B91" s="5" t="s">
        <v>7</v>
      </c>
      <c r="C91" s="2">
        <v>301</v>
      </c>
      <c r="D91" s="1"/>
      <c r="E91" s="1"/>
      <c r="F91" s="41">
        <f t="shared" ref="F91:F103" si="15">(E91-D91)*$N$1</f>
        <v>0</v>
      </c>
      <c r="G91" s="22">
        <f t="shared" si="10"/>
        <v>0</v>
      </c>
      <c r="H91" s="45">
        <f t="shared" si="11"/>
        <v>0</v>
      </c>
      <c r="I91" s="42">
        <f t="shared" si="12"/>
        <v>0</v>
      </c>
      <c r="J91" s="30">
        <f t="shared" si="14"/>
        <v>0</v>
      </c>
      <c r="K91" s="194"/>
      <c r="L91" s="27">
        <f t="shared" si="13"/>
        <v>0</v>
      </c>
    </row>
    <row r="92" spans="1:12" ht="15" customHeight="1" x14ac:dyDescent="0.45">
      <c r="A92" s="350"/>
      <c r="B92" s="5" t="s">
        <v>7</v>
      </c>
      <c r="C92" s="2">
        <v>302</v>
      </c>
      <c r="D92" s="1"/>
      <c r="E92" s="1"/>
      <c r="F92" s="41">
        <f t="shared" si="15"/>
        <v>0</v>
      </c>
      <c r="G92" s="22">
        <f t="shared" si="10"/>
        <v>0</v>
      </c>
      <c r="H92" s="45">
        <f t="shared" si="11"/>
        <v>0</v>
      </c>
      <c r="I92" s="42">
        <f t="shared" si="12"/>
        <v>0</v>
      </c>
      <c r="J92" s="30">
        <f t="shared" si="14"/>
        <v>0</v>
      </c>
      <c r="K92" s="194"/>
      <c r="L92" s="27">
        <f t="shared" si="13"/>
        <v>0</v>
      </c>
    </row>
    <row r="93" spans="1:12" ht="15" customHeight="1" x14ac:dyDescent="0.45">
      <c r="A93" s="350"/>
      <c r="B93" s="5" t="s">
        <v>7</v>
      </c>
      <c r="C93" s="2">
        <v>303</v>
      </c>
      <c r="D93" s="1"/>
      <c r="E93" s="1"/>
      <c r="F93" s="41">
        <f t="shared" si="15"/>
        <v>0</v>
      </c>
      <c r="G93" s="22">
        <f t="shared" si="10"/>
        <v>0</v>
      </c>
      <c r="H93" s="45">
        <f t="shared" si="11"/>
        <v>0</v>
      </c>
      <c r="I93" s="42">
        <f t="shared" si="12"/>
        <v>0</v>
      </c>
      <c r="J93" s="30">
        <f t="shared" si="14"/>
        <v>0</v>
      </c>
      <c r="K93" s="194"/>
      <c r="L93" s="27">
        <f t="shared" si="13"/>
        <v>0</v>
      </c>
    </row>
    <row r="94" spans="1:12" ht="15" customHeight="1" x14ac:dyDescent="0.45">
      <c r="A94" s="350"/>
      <c r="B94" s="5" t="s">
        <v>7</v>
      </c>
      <c r="C94" s="2">
        <v>304</v>
      </c>
      <c r="D94" s="1"/>
      <c r="E94" s="1"/>
      <c r="F94" s="41">
        <f t="shared" si="15"/>
        <v>0</v>
      </c>
      <c r="G94" s="22">
        <f t="shared" si="10"/>
        <v>0</v>
      </c>
      <c r="H94" s="45">
        <f t="shared" si="11"/>
        <v>0</v>
      </c>
      <c r="I94" s="42">
        <f t="shared" si="12"/>
        <v>0</v>
      </c>
      <c r="J94" s="30">
        <f t="shared" si="14"/>
        <v>0</v>
      </c>
      <c r="K94" s="194"/>
      <c r="L94" s="27">
        <f t="shared" si="13"/>
        <v>0</v>
      </c>
    </row>
    <row r="95" spans="1:12" ht="15" customHeight="1" x14ac:dyDescent="0.45">
      <c r="A95" s="350"/>
      <c r="B95" s="5" t="s">
        <v>7</v>
      </c>
      <c r="C95" s="2">
        <v>401</v>
      </c>
      <c r="D95" s="1"/>
      <c r="E95" s="1"/>
      <c r="F95" s="41">
        <f t="shared" si="15"/>
        <v>0</v>
      </c>
      <c r="G95" s="22">
        <f t="shared" si="10"/>
        <v>0</v>
      </c>
      <c r="H95" s="45">
        <f t="shared" si="11"/>
        <v>0</v>
      </c>
      <c r="I95" s="42">
        <f t="shared" si="12"/>
        <v>0</v>
      </c>
      <c r="J95" s="30">
        <f t="shared" si="14"/>
        <v>0</v>
      </c>
      <c r="K95" s="194"/>
      <c r="L95" s="27">
        <f t="shared" si="13"/>
        <v>0</v>
      </c>
    </row>
    <row r="96" spans="1:12" ht="15" customHeight="1" x14ac:dyDescent="0.45">
      <c r="A96" s="350"/>
      <c r="B96" s="5" t="s">
        <v>7</v>
      </c>
      <c r="C96" s="2">
        <v>402</v>
      </c>
      <c r="D96" s="1"/>
      <c r="E96" s="1"/>
      <c r="F96" s="41">
        <f t="shared" si="15"/>
        <v>0</v>
      </c>
      <c r="G96" s="22">
        <f t="shared" si="10"/>
        <v>0</v>
      </c>
      <c r="H96" s="45">
        <f t="shared" si="11"/>
        <v>0</v>
      </c>
      <c r="I96" s="42">
        <f t="shared" si="12"/>
        <v>0</v>
      </c>
      <c r="J96" s="30">
        <f t="shared" si="14"/>
        <v>0</v>
      </c>
      <c r="K96" s="194"/>
      <c r="L96" s="27">
        <f t="shared" si="13"/>
        <v>0</v>
      </c>
    </row>
    <row r="97" spans="1:12" ht="15" customHeight="1" x14ac:dyDescent="0.45">
      <c r="A97" s="350"/>
      <c r="B97" s="5" t="s">
        <v>7</v>
      </c>
      <c r="C97" s="2">
        <v>403</v>
      </c>
      <c r="D97" s="1"/>
      <c r="E97" s="1"/>
      <c r="F97" s="41">
        <f t="shared" si="15"/>
        <v>0</v>
      </c>
      <c r="G97" s="22">
        <f t="shared" si="10"/>
        <v>0</v>
      </c>
      <c r="H97" s="45">
        <f t="shared" si="11"/>
        <v>0</v>
      </c>
      <c r="I97" s="42">
        <f t="shared" si="12"/>
        <v>0</v>
      </c>
      <c r="J97" s="30">
        <f t="shared" si="14"/>
        <v>0</v>
      </c>
      <c r="K97" s="194"/>
      <c r="L97" s="27">
        <f t="shared" si="13"/>
        <v>0</v>
      </c>
    </row>
    <row r="98" spans="1:12" ht="15" customHeight="1" x14ac:dyDescent="0.45">
      <c r="A98" s="350"/>
      <c r="B98" s="5" t="s">
        <v>7</v>
      </c>
      <c r="C98" s="2">
        <v>404</v>
      </c>
      <c r="D98" s="1"/>
      <c r="E98" s="1"/>
      <c r="F98" s="41">
        <f t="shared" si="15"/>
        <v>0</v>
      </c>
      <c r="G98" s="22">
        <f t="shared" si="10"/>
        <v>0</v>
      </c>
      <c r="H98" s="45">
        <f t="shared" si="11"/>
        <v>0</v>
      </c>
      <c r="I98" s="42">
        <f t="shared" si="12"/>
        <v>0</v>
      </c>
      <c r="J98" s="30">
        <f t="shared" si="14"/>
        <v>0</v>
      </c>
      <c r="K98" s="194"/>
      <c r="L98" s="27">
        <f t="shared" si="13"/>
        <v>0</v>
      </c>
    </row>
    <row r="99" spans="1:12" ht="15" customHeight="1" x14ac:dyDescent="0.45">
      <c r="A99" s="350"/>
      <c r="B99" s="5" t="s">
        <v>7</v>
      </c>
      <c r="C99" s="2">
        <v>501</v>
      </c>
      <c r="D99" s="1"/>
      <c r="E99" s="1"/>
      <c r="F99" s="41">
        <f>(E99-D99)*$N$1</f>
        <v>0</v>
      </c>
      <c r="G99" s="22">
        <f t="shared" si="10"/>
        <v>0</v>
      </c>
      <c r="H99" s="45">
        <f t="shared" si="11"/>
        <v>0</v>
      </c>
      <c r="I99" s="42">
        <f t="shared" si="12"/>
        <v>0</v>
      </c>
      <c r="J99" s="30">
        <f t="shared" si="14"/>
        <v>0</v>
      </c>
      <c r="K99" s="194"/>
      <c r="L99" s="27">
        <f t="shared" si="13"/>
        <v>0</v>
      </c>
    </row>
    <row r="100" spans="1:12" ht="15" customHeight="1" x14ac:dyDescent="0.45">
      <c r="A100" s="350"/>
      <c r="B100" s="5" t="s">
        <v>7</v>
      </c>
      <c r="C100" s="2">
        <v>502</v>
      </c>
      <c r="D100" s="1"/>
      <c r="E100" s="1"/>
      <c r="F100" s="41">
        <f t="shared" si="15"/>
        <v>0</v>
      </c>
      <c r="G100" s="22">
        <f t="shared" si="10"/>
        <v>0</v>
      </c>
      <c r="H100" s="45">
        <f t="shared" si="11"/>
        <v>0</v>
      </c>
      <c r="I100" s="42">
        <f t="shared" si="12"/>
        <v>0</v>
      </c>
      <c r="J100" s="30">
        <f t="shared" si="14"/>
        <v>0</v>
      </c>
      <c r="K100" s="194"/>
      <c r="L100" s="27">
        <f t="shared" si="13"/>
        <v>0</v>
      </c>
    </row>
    <row r="101" spans="1:12" ht="15" customHeight="1" x14ac:dyDescent="0.45">
      <c r="A101" s="350"/>
      <c r="B101" s="5" t="s">
        <v>7</v>
      </c>
      <c r="C101" s="2">
        <v>503</v>
      </c>
      <c r="D101" s="1"/>
      <c r="E101" s="1"/>
      <c r="F101" s="41">
        <f t="shared" si="15"/>
        <v>0</v>
      </c>
      <c r="G101" s="22">
        <f t="shared" si="10"/>
        <v>0</v>
      </c>
      <c r="H101" s="45">
        <f t="shared" si="11"/>
        <v>0</v>
      </c>
      <c r="I101" s="42">
        <f t="shared" si="12"/>
        <v>0</v>
      </c>
      <c r="J101" s="30">
        <f t="shared" si="14"/>
        <v>0</v>
      </c>
      <c r="K101" s="194"/>
      <c r="L101" s="27">
        <f t="shared" si="13"/>
        <v>0</v>
      </c>
    </row>
    <row r="102" spans="1:12" ht="15.75" customHeight="1" x14ac:dyDescent="0.45">
      <c r="A102" s="350"/>
      <c r="B102" s="5" t="s">
        <v>7</v>
      </c>
      <c r="C102" s="2">
        <v>504</v>
      </c>
      <c r="D102" s="1"/>
      <c r="E102" s="1"/>
      <c r="F102" s="41">
        <f t="shared" si="15"/>
        <v>0</v>
      </c>
      <c r="G102" s="22">
        <f t="shared" si="10"/>
        <v>0</v>
      </c>
      <c r="H102" s="45">
        <f t="shared" si="11"/>
        <v>0</v>
      </c>
      <c r="I102" s="42">
        <f t="shared" si="12"/>
        <v>0</v>
      </c>
      <c r="J102" s="30">
        <f t="shared" si="14"/>
        <v>0</v>
      </c>
      <c r="K102" s="194"/>
      <c r="L102" s="27">
        <f t="shared" si="13"/>
        <v>0</v>
      </c>
    </row>
    <row r="103" spans="1:12" ht="15" customHeight="1" x14ac:dyDescent="0.45">
      <c r="A103" s="351"/>
      <c r="B103" s="5" t="s">
        <v>8</v>
      </c>
      <c r="C103" s="2">
        <v>101</v>
      </c>
      <c r="D103" s="1"/>
      <c r="E103" s="1"/>
      <c r="F103" s="41">
        <f t="shared" si="15"/>
        <v>0</v>
      </c>
      <c r="G103" s="22">
        <f t="shared" si="10"/>
        <v>0</v>
      </c>
      <c r="H103" s="45">
        <f t="shared" si="11"/>
        <v>0</v>
      </c>
      <c r="I103" s="42">
        <f t="shared" si="12"/>
        <v>0</v>
      </c>
      <c r="J103" s="30">
        <f t="shared" si="14"/>
        <v>0</v>
      </c>
      <c r="K103" s="194"/>
      <c r="L103" s="27">
        <f t="shared" si="13"/>
        <v>0</v>
      </c>
    </row>
    <row r="104" spans="1:12" ht="15" customHeight="1" x14ac:dyDescent="0.45">
      <c r="A104" s="351"/>
      <c r="B104" s="5" t="s">
        <v>8</v>
      </c>
      <c r="C104" s="2">
        <v>102</v>
      </c>
      <c r="D104" s="1"/>
      <c r="E104" s="1"/>
      <c r="F104" s="41">
        <f>(E104-D104)*0.01</f>
        <v>0</v>
      </c>
      <c r="G104" s="22">
        <f t="shared" si="10"/>
        <v>0</v>
      </c>
      <c r="H104" s="45">
        <f t="shared" si="11"/>
        <v>0</v>
      </c>
      <c r="I104" s="42">
        <f t="shared" si="12"/>
        <v>0</v>
      </c>
      <c r="J104" s="30">
        <f t="shared" si="14"/>
        <v>0</v>
      </c>
      <c r="K104" s="194"/>
      <c r="L104" s="27">
        <f t="shared" si="13"/>
        <v>0</v>
      </c>
    </row>
    <row r="105" spans="1:12" ht="15" customHeight="1" x14ac:dyDescent="0.45">
      <c r="A105" s="351"/>
      <c r="B105" s="5" t="s">
        <v>8</v>
      </c>
      <c r="C105" s="2">
        <v>103</v>
      </c>
      <c r="D105" s="1"/>
      <c r="E105" s="1"/>
      <c r="F105" s="41">
        <f t="shared" ref="F105:F123" si="16">(E105-D105)*$N$1</f>
        <v>0</v>
      </c>
      <c r="G105" s="22">
        <f t="shared" si="10"/>
        <v>0</v>
      </c>
      <c r="H105" s="45">
        <f t="shared" si="11"/>
        <v>0</v>
      </c>
      <c r="I105" s="42">
        <f t="shared" si="12"/>
        <v>0</v>
      </c>
      <c r="J105" s="30">
        <f t="shared" si="14"/>
        <v>0</v>
      </c>
      <c r="K105" s="194"/>
      <c r="L105" s="27">
        <f t="shared" si="13"/>
        <v>0</v>
      </c>
    </row>
    <row r="106" spans="1:12" ht="15" customHeight="1" x14ac:dyDescent="0.45">
      <c r="A106" s="351"/>
      <c r="B106" s="5" t="s">
        <v>8</v>
      </c>
      <c r="C106" s="2">
        <v>104</v>
      </c>
      <c r="D106" s="1"/>
      <c r="E106" s="1"/>
      <c r="F106" s="41">
        <f t="shared" si="16"/>
        <v>0</v>
      </c>
      <c r="G106" s="22">
        <f t="shared" si="10"/>
        <v>0</v>
      </c>
      <c r="H106" s="45">
        <f t="shared" si="11"/>
        <v>0</v>
      </c>
      <c r="I106" s="42">
        <f t="shared" si="12"/>
        <v>0</v>
      </c>
      <c r="J106" s="30">
        <f t="shared" si="14"/>
        <v>0</v>
      </c>
      <c r="K106" s="194"/>
      <c r="L106" s="27">
        <f t="shared" si="13"/>
        <v>0</v>
      </c>
    </row>
    <row r="107" spans="1:12" ht="15" customHeight="1" x14ac:dyDescent="0.45">
      <c r="A107" s="351"/>
      <c r="B107" s="5" t="s">
        <v>8</v>
      </c>
      <c r="C107" s="2">
        <v>201</v>
      </c>
      <c r="D107" s="1"/>
      <c r="E107" s="1"/>
      <c r="F107" s="41">
        <f t="shared" si="16"/>
        <v>0</v>
      </c>
      <c r="G107" s="22">
        <f t="shared" si="10"/>
        <v>0</v>
      </c>
      <c r="H107" s="45">
        <f t="shared" si="11"/>
        <v>0</v>
      </c>
      <c r="I107" s="42">
        <f t="shared" si="12"/>
        <v>0</v>
      </c>
      <c r="J107" s="30">
        <f t="shared" si="14"/>
        <v>0</v>
      </c>
      <c r="K107" s="194"/>
      <c r="L107" s="27">
        <f t="shared" si="13"/>
        <v>0</v>
      </c>
    </row>
    <row r="108" spans="1:12" ht="15" customHeight="1" x14ac:dyDescent="0.45">
      <c r="A108" s="351"/>
      <c r="B108" s="5" t="s">
        <v>8</v>
      </c>
      <c r="C108" s="2">
        <v>202</v>
      </c>
      <c r="D108" s="1"/>
      <c r="E108" s="1"/>
      <c r="F108" s="41">
        <f t="shared" si="16"/>
        <v>0</v>
      </c>
      <c r="G108" s="22">
        <f t="shared" si="10"/>
        <v>0</v>
      </c>
      <c r="H108" s="45">
        <f t="shared" si="11"/>
        <v>0</v>
      </c>
      <c r="I108" s="42">
        <f t="shared" si="12"/>
        <v>0</v>
      </c>
      <c r="J108" s="30">
        <f t="shared" si="14"/>
        <v>0</v>
      </c>
      <c r="K108" s="194"/>
      <c r="L108" s="27">
        <f t="shared" si="13"/>
        <v>0</v>
      </c>
    </row>
    <row r="109" spans="1:12" ht="15" customHeight="1" x14ac:dyDescent="0.45">
      <c r="A109" s="351"/>
      <c r="B109" s="5" t="s">
        <v>8</v>
      </c>
      <c r="C109" s="2">
        <v>203</v>
      </c>
      <c r="D109" s="1"/>
      <c r="E109" s="1"/>
      <c r="F109" s="41">
        <f t="shared" si="16"/>
        <v>0</v>
      </c>
      <c r="G109" s="22">
        <f t="shared" si="10"/>
        <v>0</v>
      </c>
      <c r="H109" s="45">
        <f t="shared" si="11"/>
        <v>0</v>
      </c>
      <c r="I109" s="42">
        <f t="shared" si="12"/>
        <v>0</v>
      </c>
      <c r="J109" s="30">
        <f t="shared" si="14"/>
        <v>0</v>
      </c>
      <c r="K109" s="194"/>
      <c r="L109" s="27">
        <f t="shared" si="13"/>
        <v>0</v>
      </c>
    </row>
    <row r="110" spans="1:12" ht="15" customHeight="1" x14ac:dyDescent="0.45">
      <c r="A110" s="351"/>
      <c r="B110" s="5" t="s">
        <v>8</v>
      </c>
      <c r="C110" s="2">
        <v>204</v>
      </c>
      <c r="D110" s="1"/>
      <c r="E110" s="1"/>
      <c r="F110" s="41">
        <f t="shared" si="16"/>
        <v>0</v>
      </c>
      <c r="G110" s="22">
        <f t="shared" si="10"/>
        <v>0</v>
      </c>
      <c r="H110" s="45">
        <f t="shared" si="11"/>
        <v>0</v>
      </c>
      <c r="I110" s="42">
        <f t="shared" si="12"/>
        <v>0</v>
      </c>
      <c r="J110" s="30">
        <f t="shared" si="14"/>
        <v>0</v>
      </c>
      <c r="K110" s="194"/>
      <c r="L110" s="27">
        <f t="shared" si="13"/>
        <v>0</v>
      </c>
    </row>
    <row r="111" spans="1:12" ht="15" customHeight="1" x14ac:dyDescent="0.45">
      <c r="A111" s="351"/>
      <c r="B111" s="5" t="s">
        <v>8</v>
      </c>
      <c r="C111" s="2">
        <v>301</v>
      </c>
      <c r="D111" s="1"/>
      <c r="E111" s="1"/>
      <c r="F111" s="41">
        <f t="shared" si="16"/>
        <v>0</v>
      </c>
      <c r="G111" s="22">
        <f t="shared" si="10"/>
        <v>0</v>
      </c>
      <c r="H111" s="45">
        <f t="shared" si="11"/>
        <v>0</v>
      </c>
      <c r="I111" s="42">
        <f t="shared" si="12"/>
        <v>0</v>
      </c>
      <c r="J111" s="30">
        <f t="shared" si="14"/>
        <v>0</v>
      </c>
      <c r="K111" s="194"/>
      <c r="L111" s="27">
        <f t="shared" si="13"/>
        <v>0</v>
      </c>
    </row>
    <row r="112" spans="1:12" ht="15" customHeight="1" x14ac:dyDescent="0.45">
      <c r="A112" s="351"/>
      <c r="B112" s="5" t="s">
        <v>8</v>
      </c>
      <c r="C112" s="2">
        <v>302</v>
      </c>
      <c r="D112" s="1"/>
      <c r="E112" s="1"/>
      <c r="F112" s="41">
        <f t="shared" si="16"/>
        <v>0</v>
      </c>
      <c r="G112" s="22">
        <f t="shared" si="10"/>
        <v>0</v>
      </c>
      <c r="H112" s="45">
        <f t="shared" si="11"/>
        <v>0</v>
      </c>
      <c r="I112" s="42">
        <f t="shared" si="12"/>
        <v>0</v>
      </c>
      <c r="J112" s="30">
        <f t="shared" si="14"/>
        <v>0</v>
      </c>
      <c r="K112" s="194"/>
      <c r="L112" s="27">
        <f t="shared" si="13"/>
        <v>0</v>
      </c>
    </row>
    <row r="113" spans="1:12" ht="15" customHeight="1" x14ac:dyDescent="0.45">
      <c r="A113" s="351"/>
      <c r="B113" s="5" t="s">
        <v>8</v>
      </c>
      <c r="C113" s="2">
        <v>303</v>
      </c>
      <c r="D113" s="1"/>
      <c r="E113" s="1"/>
      <c r="F113" s="41">
        <f t="shared" si="16"/>
        <v>0</v>
      </c>
      <c r="G113" s="22">
        <f t="shared" si="10"/>
        <v>0</v>
      </c>
      <c r="H113" s="45">
        <f t="shared" si="11"/>
        <v>0</v>
      </c>
      <c r="I113" s="42">
        <f t="shared" si="12"/>
        <v>0</v>
      </c>
      <c r="J113" s="30">
        <f t="shared" si="14"/>
        <v>0</v>
      </c>
      <c r="K113" s="194"/>
      <c r="L113" s="27">
        <f t="shared" si="13"/>
        <v>0</v>
      </c>
    </row>
    <row r="114" spans="1:12" ht="15" customHeight="1" x14ac:dyDescent="0.45">
      <c r="A114" s="351"/>
      <c r="B114" s="5" t="s">
        <v>8</v>
      </c>
      <c r="C114" s="2">
        <v>304</v>
      </c>
      <c r="D114" s="1"/>
      <c r="E114" s="1"/>
      <c r="F114" s="41">
        <f t="shared" si="16"/>
        <v>0</v>
      </c>
      <c r="G114" s="22">
        <f t="shared" si="10"/>
        <v>0</v>
      </c>
      <c r="H114" s="45">
        <f t="shared" si="11"/>
        <v>0</v>
      </c>
      <c r="I114" s="42">
        <f t="shared" si="12"/>
        <v>0</v>
      </c>
      <c r="J114" s="30">
        <f t="shared" si="14"/>
        <v>0</v>
      </c>
      <c r="K114" s="194"/>
      <c r="L114" s="27">
        <f t="shared" si="13"/>
        <v>0</v>
      </c>
    </row>
    <row r="115" spans="1:12" ht="15" customHeight="1" x14ac:dyDescent="0.45">
      <c r="A115" s="351"/>
      <c r="B115" s="5" t="s">
        <v>8</v>
      </c>
      <c r="C115" s="2">
        <v>401</v>
      </c>
      <c r="D115" s="1"/>
      <c r="E115" s="1"/>
      <c r="F115" s="41">
        <f t="shared" si="16"/>
        <v>0</v>
      </c>
      <c r="G115" s="22">
        <f t="shared" si="10"/>
        <v>0</v>
      </c>
      <c r="H115" s="45">
        <f t="shared" si="11"/>
        <v>0</v>
      </c>
      <c r="I115" s="42">
        <f t="shared" si="12"/>
        <v>0</v>
      </c>
      <c r="J115" s="30">
        <f t="shared" si="14"/>
        <v>0</v>
      </c>
      <c r="K115" s="194"/>
      <c r="L115" s="27">
        <f t="shared" si="13"/>
        <v>0</v>
      </c>
    </row>
    <row r="116" spans="1:12" ht="15" customHeight="1" x14ac:dyDescent="0.45">
      <c r="A116" s="351"/>
      <c r="B116" s="5" t="s">
        <v>8</v>
      </c>
      <c r="C116" s="2">
        <v>402</v>
      </c>
      <c r="D116" s="1"/>
      <c r="E116" s="1"/>
      <c r="F116" s="41">
        <f t="shared" si="16"/>
        <v>0</v>
      </c>
      <c r="G116" s="22">
        <f t="shared" si="10"/>
        <v>0</v>
      </c>
      <c r="H116" s="45">
        <f t="shared" si="11"/>
        <v>0</v>
      </c>
      <c r="I116" s="42">
        <f t="shared" si="12"/>
        <v>0</v>
      </c>
      <c r="J116" s="30">
        <f t="shared" si="14"/>
        <v>0</v>
      </c>
      <c r="K116" s="194"/>
      <c r="L116" s="27">
        <f t="shared" si="13"/>
        <v>0</v>
      </c>
    </row>
    <row r="117" spans="1:12" ht="15" customHeight="1" x14ac:dyDescent="0.45">
      <c r="A117" s="351"/>
      <c r="B117" s="5" t="s">
        <v>8</v>
      </c>
      <c r="C117" s="2">
        <v>403</v>
      </c>
      <c r="D117" s="1"/>
      <c r="E117" s="1"/>
      <c r="F117" s="41">
        <f t="shared" si="16"/>
        <v>0</v>
      </c>
      <c r="G117" s="22">
        <f t="shared" si="10"/>
        <v>0</v>
      </c>
      <c r="H117" s="45">
        <f t="shared" si="11"/>
        <v>0</v>
      </c>
      <c r="I117" s="42">
        <f t="shared" si="12"/>
        <v>0</v>
      </c>
      <c r="J117" s="30">
        <f t="shared" si="14"/>
        <v>0</v>
      </c>
      <c r="K117" s="194"/>
      <c r="L117" s="27">
        <f t="shared" si="13"/>
        <v>0</v>
      </c>
    </row>
    <row r="118" spans="1:12" ht="15" customHeight="1" x14ac:dyDescent="0.45">
      <c r="A118" s="351"/>
      <c r="B118" s="5" t="s">
        <v>8</v>
      </c>
      <c r="C118" s="2">
        <v>404</v>
      </c>
      <c r="D118" s="1"/>
      <c r="E118" s="1"/>
      <c r="F118" s="41">
        <f t="shared" si="16"/>
        <v>0</v>
      </c>
      <c r="G118" s="22">
        <f t="shared" si="10"/>
        <v>0</v>
      </c>
      <c r="H118" s="45">
        <f t="shared" si="11"/>
        <v>0</v>
      </c>
      <c r="I118" s="42">
        <f t="shared" si="12"/>
        <v>0</v>
      </c>
      <c r="J118" s="30">
        <f t="shared" si="14"/>
        <v>0</v>
      </c>
      <c r="K118" s="194"/>
      <c r="L118" s="27">
        <f t="shared" si="13"/>
        <v>0</v>
      </c>
    </row>
    <row r="119" spans="1:12" ht="15" customHeight="1" x14ac:dyDescent="0.45">
      <c r="A119" s="351"/>
      <c r="B119" s="5" t="s">
        <v>8</v>
      </c>
      <c r="C119" s="2">
        <v>501</v>
      </c>
      <c r="D119" s="1"/>
      <c r="E119" s="1"/>
      <c r="F119" s="41">
        <f t="shared" si="16"/>
        <v>0</v>
      </c>
      <c r="G119" s="22">
        <f t="shared" si="10"/>
        <v>0</v>
      </c>
      <c r="H119" s="45">
        <f t="shared" si="11"/>
        <v>0</v>
      </c>
      <c r="I119" s="42">
        <f t="shared" si="12"/>
        <v>0</v>
      </c>
      <c r="J119" s="30">
        <f t="shared" si="14"/>
        <v>0</v>
      </c>
      <c r="K119" s="194"/>
      <c r="L119" s="27">
        <f t="shared" si="13"/>
        <v>0</v>
      </c>
    </row>
    <row r="120" spans="1:12" ht="15" customHeight="1" x14ac:dyDescent="0.45">
      <c r="A120" s="351"/>
      <c r="B120" s="5" t="s">
        <v>8</v>
      </c>
      <c r="C120" s="2">
        <v>502</v>
      </c>
      <c r="D120" s="1"/>
      <c r="E120" s="1"/>
      <c r="F120" s="41">
        <f t="shared" si="16"/>
        <v>0</v>
      </c>
      <c r="G120" s="22">
        <f t="shared" si="10"/>
        <v>0</v>
      </c>
      <c r="H120" s="45">
        <f t="shared" si="11"/>
        <v>0</v>
      </c>
      <c r="I120" s="42">
        <f t="shared" si="12"/>
        <v>0</v>
      </c>
      <c r="J120" s="30">
        <f t="shared" si="14"/>
        <v>0</v>
      </c>
      <c r="K120" s="194"/>
      <c r="L120" s="27">
        <f t="shared" si="13"/>
        <v>0</v>
      </c>
    </row>
    <row r="121" spans="1:12" ht="15" customHeight="1" x14ac:dyDescent="0.45">
      <c r="A121" s="351"/>
      <c r="B121" s="5" t="s">
        <v>8</v>
      </c>
      <c r="C121" s="2">
        <v>503</v>
      </c>
      <c r="D121" s="1"/>
      <c r="E121" s="1"/>
      <c r="F121" s="41">
        <f t="shared" si="16"/>
        <v>0</v>
      </c>
      <c r="G121" s="22">
        <f t="shared" si="10"/>
        <v>0</v>
      </c>
      <c r="H121" s="45">
        <f t="shared" si="11"/>
        <v>0</v>
      </c>
      <c r="I121" s="42">
        <f t="shared" si="12"/>
        <v>0</v>
      </c>
      <c r="J121" s="30">
        <f t="shared" si="14"/>
        <v>0</v>
      </c>
      <c r="K121" s="194"/>
      <c r="L121" s="27">
        <f t="shared" si="13"/>
        <v>0</v>
      </c>
    </row>
    <row r="122" spans="1:12" ht="15.75" customHeight="1" x14ac:dyDescent="0.45">
      <c r="A122" s="351"/>
      <c r="B122" s="5" t="s">
        <v>8</v>
      </c>
      <c r="C122" s="2">
        <v>504</v>
      </c>
      <c r="D122" s="1"/>
      <c r="E122" s="1"/>
      <c r="F122" s="41">
        <f t="shared" si="16"/>
        <v>0</v>
      </c>
      <c r="G122" s="22">
        <f t="shared" si="10"/>
        <v>0</v>
      </c>
      <c r="H122" s="45">
        <f t="shared" si="11"/>
        <v>0</v>
      </c>
      <c r="I122" s="42">
        <f t="shared" si="12"/>
        <v>0</v>
      </c>
      <c r="J122" s="30">
        <f t="shared" si="14"/>
        <v>0</v>
      </c>
      <c r="K122" s="194"/>
      <c r="L122" s="27">
        <f t="shared" si="13"/>
        <v>0</v>
      </c>
    </row>
    <row r="123" spans="1:12" ht="15" customHeight="1" x14ac:dyDescent="0.45">
      <c r="A123" s="350"/>
      <c r="B123" s="5" t="s">
        <v>9</v>
      </c>
      <c r="C123" s="2">
        <v>101</v>
      </c>
      <c r="D123" s="1"/>
      <c r="E123" s="1"/>
      <c r="F123" s="41">
        <f t="shared" si="16"/>
        <v>0</v>
      </c>
      <c r="G123" s="22">
        <f t="shared" si="10"/>
        <v>0</v>
      </c>
      <c r="H123" s="45">
        <f t="shared" si="11"/>
        <v>0</v>
      </c>
      <c r="I123" s="42">
        <f t="shared" si="12"/>
        <v>0</v>
      </c>
      <c r="J123" s="30">
        <f t="shared" si="14"/>
        <v>0</v>
      </c>
      <c r="K123" s="194"/>
      <c r="L123" s="27">
        <f t="shared" si="13"/>
        <v>0</v>
      </c>
    </row>
    <row r="124" spans="1:12" ht="15" customHeight="1" x14ac:dyDescent="0.45">
      <c r="A124" s="350"/>
      <c r="B124" s="157" t="s">
        <v>9</v>
      </c>
      <c r="C124" s="2">
        <v>102</v>
      </c>
      <c r="D124" s="1"/>
      <c r="E124" s="1"/>
      <c r="F124" s="41">
        <f>(E124-D124)*0.01</f>
        <v>0</v>
      </c>
      <c r="G124" s="22">
        <f>MMULT($G$1,1/$F$183)*F124</f>
        <v>0</v>
      </c>
      <c r="H124" s="45">
        <f t="shared" si="11"/>
        <v>0</v>
      </c>
      <c r="I124" s="42">
        <f t="shared" si="12"/>
        <v>0</v>
      </c>
      <c r="J124" s="30">
        <f t="shared" si="14"/>
        <v>0</v>
      </c>
      <c r="K124" s="194"/>
      <c r="L124" s="27">
        <f t="shared" si="13"/>
        <v>0</v>
      </c>
    </row>
    <row r="125" spans="1:12" ht="15" customHeight="1" x14ac:dyDescent="0.45">
      <c r="A125" s="350"/>
      <c r="B125" s="5" t="s">
        <v>9</v>
      </c>
      <c r="C125" s="2">
        <v>103</v>
      </c>
      <c r="D125" s="1"/>
      <c r="E125" s="1"/>
      <c r="F125" s="41">
        <f t="shared" ref="F125:F181" si="17">(E125-D125)*$N$1</f>
        <v>0</v>
      </c>
      <c r="G125" s="22">
        <f t="shared" si="10"/>
        <v>0</v>
      </c>
      <c r="H125" s="45">
        <f t="shared" si="11"/>
        <v>0</v>
      </c>
      <c r="I125" s="42">
        <f t="shared" si="12"/>
        <v>0</v>
      </c>
      <c r="J125" s="30">
        <f t="shared" si="14"/>
        <v>0</v>
      </c>
      <c r="K125" s="194"/>
      <c r="L125" s="27">
        <f t="shared" si="13"/>
        <v>0</v>
      </c>
    </row>
    <row r="126" spans="1:12" ht="15" customHeight="1" x14ac:dyDescent="0.45">
      <c r="A126" s="350"/>
      <c r="B126" s="5" t="s">
        <v>9</v>
      </c>
      <c r="C126" s="2">
        <v>104</v>
      </c>
      <c r="D126" s="1"/>
      <c r="E126" s="1"/>
      <c r="F126" s="41">
        <f t="shared" si="17"/>
        <v>0</v>
      </c>
      <c r="G126" s="22">
        <f t="shared" si="10"/>
        <v>0</v>
      </c>
      <c r="H126" s="45">
        <f t="shared" si="11"/>
        <v>0</v>
      </c>
      <c r="I126" s="42">
        <f t="shared" si="12"/>
        <v>0</v>
      </c>
      <c r="J126" s="30">
        <f t="shared" si="14"/>
        <v>0</v>
      </c>
      <c r="K126" s="194"/>
      <c r="L126" s="27">
        <f t="shared" si="13"/>
        <v>0</v>
      </c>
    </row>
    <row r="127" spans="1:12" ht="15" customHeight="1" x14ac:dyDescent="0.45">
      <c r="A127" s="350"/>
      <c r="B127" s="5" t="s">
        <v>9</v>
      </c>
      <c r="C127" s="2">
        <v>201</v>
      </c>
      <c r="D127" s="1"/>
      <c r="E127" s="1"/>
      <c r="F127" s="41">
        <f t="shared" si="17"/>
        <v>0</v>
      </c>
      <c r="G127" s="22">
        <f t="shared" si="10"/>
        <v>0</v>
      </c>
      <c r="H127" s="45">
        <f t="shared" si="11"/>
        <v>0</v>
      </c>
      <c r="I127" s="42">
        <f t="shared" si="12"/>
        <v>0</v>
      </c>
      <c r="J127" s="30">
        <f t="shared" si="14"/>
        <v>0</v>
      </c>
      <c r="K127" s="194"/>
      <c r="L127" s="27">
        <f t="shared" si="13"/>
        <v>0</v>
      </c>
    </row>
    <row r="128" spans="1:12" ht="15" customHeight="1" x14ac:dyDescent="0.45">
      <c r="A128" s="350"/>
      <c r="B128" s="5" t="s">
        <v>9</v>
      </c>
      <c r="C128" s="2">
        <v>202</v>
      </c>
      <c r="D128" s="1"/>
      <c r="E128" s="1"/>
      <c r="F128" s="41">
        <f t="shared" si="17"/>
        <v>0</v>
      </c>
      <c r="G128" s="22">
        <f t="shared" si="10"/>
        <v>0</v>
      </c>
      <c r="H128" s="45">
        <f t="shared" si="11"/>
        <v>0</v>
      </c>
      <c r="I128" s="42">
        <f t="shared" si="12"/>
        <v>0</v>
      </c>
      <c r="J128" s="30">
        <f t="shared" si="14"/>
        <v>0</v>
      </c>
      <c r="K128" s="194"/>
      <c r="L128" s="27">
        <f t="shared" si="13"/>
        <v>0</v>
      </c>
    </row>
    <row r="129" spans="1:12" ht="15" customHeight="1" x14ac:dyDescent="0.45">
      <c r="A129" s="350"/>
      <c r="B129" s="5" t="s">
        <v>9</v>
      </c>
      <c r="C129" s="2">
        <v>203</v>
      </c>
      <c r="D129" s="1"/>
      <c r="E129" s="1"/>
      <c r="F129" s="41">
        <f t="shared" si="17"/>
        <v>0</v>
      </c>
      <c r="G129" s="22">
        <f t="shared" si="10"/>
        <v>0</v>
      </c>
      <c r="H129" s="45">
        <f t="shared" si="11"/>
        <v>0</v>
      </c>
      <c r="I129" s="42">
        <f t="shared" si="12"/>
        <v>0</v>
      </c>
      <c r="J129" s="30">
        <f t="shared" si="14"/>
        <v>0</v>
      </c>
      <c r="K129" s="194"/>
      <c r="L129" s="27">
        <f t="shared" si="13"/>
        <v>0</v>
      </c>
    </row>
    <row r="130" spans="1:12" ht="15" customHeight="1" x14ac:dyDescent="0.45">
      <c r="A130" s="350"/>
      <c r="B130" s="5" t="s">
        <v>9</v>
      </c>
      <c r="C130" s="2">
        <v>204</v>
      </c>
      <c r="D130" s="1"/>
      <c r="E130" s="1"/>
      <c r="F130" s="41">
        <f t="shared" si="17"/>
        <v>0</v>
      </c>
      <c r="G130" s="22">
        <f t="shared" si="10"/>
        <v>0</v>
      </c>
      <c r="H130" s="45">
        <f t="shared" si="11"/>
        <v>0</v>
      </c>
      <c r="I130" s="42">
        <f t="shared" si="12"/>
        <v>0</v>
      </c>
      <c r="J130" s="30">
        <f t="shared" si="14"/>
        <v>0</v>
      </c>
      <c r="K130" s="194"/>
      <c r="L130" s="27">
        <f t="shared" si="13"/>
        <v>0</v>
      </c>
    </row>
    <row r="131" spans="1:12" ht="15" customHeight="1" x14ac:dyDescent="0.45">
      <c r="A131" s="350"/>
      <c r="B131" s="5" t="s">
        <v>9</v>
      </c>
      <c r="C131" s="2">
        <v>301</v>
      </c>
      <c r="D131" s="1"/>
      <c r="E131" s="1"/>
      <c r="F131" s="41">
        <f t="shared" si="17"/>
        <v>0</v>
      </c>
      <c r="G131" s="22">
        <f t="shared" si="10"/>
        <v>0</v>
      </c>
      <c r="H131" s="45">
        <f t="shared" si="11"/>
        <v>0</v>
      </c>
      <c r="I131" s="42">
        <f t="shared" si="12"/>
        <v>0</v>
      </c>
      <c r="J131" s="30">
        <f t="shared" si="14"/>
        <v>0</v>
      </c>
      <c r="K131" s="194"/>
      <c r="L131" s="27">
        <f t="shared" si="13"/>
        <v>0</v>
      </c>
    </row>
    <row r="132" spans="1:12" ht="15" customHeight="1" x14ac:dyDescent="0.45">
      <c r="A132" s="350"/>
      <c r="B132" s="5" t="s">
        <v>9</v>
      </c>
      <c r="C132" s="2">
        <v>302</v>
      </c>
      <c r="D132" s="1"/>
      <c r="E132" s="1"/>
      <c r="F132" s="41">
        <f t="shared" si="17"/>
        <v>0</v>
      </c>
      <c r="G132" s="22">
        <f t="shared" ref="G132:G182" si="18">MMULT($G$1,1/$F$183)*F132</f>
        <v>0</v>
      </c>
      <c r="H132" s="45">
        <f t="shared" ref="H132:H181" si="19">MMULT($H$1,1/180)</f>
        <v>0</v>
      </c>
      <c r="I132" s="42">
        <f t="shared" ref="I132:I182" si="20">SUM(G132,H132)</f>
        <v>0</v>
      </c>
      <c r="J132" s="30">
        <f t="shared" si="14"/>
        <v>0</v>
      </c>
      <c r="K132" s="194"/>
      <c r="L132" s="27">
        <f t="shared" ref="L132:L182" si="21">SUM(I132,J132,K132)</f>
        <v>0</v>
      </c>
    </row>
    <row r="133" spans="1:12" ht="15" customHeight="1" x14ac:dyDescent="0.45">
      <c r="A133" s="350"/>
      <c r="B133" s="5" t="s">
        <v>9</v>
      </c>
      <c r="C133" s="2">
        <v>303</v>
      </c>
      <c r="D133" s="1"/>
      <c r="E133" s="1"/>
      <c r="F133" s="41">
        <f t="shared" si="17"/>
        <v>0</v>
      </c>
      <c r="G133" s="22">
        <f t="shared" si="18"/>
        <v>0</v>
      </c>
      <c r="H133" s="45">
        <f t="shared" si="19"/>
        <v>0</v>
      </c>
      <c r="I133" s="42">
        <f t="shared" si="20"/>
        <v>0</v>
      </c>
      <c r="J133" s="30">
        <f t="shared" ref="J133:J182" si="22">SUM($J$3)</f>
        <v>0</v>
      </c>
      <c r="K133" s="194"/>
      <c r="L133" s="27">
        <f t="shared" si="21"/>
        <v>0</v>
      </c>
    </row>
    <row r="134" spans="1:12" ht="15" customHeight="1" x14ac:dyDescent="0.45">
      <c r="A134" s="350"/>
      <c r="B134" s="5" t="s">
        <v>9</v>
      </c>
      <c r="C134" s="2">
        <v>304</v>
      </c>
      <c r="D134" s="1"/>
      <c r="E134" s="1"/>
      <c r="F134" s="41">
        <f t="shared" si="17"/>
        <v>0</v>
      </c>
      <c r="G134" s="22">
        <f t="shared" si="18"/>
        <v>0</v>
      </c>
      <c r="H134" s="45">
        <f t="shared" si="19"/>
        <v>0</v>
      </c>
      <c r="I134" s="42">
        <f t="shared" si="20"/>
        <v>0</v>
      </c>
      <c r="J134" s="30">
        <f t="shared" si="22"/>
        <v>0</v>
      </c>
      <c r="K134" s="194"/>
      <c r="L134" s="27">
        <f t="shared" si="21"/>
        <v>0</v>
      </c>
    </row>
    <row r="135" spans="1:12" ht="15" customHeight="1" x14ac:dyDescent="0.45">
      <c r="A135" s="350"/>
      <c r="B135" s="5" t="s">
        <v>9</v>
      </c>
      <c r="C135" s="2">
        <v>401</v>
      </c>
      <c r="D135" s="1"/>
      <c r="E135" s="1"/>
      <c r="F135" s="41">
        <f t="shared" si="17"/>
        <v>0</v>
      </c>
      <c r="G135" s="22">
        <f t="shared" si="18"/>
        <v>0</v>
      </c>
      <c r="H135" s="45">
        <f t="shared" si="19"/>
        <v>0</v>
      </c>
      <c r="I135" s="42">
        <f t="shared" si="20"/>
        <v>0</v>
      </c>
      <c r="J135" s="30">
        <f t="shared" si="22"/>
        <v>0</v>
      </c>
      <c r="K135" s="194"/>
      <c r="L135" s="27">
        <f t="shared" si="21"/>
        <v>0</v>
      </c>
    </row>
    <row r="136" spans="1:12" ht="15" customHeight="1" x14ac:dyDescent="0.45">
      <c r="A136" s="350"/>
      <c r="B136" s="5" t="s">
        <v>9</v>
      </c>
      <c r="C136" s="2">
        <v>402</v>
      </c>
      <c r="D136" s="1"/>
      <c r="E136" s="1"/>
      <c r="F136" s="41">
        <f t="shared" si="17"/>
        <v>0</v>
      </c>
      <c r="G136" s="22">
        <f t="shared" si="18"/>
        <v>0</v>
      </c>
      <c r="H136" s="45">
        <f t="shared" si="19"/>
        <v>0</v>
      </c>
      <c r="I136" s="42">
        <f t="shared" si="20"/>
        <v>0</v>
      </c>
      <c r="J136" s="30">
        <f t="shared" si="22"/>
        <v>0</v>
      </c>
      <c r="K136" s="194"/>
      <c r="L136" s="27">
        <f t="shared" si="21"/>
        <v>0</v>
      </c>
    </row>
    <row r="137" spans="1:12" ht="15" customHeight="1" x14ac:dyDescent="0.45">
      <c r="A137" s="350"/>
      <c r="B137" s="5" t="s">
        <v>9</v>
      </c>
      <c r="C137" s="2">
        <v>403</v>
      </c>
      <c r="D137" s="1"/>
      <c r="E137" s="1"/>
      <c r="F137" s="41">
        <f t="shared" si="17"/>
        <v>0</v>
      </c>
      <c r="G137" s="22">
        <f t="shared" si="18"/>
        <v>0</v>
      </c>
      <c r="H137" s="45">
        <f t="shared" si="19"/>
        <v>0</v>
      </c>
      <c r="I137" s="42">
        <f t="shared" si="20"/>
        <v>0</v>
      </c>
      <c r="J137" s="30">
        <f t="shared" si="22"/>
        <v>0</v>
      </c>
      <c r="K137" s="194"/>
      <c r="L137" s="27">
        <f t="shared" si="21"/>
        <v>0</v>
      </c>
    </row>
    <row r="138" spans="1:12" ht="15" customHeight="1" x14ac:dyDescent="0.45">
      <c r="A138" s="350"/>
      <c r="B138" s="5" t="s">
        <v>9</v>
      </c>
      <c r="C138" s="2">
        <v>404</v>
      </c>
      <c r="D138" s="1"/>
      <c r="E138" s="1"/>
      <c r="F138" s="41">
        <f t="shared" si="17"/>
        <v>0</v>
      </c>
      <c r="G138" s="22">
        <f t="shared" si="18"/>
        <v>0</v>
      </c>
      <c r="H138" s="45">
        <f t="shared" si="19"/>
        <v>0</v>
      </c>
      <c r="I138" s="42">
        <f t="shared" si="20"/>
        <v>0</v>
      </c>
      <c r="J138" s="30">
        <f t="shared" si="22"/>
        <v>0</v>
      </c>
      <c r="K138" s="194"/>
      <c r="L138" s="27">
        <f t="shared" si="21"/>
        <v>0</v>
      </c>
    </row>
    <row r="139" spans="1:12" ht="15" customHeight="1" x14ac:dyDescent="0.45">
      <c r="A139" s="350"/>
      <c r="B139" s="5" t="s">
        <v>9</v>
      </c>
      <c r="C139" s="2">
        <v>501</v>
      </c>
      <c r="D139" s="1"/>
      <c r="E139" s="1"/>
      <c r="F139" s="41">
        <f t="shared" si="17"/>
        <v>0</v>
      </c>
      <c r="G139" s="22">
        <f t="shared" si="18"/>
        <v>0</v>
      </c>
      <c r="H139" s="45">
        <f t="shared" si="19"/>
        <v>0</v>
      </c>
      <c r="I139" s="42">
        <f t="shared" si="20"/>
        <v>0</v>
      </c>
      <c r="J139" s="30">
        <f t="shared" si="22"/>
        <v>0</v>
      </c>
      <c r="K139" s="194"/>
      <c r="L139" s="27">
        <f t="shared" si="21"/>
        <v>0</v>
      </c>
    </row>
    <row r="140" spans="1:12" ht="15" customHeight="1" x14ac:dyDescent="0.45">
      <c r="A140" s="350"/>
      <c r="B140" s="5" t="s">
        <v>9</v>
      </c>
      <c r="C140" s="2">
        <v>502</v>
      </c>
      <c r="D140" s="1"/>
      <c r="E140" s="1"/>
      <c r="F140" s="41">
        <f t="shared" si="17"/>
        <v>0</v>
      </c>
      <c r="G140" s="22">
        <f t="shared" si="18"/>
        <v>0</v>
      </c>
      <c r="H140" s="45">
        <f t="shared" si="19"/>
        <v>0</v>
      </c>
      <c r="I140" s="42">
        <f t="shared" si="20"/>
        <v>0</v>
      </c>
      <c r="J140" s="30">
        <f t="shared" si="22"/>
        <v>0</v>
      </c>
      <c r="K140" s="194"/>
      <c r="L140" s="27">
        <f t="shared" si="21"/>
        <v>0</v>
      </c>
    </row>
    <row r="141" spans="1:12" ht="15" customHeight="1" x14ac:dyDescent="0.45">
      <c r="A141" s="350"/>
      <c r="B141" s="5" t="s">
        <v>9</v>
      </c>
      <c r="C141" s="2">
        <v>503</v>
      </c>
      <c r="D141" s="1"/>
      <c r="E141" s="1"/>
      <c r="F141" s="41">
        <f t="shared" si="17"/>
        <v>0</v>
      </c>
      <c r="G141" s="22">
        <f t="shared" si="18"/>
        <v>0</v>
      </c>
      <c r="H141" s="45">
        <f t="shared" si="19"/>
        <v>0</v>
      </c>
      <c r="I141" s="42">
        <f t="shared" si="20"/>
        <v>0</v>
      </c>
      <c r="J141" s="30">
        <f t="shared" si="22"/>
        <v>0</v>
      </c>
      <c r="K141" s="194"/>
      <c r="L141" s="27">
        <f>SUM(I141,J141,K141)</f>
        <v>0</v>
      </c>
    </row>
    <row r="142" spans="1:12" ht="15.75" customHeight="1" x14ac:dyDescent="0.45">
      <c r="A142" s="350"/>
      <c r="B142" s="5" t="s">
        <v>9</v>
      </c>
      <c r="C142" s="2">
        <v>504</v>
      </c>
      <c r="D142" s="1"/>
      <c r="E142" s="1"/>
      <c r="F142" s="41">
        <f t="shared" si="17"/>
        <v>0</v>
      </c>
      <c r="G142" s="22">
        <f t="shared" si="18"/>
        <v>0</v>
      </c>
      <c r="H142" s="45">
        <f t="shared" si="19"/>
        <v>0</v>
      </c>
      <c r="I142" s="42">
        <f t="shared" si="20"/>
        <v>0</v>
      </c>
      <c r="J142" s="30">
        <f t="shared" si="22"/>
        <v>0</v>
      </c>
      <c r="K142" s="194"/>
      <c r="L142" s="27">
        <f t="shared" si="21"/>
        <v>0</v>
      </c>
    </row>
    <row r="143" spans="1:12" x14ac:dyDescent="0.45">
      <c r="A143" s="351"/>
      <c r="B143" s="5" t="s">
        <v>10</v>
      </c>
      <c r="C143" s="2">
        <v>101</v>
      </c>
      <c r="D143" s="1"/>
      <c r="E143" s="1"/>
      <c r="F143" s="41">
        <f t="shared" si="17"/>
        <v>0</v>
      </c>
      <c r="G143" s="22">
        <f t="shared" si="18"/>
        <v>0</v>
      </c>
      <c r="H143" s="45">
        <f t="shared" si="19"/>
        <v>0</v>
      </c>
      <c r="I143" s="42">
        <f t="shared" si="20"/>
        <v>0</v>
      </c>
      <c r="J143" s="30">
        <f t="shared" si="22"/>
        <v>0</v>
      </c>
      <c r="K143" s="194"/>
      <c r="L143" s="27">
        <f t="shared" si="21"/>
        <v>0</v>
      </c>
    </row>
    <row r="144" spans="1:12" x14ac:dyDescent="0.45">
      <c r="A144" s="351"/>
      <c r="B144" s="5" t="s">
        <v>10</v>
      </c>
      <c r="C144" s="2">
        <v>102</v>
      </c>
      <c r="D144" s="1"/>
      <c r="E144" s="1"/>
      <c r="F144" s="41">
        <f t="shared" si="17"/>
        <v>0</v>
      </c>
      <c r="G144" s="22">
        <f t="shared" si="18"/>
        <v>0</v>
      </c>
      <c r="H144" s="45">
        <f t="shared" si="19"/>
        <v>0</v>
      </c>
      <c r="I144" s="42">
        <f t="shared" si="20"/>
        <v>0</v>
      </c>
      <c r="J144" s="30">
        <f t="shared" si="22"/>
        <v>0</v>
      </c>
      <c r="K144" s="194"/>
      <c r="L144" s="27">
        <f t="shared" si="21"/>
        <v>0</v>
      </c>
    </row>
    <row r="145" spans="1:12" x14ac:dyDescent="0.45">
      <c r="A145" s="351"/>
      <c r="B145" s="5" t="s">
        <v>10</v>
      </c>
      <c r="C145" s="2">
        <v>103</v>
      </c>
      <c r="D145" s="1"/>
      <c r="E145" s="1"/>
      <c r="F145" s="41">
        <f t="shared" si="17"/>
        <v>0</v>
      </c>
      <c r="G145" s="22">
        <f t="shared" si="18"/>
        <v>0</v>
      </c>
      <c r="H145" s="45">
        <f t="shared" si="19"/>
        <v>0</v>
      </c>
      <c r="I145" s="42">
        <f t="shared" si="20"/>
        <v>0</v>
      </c>
      <c r="J145" s="30">
        <f t="shared" si="22"/>
        <v>0</v>
      </c>
      <c r="K145" s="194"/>
      <c r="L145" s="27">
        <f t="shared" si="21"/>
        <v>0</v>
      </c>
    </row>
    <row r="146" spans="1:12" x14ac:dyDescent="0.45">
      <c r="A146" s="351"/>
      <c r="B146" s="5" t="s">
        <v>10</v>
      </c>
      <c r="C146" s="2">
        <v>104</v>
      </c>
      <c r="D146" s="1"/>
      <c r="E146" s="1"/>
      <c r="F146" s="41">
        <f t="shared" si="17"/>
        <v>0</v>
      </c>
      <c r="G146" s="22">
        <f t="shared" si="18"/>
        <v>0</v>
      </c>
      <c r="H146" s="45">
        <f t="shared" si="19"/>
        <v>0</v>
      </c>
      <c r="I146" s="42">
        <f t="shared" si="20"/>
        <v>0</v>
      </c>
      <c r="J146" s="30">
        <f t="shared" si="22"/>
        <v>0</v>
      </c>
      <c r="K146" s="194"/>
      <c r="L146" s="27">
        <f t="shared" si="21"/>
        <v>0</v>
      </c>
    </row>
    <row r="147" spans="1:12" x14ac:dyDescent="0.45">
      <c r="A147" s="351"/>
      <c r="B147" s="5" t="s">
        <v>10</v>
      </c>
      <c r="C147" s="2">
        <v>201</v>
      </c>
      <c r="D147" s="1"/>
      <c r="E147" s="1"/>
      <c r="F147" s="41">
        <f t="shared" si="17"/>
        <v>0</v>
      </c>
      <c r="G147" s="22">
        <f t="shared" si="18"/>
        <v>0</v>
      </c>
      <c r="H147" s="45">
        <f t="shared" si="19"/>
        <v>0</v>
      </c>
      <c r="I147" s="42">
        <f t="shared" si="20"/>
        <v>0</v>
      </c>
      <c r="J147" s="30">
        <f t="shared" si="22"/>
        <v>0</v>
      </c>
      <c r="K147" s="194"/>
      <c r="L147" s="27">
        <f t="shared" si="21"/>
        <v>0</v>
      </c>
    </row>
    <row r="148" spans="1:12" x14ac:dyDescent="0.45">
      <c r="A148" s="351"/>
      <c r="B148" s="5" t="s">
        <v>10</v>
      </c>
      <c r="C148" s="2">
        <v>202</v>
      </c>
      <c r="D148" s="1"/>
      <c r="E148" s="1"/>
      <c r="F148" s="41">
        <f t="shared" si="17"/>
        <v>0</v>
      </c>
      <c r="G148" s="22">
        <f t="shared" si="18"/>
        <v>0</v>
      </c>
      <c r="H148" s="45">
        <f t="shared" si="19"/>
        <v>0</v>
      </c>
      <c r="I148" s="42">
        <f t="shared" si="20"/>
        <v>0</v>
      </c>
      <c r="J148" s="30">
        <f t="shared" si="22"/>
        <v>0</v>
      </c>
      <c r="K148" s="194"/>
      <c r="L148" s="27">
        <f t="shared" si="21"/>
        <v>0</v>
      </c>
    </row>
    <row r="149" spans="1:12" x14ac:dyDescent="0.45">
      <c r="A149" s="351"/>
      <c r="B149" s="5" t="s">
        <v>10</v>
      </c>
      <c r="C149" s="2">
        <v>203</v>
      </c>
      <c r="D149" s="1"/>
      <c r="E149" s="1"/>
      <c r="F149" s="41">
        <f t="shared" si="17"/>
        <v>0</v>
      </c>
      <c r="G149" s="22">
        <f t="shared" si="18"/>
        <v>0</v>
      </c>
      <c r="H149" s="45">
        <f t="shared" si="19"/>
        <v>0</v>
      </c>
      <c r="I149" s="42">
        <f t="shared" si="20"/>
        <v>0</v>
      </c>
      <c r="J149" s="30">
        <f t="shared" si="22"/>
        <v>0</v>
      </c>
      <c r="K149" s="194"/>
      <c r="L149" s="27">
        <f t="shared" si="21"/>
        <v>0</v>
      </c>
    </row>
    <row r="150" spans="1:12" x14ac:dyDescent="0.45">
      <c r="A150" s="351"/>
      <c r="B150" s="5" t="s">
        <v>10</v>
      </c>
      <c r="C150" s="2">
        <v>204</v>
      </c>
      <c r="D150" s="1"/>
      <c r="E150" s="1"/>
      <c r="F150" s="41">
        <f t="shared" si="17"/>
        <v>0</v>
      </c>
      <c r="G150" s="22">
        <f t="shared" si="18"/>
        <v>0</v>
      </c>
      <c r="H150" s="45">
        <f t="shared" si="19"/>
        <v>0</v>
      </c>
      <c r="I150" s="42">
        <f t="shared" si="20"/>
        <v>0</v>
      </c>
      <c r="J150" s="30">
        <f t="shared" si="22"/>
        <v>0</v>
      </c>
      <c r="K150" s="194"/>
      <c r="L150" s="27">
        <f t="shared" si="21"/>
        <v>0</v>
      </c>
    </row>
    <row r="151" spans="1:12" x14ac:dyDescent="0.45">
      <c r="A151" s="351"/>
      <c r="B151" s="5" t="s">
        <v>10</v>
      </c>
      <c r="C151" s="2">
        <v>301</v>
      </c>
      <c r="D151" s="1"/>
      <c r="E151" s="1"/>
      <c r="F151" s="41">
        <f t="shared" si="17"/>
        <v>0</v>
      </c>
      <c r="G151" s="22">
        <f t="shared" si="18"/>
        <v>0</v>
      </c>
      <c r="H151" s="45">
        <f t="shared" si="19"/>
        <v>0</v>
      </c>
      <c r="I151" s="42">
        <f t="shared" si="20"/>
        <v>0</v>
      </c>
      <c r="J151" s="30">
        <f t="shared" si="22"/>
        <v>0</v>
      </c>
      <c r="K151" s="194"/>
      <c r="L151" s="27">
        <f t="shared" si="21"/>
        <v>0</v>
      </c>
    </row>
    <row r="152" spans="1:12" x14ac:dyDescent="0.45">
      <c r="A152" s="351"/>
      <c r="B152" s="5" t="s">
        <v>10</v>
      </c>
      <c r="C152" s="2">
        <v>302</v>
      </c>
      <c r="D152" s="1"/>
      <c r="E152" s="1"/>
      <c r="F152" s="41">
        <f t="shared" si="17"/>
        <v>0</v>
      </c>
      <c r="G152" s="22">
        <f t="shared" si="18"/>
        <v>0</v>
      </c>
      <c r="H152" s="45">
        <f t="shared" si="19"/>
        <v>0</v>
      </c>
      <c r="I152" s="42">
        <f t="shared" si="20"/>
        <v>0</v>
      </c>
      <c r="J152" s="30">
        <f t="shared" si="22"/>
        <v>0</v>
      </c>
      <c r="K152" s="194"/>
      <c r="L152" s="27">
        <f t="shared" si="21"/>
        <v>0</v>
      </c>
    </row>
    <row r="153" spans="1:12" x14ac:dyDescent="0.45">
      <c r="A153" s="351"/>
      <c r="B153" s="5" t="s">
        <v>10</v>
      </c>
      <c r="C153" s="2">
        <v>303</v>
      </c>
      <c r="D153" s="1"/>
      <c r="E153" s="1"/>
      <c r="F153" s="41">
        <f t="shared" si="17"/>
        <v>0</v>
      </c>
      <c r="G153" s="22">
        <f t="shared" si="18"/>
        <v>0</v>
      </c>
      <c r="H153" s="45">
        <f t="shared" si="19"/>
        <v>0</v>
      </c>
      <c r="I153" s="42">
        <f t="shared" si="20"/>
        <v>0</v>
      </c>
      <c r="J153" s="30">
        <f t="shared" si="22"/>
        <v>0</v>
      </c>
      <c r="K153" s="194"/>
      <c r="L153" s="27">
        <f>SUM(I153,J153,K153)</f>
        <v>0</v>
      </c>
    </row>
    <row r="154" spans="1:12" x14ac:dyDescent="0.45">
      <c r="A154" s="351"/>
      <c r="B154" s="5" t="s">
        <v>10</v>
      </c>
      <c r="C154" s="2">
        <v>304</v>
      </c>
      <c r="D154" s="1"/>
      <c r="E154" s="1"/>
      <c r="F154" s="41">
        <f t="shared" si="17"/>
        <v>0</v>
      </c>
      <c r="G154" s="22">
        <f t="shared" si="18"/>
        <v>0</v>
      </c>
      <c r="H154" s="45">
        <f t="shared" si="19"/>
        <v>0</v>
      </c>
      <c r="I154" s="42">
        <f t="shared" si="20"/>
        <v>0</v>
      </c>
      <c r="J154" s="30">
        <f t="shared" si="22"/>
        <v>0</v>
      </c>
      <c r="K154" s="194"/>
      <c r="L154" s="27">
        <f t="shared" si="21"/>
        <v>0</v>
      </c>
    </row>
    <row r="155" spans="1:12" x14ac:dyDescent="0.45">
      <c r="A155" s="351"/>
      <c r="B155" s="5" t="s">
        <v>10</v>
      </c>
      <c r="C155" s="2">
        <v>401</v>
      </c>
      <c r="D155" s="1"/>
      <c r="E155" s="1"/>
      <c r="F155" s="41">
        <f t="shared" si="17"/>
        <v>0</v>
      </c>
      <c r="G155" s="22">
        <f t="shared" si="18"/>
        <v>0</v>
      </c>
      <c r="H155" s="45">
        <f t="shared" si="19"/>
        <v>0</v>
      </c>
      <c r="I155" s="42">
        <f t="shared" si="20"/>
        <v>0</v>
      </c>
      <c r="J155" s="30">
        <f t="shared" si="22"/>
        <v>0</v>
      </c>
      <c r="K155" s="194"/>
      <c r="L155" s="27">
        <f t="shared" si="21"/>
        <v>0</v>
      </c>
    </row>
    <row r="156" spans="1:12" x14ac:dyDescent="0.45">
      <c r="A156" s="351"/>
      <c r="B156" s="5" t="s">
        <v>10</v>
      </c>
      <c r="C156" s="2">
        <v>402</v>
      </c>
      <c r="D156" s="1"/>
      <c r="E156" s="1"/>
      <c r="F156" s="41">
        <f t="shared" si="17"/>
        <v>0</v>
      </c>
      <c r="G156" s="22">
        <f t="shared" si="18"/>
        <v>0</v>
      </c>
      <c r="H156" s="45">
        <f t="shared" si="19"/>
        <v>0</v>
      </c>
      <c r="I156" s="42">
        <f t="shared" si="20"/>
        <v>0</v>
      </c>
      <c r="J156" s="30">
        <f t="shared" si="22"/>
        <v>0</v>
      </c>
      <c r="K156" s="194"/>
      <c r="L156" s="27">
        <f t="shared" si="21"/>
        <v>0</v>
      </c>
    </row>
    <row r="157" spans="1:12" x14ac:dyDescent="0.45">
      <c r="A157" s="351"/>
      <c r="B157" s="5" t="s">
        <v>10</v>
      </c>
      <c r="C157" s="2">
        <v>403</v>
      </c>
      <c r="D157" s="1"/>
      <c r="E157" s="1"/>
      <c r="F157" s="41">
        <f t="shared" si="17"/>
        <v>0</v>
      </c>
      <c r="G157" s="22">
        <f t="shared" si="18"/>
        <v>0</v>
      </c>
      <c r="H157" s="45">
        <f t="shared" si="19"/>
        <v>0</v>
      </c>
      <c r="I157" s="42">
        <f t="shared" si="20"/>
        <v>0</v>
      </c>
      <c r="J157" s="30">
        <f t="shared" si="22"/>
        <v>0</v>
      </c>
      <c r="K157" s="194"/>
      <c r="L157" s="27">
        <f t="shared" si="21"/>
        <v>0</v>
      </c>
    </row>
    <row r="158" spans="1:12" x14ac:dyDescent="0.45">
      <c r="A158" s="351"/>
      <c r="B158" s="5" t="s">
        <v>10</v>
      </c>
      <c r="C158" s="2">
        <v>404</v>
      </c>
      <c r="D158" s="1"/>
      <c r="E158" s="1"/>
      <c r="F158" s="41">
        <f>(E158-D158)*$N$1</f>
        <v>0</v>
      </c>
      <c r="G158" s="22">
        <f t="shared" si="18"/>
        <v>0</v>
      </c>
      <c r="H158" s="45">
        <f t="shared" si="19"/>
        <v>0</v>
      </c>
      <c r="I158" s="42">
        <f t="shared" si="20"/>
        <v>0</v>
      </c>
      <c r="J158" s="30">
        <f t="shared" si="22"/>
        <v>0</v>
      </c>
      <c r="K158" s="194"/>
      <c r="L158" s="27">
        <f>SUM(I158,J158,K158)</f>
        <v>0</v>
      </c>
    </row>
    <row r="159" spans="1:12" x14ac:dyDescent="0.45">
      <c r="A159" s="351"/>
      <c r="B159" s="5" t="s">
        <v>10</v>
      </c>
      <c r="C159" s="2">
        <v>501</v>
      </c>
      <c r="D159" s="1"/>
      <c r="E159" s="1"/>
      <c r="F159" s="41">
        <f t="shared" si="17"/>
        <v>0</v>
      </c>
      <c r="G159" s="22">
        <f t="shared" si="18"/>
        <v>0</v>
      </c>
      <c r="H159" s="45">
        <f t="shared" si="19"/>
        <v>0</v>
      </c>
      <c r="I159" s="42">
        <f t="shared" si="20"/>
        <v>0</v>
      </c>
      <c r="J159" s="30">
        <f t="shared" si="22"/>
        <v>0</v>
      </c>
      <c r="K159" s="194"/>
      <c r="L159" s="27">
        <f>SUM(I159,J159,K159)</f>
        <v>0</v>
      </c>
    </row>
    <row r="160" spans="1:12" x14ac:dyDescent="0.45">
      <c r="A160" s="351"/>
      <c r="B160" s="5" t="s">
        <v>10</v>
      </c>
      <c r="C160" s="2">
        <v>502</v>
      </c>
      <c r="D160" s="1"/>
      <c r="E160" s="1"/>
      <c r="F160" s="41">
        <f t="shared" si="17"/>
        <v>0</v>
      </c>
      <c r="G160" s="22">
        <f t="shared" si="18"/>
        <v>0</v>
      </c>
      <c r="H160" s="45">
        <f t="shared" si="19"/>
        <v>0</v>
      </c>
      <c r="I160" s="42">
        <f t="shared" si="20"/>
        <v>0</v>
      </c>
      <c r="J160" s="30">
        <f t="shared" si="22"/>
        <v>0</v>
      </c>
      <c r="K160" s="194"/>
      <c r="L160" s="27">
        <f t="shared" si="21"/>
        <v>0</v>
      </c>
    </row>
    <row r="161" spans="1:12" x14ac:dyDescent="0.45">
      <c r="A161" s="351"/>
      <c r="B161" s="5" t="s">
        <v>10</v>
      </c>
      <c r="C161" s="2">
        <v>503</v>
      </c>
      <c r="D161" s="1"/>
      <c r="E161" s="1"/>
      <c r="F161" s="41">
        <f t="shared" si="17"/>
        <v>0</v>
      </c>
      <c r="G161" s="22">
        <f t="shared" si="18"/>
        <v>0</v>
      </c>
      <c r="H161" s="45">
        <f t="shared" si="19"/>
        <v>0</v>
      </c>
      <c r="I161" s="42">
        <f t="shared" si="20"/>
        <v>0</v>
      </c>
      <c r="J161" s="30">
        <f t="shared" si="22"/>
        <v>0</v>
      </c>
      <c r="K161" s="194"/>
      <c r="L161" s="27">
        <f t="shared" si="21"/>
        <v>0</v>
      </c>
    </row>
    <row r="162" spans="1:12" x14ac:dyDescent="0.45">
      <c r="A162" s="351"/>
      <c r="B162" s="5" t="s">
        <v>10</v>
      </c>
      <c r="C162" s="2">
        <v>504</v>
      </c>
      <c r="D162" s="1"/>
      <c r="E162" s="1"/>
      <c r="F162" s="41">
        <f t="shared" si="17"/>
        <v>0</v>
      </c>
      <c r="G162" s="22">
        <f t="shared" si="18"/>
        <v>0</v>
      </c>
      <c r="H162" s="45">
        <f t="shared" si="19"/>
        <v>0</v>
      </c>
      <c r="I162" s="42">
        <f t="shared" si="20"/>
        <v>0</v>
      </c>
      <c r="J162" s="30">
        <f t="shared" si="22"/>
        <v>0</v>
      </c>
      <c r="K162" s="194"/>
      <c r="L162" s="27">
        <f t="shared" si="21"/>
        <v>0</v>
      </c>
    </row>
    <row r="163" spans="1:12" x14ac:dyDescent="0.45">
      <c r="A163" s="350"/>
      <c r="B163" s="5" t="s">
        <v>11</v>
      </c>
      <c r="C163" s="2">
        <v>101</v>
      </c>
      <c r="D163" s="1"/>
      <c r="E163" s="1"/>
      <c r="F163" s="41">
        <f t="shared" si="17"/>
        <v>0</v>
      </c>
      <c r="G163" s="22">
        <f t="shared" si="18"/>
        <v>0</v>
      </c>
      <c r="H163" s="45">
        <f t="shared" si="19"/>
        <v>0</v>
      </c>
      <c r="I163" s="42">
        <f t="shared" si="20"/>
        <v>0</v>
      </c>
      <c r="J163" s="30">
        <f t="shared" si="22"/>
        <v>0</v>
      </c>
      <c r="K163" s="194"/>
      <c r="L163" s="27">
        <f t="shared" si="21"/>
        <v>0</v>
      </c>
    </row>
    <row r="164" spans="1:12" x14ac:dyDescent="0.45">
      <c r="A164" s="350"/>
      <c r="B164" s="5" t="s">
        <v>11</v>
      </c>
      <c r="C164" s="2">
        <v>102</v>
      </c>
      <c r="D164" s="1"/>
      <c r="E164" s="1"/>
      <c r="F164" s="41">
        <f t="shared" si="17"/>
        <v>0</v>
      </c>
      <c r="G164" s="22">
        <f t="shared" si="18"/>
        <v>0</v>
      </c>
      <c r="H164" s="45">
        <f t="shared" si="19"/>
        <v>0</v>
      </c>
      <c r="I164" s="42">
        <f t="shared" si="20"/>
        <v>0</v>
      </c>
      <c r="J164" s="30">
        <f t="shared" si="22"/>
        <v>0</v>
      </c>
      <c r="K164" s="194"/>
      <c r="L164" s="27">
        <f t="shared" si="21"/>
        <v>0</v>
      </c>
    </row>
    <row r="165" spans="1:12" x14ac:dyDescent="0.45">
      <c r="A165" s="350"/>
      <c r="B165" s="5" t="s">
        <v>11</v>
      </c>
      <c r="C165" s="2">
        <v>103</v>
      </c>
      <c r="D165" s="1"/>
      <c r="E165" s="1"/>
      <c r="F165" s="41">
        <f t="shared" si="17"/>
        <v>0</v>
      </c>
      <c r="G165" s="22">
        <f t="shared" si="18"/>
        <v>0</v>
      </c>
      <c r="H165" s="45">
        <f t="shared" si="19"/>
        <v>0</v>
      </c>
      <c r="I165" s="42">
        <f t="shared" si="20"/>
        <v>0</v>
      </c>
      <c r="J165" s="30">
        <f t="shared" si="22"/>
        <v>0</v>
      </c>
      <c r="K165" s="194"/>
      <c r="L165" s="27">
        <f t="shared" si="21"/>
        <v>0</v>
      </c>
    </row>
    <row r="166" spans="1:12" x14ac:dyDescent="0.45">
      <c r="A166" s="350"/>
      <c r="B166" s="5" t="s">
        <v>11</v>
      </c>
      <c r="C166" s="2">
        <v>104</v>
      </c>
      <c r="D166" s="1"/>
      <c r="E166" s="1"/>
      <c r="F166" s="41">
        <f t="shared" si="17"/>
        <v>0</v>
      </c>
      <c r="G166" s="22">
        <f t="shared" si="18"/>
        <v>0</v>
      </c>
      <c r="H166" s="45">
        <f t="shared" si="19"/>
        <v>0</v>
      </c>
      <c r="I166" s="42">
        <f t="shared" si="20"/>
        <v>0</v>
      </c>
      <c r="J166" s="30">
        <f t="shared" si="22"/>
        <v>0</v>
      </c>
      <c r="K166" s="194"/>
      <c r="L166" s="27">
        <f t="shared" si="21"/>
        <v>0</v>
      </c>
    </row>
    <row r="167" spans="1:12" x14ac:dyDescent="0.45">
      <c r="A167" s="350"/>
      <c r="B167" s="5" t="s">
        <v>11</v>
      </c>
      <c r="C167" s="2">
        <v>201</v>
      </c>
      <c r="D167" s="1"/>
      <c r="E167" s="1"/>
      <c r="F167" s="41">
        <f t="shared" si="17"/>
        <v>0</v>
      </c>
      <c r="G167" s="22">
        <f t="shared" si="18"/>
        <v>0</v>
      </c>
      <c r="H167" s="45">
        <f t="shared" si="19"/>
        <v>0</v>
      </c>
      <c r="I167" s="42">
        <f t="shared" si="20"/>
        <v>0</v>
      </c>
      <c r="J167" s="30">
        <f t="shared" si="22"/>
        <v>0</v>
      </c>
      <c r="K167" s="194"/>
      <c r="L167" s="27">
        <f t="shared" si="21"/>
        <v>0</v>
      </c>
    </row>
    <row r="168" spans="1:12" x14ac:dyDescent="0.45">
      <c r="A168" s="350"/>
      <c r="B168" s="5" t="s">
        <v>11</v>
      </c>
      <c r="C168" s="2">
        <v>202</v>
      </c>
      <c r="D168" s="1"/>
      <c r="E168" s="1"/>
      <c r="F168" s="41">
        <f t="shared" si="17"/>
        <v>0</v>
      </c>
      <c r="G168" s="22">
        <f t="shared" si="18"/>
        <v>0</v>
      </c>
      <c r="H168" s="45">
        <f t="shared" si="19"/>
        <v>0</v>
      </c>
      <c r="I168" s="42">
        <f t="shared" si="20"/>
        <v>0</v>
      </c>
      <c r="J168" s="30">
        <f t="shared" si="22"/>
        <v>0</v>
      </c>
      <c r="K168" s="194"/>
      <c r="L168" s="27">
        <f t="shared" si="21"/>
        <v>0</v>
      </c>
    </row>
    <row r="169" spans="1:12" x14ac:dyDescent="0.45">
      <c r="A169" s="350"/>
      <c r="B169" s="5" t="s">
        <v>11</v>
      </c>
      <c r="C169" s="2">
        <v>203</v>
      </c>
      <c r="D169" s="1"/>
      <c r="E169" s="1"/>
      <c r="F169" s="41">
        <f t="shared" si="17"/>
        <v>0</v>
      </c>
      <c r="G169" s="22">
        <f t="shared" si="18"/>
        <v>0</v>
      </c>
      <c r="H169" s="45">
        <f t="shared" si="19"/>
        <v>0</v>
      </c>
      <c r="I169" s="42">
        <f t="shared" si="20"/>
        <v>0</v>
      </c>
      <c r="J169" s="30">
        <f t="shared" si="22"/>
        <v>0</v>
      </c>
      <c r="K169" s="194"/>
      <c r="L169" s="27">
        <f t="shared" si="21"/>
        <v>0</v>
      </c>
    </row>
    <row r="170" spans="1:12" x14ac:dyDescent="0.45">
      <c r="A170" s="350"/>
      <c r="B170" s="5" t="s">
        <v>11</v>
      </c>
      <c r="C170" s="2">
        <v>204</v>
      </c>
      <c r="D170" s="1"/>
      <c r="E170" s="1"/>
      <c r="F170" s="41">
        <f t="shared" si="17"/>
        <v>0</v>
      </c>
      <c r="G170" s="22">
        <f t="shared" si="18"/>
        <v>0</v>
      </c>
      <c r="H170" s="45">
        <f t="shared" si="19"/>
        <v>0</v>
      </c>
      <c r="I170" s="42">
        <f t="shared" si="20"/>
        <v>0</v>
      </c>
      <c r="J170" s="30">
        <f t="shared" si="22"/>
        <v>0</v>
      </c>
      <c r="K170" s="194"/>
      <c r="L170" s="27">
        <f t="shared" si="21"/>
        <v>0</v>
      </c>
    </row>
    <row r="171" spans="1:12" x14ac:dyDescent="0.45">
      <c r="A171" s="350"/>
      <c r="B171" s="5" t="s">
        <v>11</v>
      </c>
      <c r="C171" s="2">
        <v>301</v>
      </c>
      <c r="D171" s="1"/>
      <c r="E171" s="1"/>
      <c r="F171" s="41">
        <f t="shared" si="17"/>
        <v>0</v>
      </c>
      <c r="G171" s="22">
        <f t="shared" si="18"/>
        <v>0</v>
      </c>
      <c r="H171" s="45">
        <f t="shared" si="19"/>
        <v>0</v>
      </c>
      <c r="I171" s="42">
        <f t="shared" si="20"/>
        <v>0</v>
      </c>
      <c r="J171" s="30">
        <f t="shared" si="22"/>
        <v>0</v>
      </c>
      <c r="K171" s="194"/>
      <c r="L171" s="27">
        <f t="shared" si="21"/>
        <v>0</v>
      </c>
    </row>
    <row r="172" spans="1:12" x14ac:dyDescent="0.45">
      <c r="A172" s="350"/>
      <c r="B172" s="5" t="s">
        <v>11</v>
      </c>
      <c r="C172" s="2">
        <v>302</v>
      </c>
      <c r="D172" s="1"/>
      <c r="E172" s="1"/>
      <c r="F172" s="41">
        <f t="shared" si="17"/>
        <v>0</v>
      </c>
      <c r="G172" s="22">
        <f t="shared" si="18"/>
        <v>0</v>
      </c>
      <c r="H172" s="45">
        <f t="shared" si="19"/>
        <v>0</v>
      </c>
      <c r="I172" s="42">
        <f t="shared" si="20"/>
        <v>0</v>
      </c>
      <c r="J172" s="30">
        <f t="shared" si="22"/>
        <v>0</v>
      </c>
      <c r="K172" s="194"/>
      <c r="L172" s="27">
        <f t="shared" si="21"/>
        <v>0</v>
      </c>
    </row>
    <row r="173" spans="1:12" x14ac:dyDescent="0.45">
      <c r="A173" s="350"/>
      <c r="B173" s="5" t="s">
        <v>11</v>
      </c>
      <c r="C173" s="2">
        <v>303</v>
      </c>
      <c r="D173" s="1"/>
      <c r="E173" s="1"/>
      <c r="F173" s="41">
        <f t="shared" si="17"/>
        <v>0</v>
      </c>
      <c r="G173" s="22">
        <f t="shared" si="18"/>
        <v>0</v>
      </c>
      <c r="H173" s="45">
        <f t="shared" si="19"/>
        <v>0</v>
      </c>
      <c r="I173" s="42">
        <f t="shared" si="20"/>
        <v>0</v>
      </c>
      <c r="J173" s="30">
        <f t="shared" si="22"/>
        <v>0</v>
      </c>
      <c r="K173" s="194"/>
      <c r="L173" s="27">
        <f t="shared" si="21"/>
        <v>0</v>
      </c>
    </row>
    <row r="174" spans="1:12" x14ac:dyDescent="0.45">
      <c r="A174" s="350"/>
      <c r="B174" s="5" t="s">
        <v>11</v>
      </c>
      <c r="C174" s="2">
        <v>304</v>
      </c>
      <c r="D174" s="1"/>
      <c r="E174" s="1"/>
      <c r="F174" s="41">
        <f t="shared" si="17"/>
        <v>0</v>
      </c>
      <c r="G174" s="22">
        <f t="shared" si="18"/>
        <v>0</v>
      </c>
      <c r="H174" s="45">
        <f t="shared" si="19"/>
        <v>0</v>
      </c>
      <c r="I174" s="42">
        <f t="shared" si="20"/>
        <v>0</v>
      </c>
      <c r="J174" s="30">
        <f t="shared" si="22"/>
        <v>0</v>
      </c>
      <c r="K174" s="194"/>
      <c r="L174" s="27">
        <f t="shared" si="21"/>
        <v>0</v>
      </c>
    </row>
    <row r="175" spans="1:12" x14ac:dyDescent="0.45">
      <c r="A175" s="350"/>
      <c r="B175" s="5" t="s">
        <v>11</v>
      </c>
      <c r="C175" s="2">
        <v>401</v>
      </c>
      <c r="D175" s="1"/>
      <c r="E175" s="1"/>
      <c r="F175" s="41">
        <f t="shared" si="17"/>
        <v>0</v>
      </c>
      <c r="G175" s="22">
        <f t="shared" si="18"/>
        <v>0</v>
      </c>
      <c r="H175" s="45">
        <f t="shared" si="19"/>
        <v>0</v>
      </c>
      <c r="I175" s="42">
        <f t="shared" si="20"/>
        <v>0</v>
      </c>
      <c r="J175" s="30">
        <f t="shared" si="22"/>
        <v>0</v>
      </c>
      <c r="K175" s="194"/>
      <c r="L175" s="27">
        <f t="shared" si="21"/>
        <v>0</v>
      </c>
    </row>
    <row r="176" spans="1:12" x14ac:dyDescent="0.45">
      <c r="A176" s="350"/>
      <c r="B176" s="5" t="s">
        <v>11</v>
      </c>
      <c r="C176" s="2">
        <v>402</v>
      </c>
      <c r="D176" s="1"/>
      <c r="E176" s="1"/>
      <c r="F176" s="41">
        <f t="shared" si="17"/>
        <v>0</v>
      </c>
      <c r="G176" s="22">
        <f t="shared" si="18"/>
        <v>0</v>
      </c>
      <c r="H176" s="45">
        <f t="shared" si="19"/>
        <v>0</v>
      </c>
      <c r="I176" s="42">
        <f t="shared" si="20"/>
        <v>0</v>
      </c>
      <c r="J176" s="30">
        <f t="shared" si="22"/>
        <v>0</v>
      </c>
      <c r="K176" s="194"/>
      <c r="L176" s="27">
        <f t="shared" si="21"/>
        <v>0</v>
      </c>
    </row>
    <row r="177" spans="1:12" x14ac:dyDescent="0.45">
      <c r="A177" s="350"/>
      <c r="B177" s="5" t="s">
        <v>11</v>
      </c>
      <c r="C177" s="2">
        <v>403</v>
      </c>
      <c r="D177" s="1"/>
      <c r="E177" s="1"/>
      <c r="F177" s="41">
        <f t="shared" si="17"/>
        <v>0</v>
      </c>
      <c r="G177" s="22">
        <f t="shared" si="18"/>
        <v>0</v>
      </c>
      <c r="H177" s="45">
        <f t="shared" si="19"/>
        <v>0</v>
      </c>
      <c r="I177" s="42">
        <f t="shared" si="20"/>
        <v>0</v>
      </c>
      <c r="J177" s="30">
        <f t="shared" si="22"/>
        <v>0</v>
      </c>
      <c r="K177" s="194"/>
      <c r="L177" s="27">
        <f t="shared" si="21"/>
        <v>0</v>
      </c>
    </row>
    <row r="178" spans="1:12" x14ac:dyDescent="0.45">
      <c r="A178" s="350"/>
      <c r="B178" s="5" t="s">
        <v>11</v>
      </c>
      <c r="C178" s="2">
        <v>404</v>
      </c>
      <c r="D178" s="1"/>
      <c r="E178" s="1"/>
      <c r="F178" s="41">
        <f t="shared" si="17"/>
        <v>0</v>
      </c>
      <c r="G178" s="22">
        <f t="shared" si="18"/>
        <v>0</v>
      </c>
      <c r="H178" s="45">
        <f t="shared" si="19"/>
        <v>0</v>
      </c>
      <c r="I178" s="42">
        <f t="shared" si="20"/>
        <v>0</v>
      </c>
      <c r="J178" s="30">
        <f t="shared" si="22"/>
        <v>0</v>
      </c>
      <c r="K178" s="194"/>
      <c r="L178" s="27">
        <f t="shared" si="21"/>
        <v>0</v>
      </c>
    </row>
    <row r="179" spans="1:12" x14ac:dyDescent="0.45">
      <c r="A179" s="350"/>
      <c r="B179" s="5" t="s">
        <v>11</v>
      </c>
      <c r="C179" s="2">
        <v>501</v>
      </c>
      <c r="D179" s="1"/>
      <c r="E179" s="1"/>
      <c r="F179" s="41">
        <f t="shared" si="17"/>
        <v>0</v>
      </c>
      <c r="G179" s="22">
        <f t="shared" si="18"/>
        <v>0</v>
      </c>
      <c r="H179" s="45">
        <f t="shared" si="19"/>
        <v>0</v>
      </c>
      <c r="I179" s="42">
        <f t="shared" si="20"/>
        <v>0</v>
      </c>
      <c r="J179" s="30">
        <f t="shared" si="22"/>
        <v>0</v>
      </c>
      <c r="K179" s="194"/>
      <c r="L179" s="27">
        <f t="shared" si="21"/>
        <v>0</v>
      </c>
    </row>
    <row r="180" spans="1:12" x14ac:dyDescent="0.45">
      <c r="A180" s="350"/>
      <c r="B180" s="5" t="s">
        <v>11</v>
      </c>
      <c r="C180" s="2">
        <v>502</v>
      </c>
      <c r="D180" s="1"/>
      <c r="E180" s="1"/>
      <c r="F180" s="41">
        <f t="shared" si="17"/>
        <v>0</v>
      </c>
      <c r="G180" s="22">
        <f t="shared" si="18"/>
        <v>0</v>
      </c>
      <c r="H180" s="45">
        <f t="shared" si="19"/>
        <v>0</v>
      </c>
      <c r="I180" s="42">
        <f t="shared" si="20"/>
        <v>0</v>
      </c>
      <c r="J180" s="30">
        <f t="shared" si="22"/>
        <v>0</v>
      </c>
      <c r="K180" s="194"/>
      <c r="L180" s="27">
        <f t="shared" si="21"/>
        <v>0</v>
      </c>
    </row>
    <row r="181" spans="1:12" x14ac:dyDescent="0.45">
      <c r="A181" s="350"/>
      <c r="B181" s="5" t="s">
        <v>11</v>
      </c>
      <c r="C181" s="2">
        <v>503</v>
      </c>
      <c r="D181" s="1"/>
      <c r="E181" s="1"/>
      <c r="F181" s="41">
        <f t="shared" si="17"/>
        <v>0</v>
      </c>
      <c r="G181" s="22">
        <f t="shared" si="18"/>
        <v>0</v>
      </c>
      <c r="H181" s="45">
        <f t="shared" si="19"/>
        <v>0</v>
      </c>
      <c r="I181" s="42">
        <f>SUM(G181,H181)</f>
        <v>0</v>
      </c>
      <c r="J181" s="30">
        <f t="shared" si="22"/>
        <v>0</v>
      </c>
      <c r="K181" s="194"/>
      <c r="L181" s="27">
        <f t="shared" si="21"/>
        <v>0</v>
      </c>
    </row>
    <row r="182" spans="1:12" x14ac:dyDescent="0.45">
      <c r="A182" s="350"/>
      <c r="B182" s="5" t="s">
        <v>11</v>
      </c>
      <c r="C182" s="2">
        <v>504</v>
      </c>
      <c r="D182" s="1"/>
      <c r="E182" s="1"/>
      <c r="F182" s="41">
        <f>(E182-D182)*$N$1</f>
        <v>0</v>
      </c>
      <c r="G182" s="22">
        <f t="shared" si="18"/>
        <v>0</v>
      </c>
      <c r="H182" s="45">
        <f>MMULT($H$1,1/180)</f>
        <v>0</v>
      </c>
      <c r="I182" s="42">
        <f t="shared" si="20"/>
        <v>0</v>
      </c>
      <c r="J182" s="30">
        <f t="shared" si="22"/>
        <v>0</v>
      </c>
      <c r="K182" s="194"/>
      <c r="L182" s="27">
        <f t="shared" si="21"/>
        <v>0</v>
      </c>
    </row>
    <row r="183" spans="1:12" ht="15" customHeight="1" x14ac:dyDescent="0.45">
      <c r="F183" s="27">
        <f>SUM(F3:F182)</f>
        <v>-9.9999999999999995E-7</v>
      </c>
      <c r="G183" s="22">
        <f>MMULT($G$1,1/$F$183)*F183</f>
        <v>0</v>
      </c>
      <c r="H183" s="45">
        <f>SUM(H3:H182)</f>
        <v>0</v>
      </c>
      <c r="I183" s="42">
        <f>SUM(G183,H183)</f>
        <v>0</v>
      </c>
      <c r="K183" s="20" t="s">
        <v>12</v>
      </c>
    </row>
    <row r="184" spans="1:12" ht="15" customHeight="1" x14ac:dyDescent="0.45">
      <c r="F184" t="s">
        <v>12</v>
      </c>
      <c r="I184" s="107">
        <f>SUM(-E190,I1)</f>
        <v>0</v>
      </c>
    </row>
    <row r="185" spans="1:12" ht="15" customHeight="1" x14ac:dyDescent="0.45"/>
    <row r="186" spans="1:12" ht="18" x14ac:dyDescent="0.55000000000000004">
      <c r="D186" s="361" t="s">
        <v>274</v>
      </c>
      <c r="E186" s="361"/>
      <c r="F186" s="361"/>
    </row>
    <row r="187" spans="1:12" ht="15" customHeight="1" x14ac:dyDescent="0.45">
      <c r="D187" s="54" t="s">
        <v>72</v>
      </c>
      <c r="E187" s="147" t="s">
        <v>275</v>
      </c>
      <c r="F187" s="54" t="s">
        <v>69</v>
      </c>
    </row>
    <row r="188" spans="1:12" ht="15" customHeight="1" x14ac:dyDescent="0.45">
      <c r="D188" s="46">
        <v>6244656</v>
      </c>
      <c r="E188" s="179">
        <v>0</v>
      </c>
      <c r="F188" s="92">
        <v>0.1</v>
      </c>
      <c r="G188" s="91">
        <f>MMULT(E188,1/F188)</f>
        <v>0</v>
      </c>
      <c r="H188" s="20"/>
    </row>
    <row r="189" spans="1:12" ht="15" customHeight="1" thickBot="1" x14ac:dyDescent="0.5">
      <c r="D189" s="46">
        <v>6244619</v>
      </c>
      <c r="E189" s="87">
        <v>0</v>
      </c>
      <c r="F189" s="93">
        <v>0.1</v>
      </c>
      <c r="G189" s="91">
        <f>MMULT(E189,1/F189)</f>
        <v>0</v>
      </c>
      <c r="H189" s="150"/>
    </row>
    <row r="190" spans="1:12" ht="15" customHeight="1" thickBot="1" x14ac:dyDescent="0.5">
      <c r="D190" s="6" t="s">
        <v>33</v>
      </c>
      <c r="E190" s="48">
        <f>SUM(E188:E189)</f>
        <v>0</v>
      </c>
      <c r="F190" s="94">
        <f>SUM(F188:F189)</f>
        <v>0.2</v>
      </c>
      <c r="H190" s="61"/>
    </row>
    <row r="191" spans="1:12" ht="15" customHeight="1" x14ac:dyDescent="0.45">
      <c r="E191" s="6" t="s">
        <v>283</v>
      </c>
      <c r="H191" s="61"/>
    </row>
    <row r="192" spans="1:12" ht="15" customHeight="1" x14ac:dyDescent="0.45">
      <c r="D192" s="358" t="s">
        <v>69</v>
      </c>
      <c r="E192" s="358"/>
      <c r="F192" s="49">
        <f>SUM(F190)</f>
        <v>0.2</v>
      </c>
      <c r="G192" s="154">
        <f>SUM(I192)</f>
        <v>0</v>
      </c>
      <c r="H192" s="153" t="s">
        <v>12</v>
      </c>
      <c r="I192" s="155" cm="1">
        <f t="array" ref="I192">MMULT(E190,1/F190)</f>
        <v>0</v>
      </c>
    </row>
    <row r="193" spans="4:8" ht="15" customHeight="1" x14ac:dyDescent="0.45">
      <c r="D193" s="359" t="s">
        <v>271</v>
      </c>
      <c r="E193" s="360"/>
      <c r="F193" s="49">
        <f>SUM(F183)</f>
        <v>-9.9999999999999995E-7</v>
      </c>
      <c r="G193" s="27">
        <f>MMULT(F193,G192)</f>
        <v>0</v>
      </c>
      <c r="H193" s="61"/>
    </row>
    <row r="194" spans="4:8" ht="15" customHeight="1" thickBot="1" x14ac:dyDescent="0.5">
      <c r="D194" s="359" t="s">
        <v>270</v>
      </c>
      <c r="E194" s="360"/>
      <c r="F194" s="49">
        <f>SUM(F192,-F193)</f>
        <v>0.20000100000000001</v>
      </c>
      <c r="G194" s="156">
        <f>MMULT(F194,G192)</f>
        <v>0</v>
      </c>
      <c r="H194" s="61"/>
    </row>
    <row r="195" spans="4:8" ht="15" customHeight="1" thickBot="1" x14ac:dyDescent="0.5">
      <c r="F195" s="7"/>
      <c r="G195" s="48">
        <f>SUM(G193:G194)</f>
        <v>0</v>
      </c>
    </row>
    <row r="196" spans="4:8" ht="15" customHeight="1" x14ac:dyDescent="0.45">
      <c r="F196" s="7"/>
    </row>
    <row r="197" spans="4:8" ht="15" customHeight="1" x14ac:dyDescent="0.45">
      <c r="F197" s="7"/>
    </row>
    <row r="198" spans="4:8" ht="15" customHeight="1" x14ac:dyDescent="0.45">
      <c r="D198" t="s">
        <v>70</v>
      </c>
      <c r="F198" s="20">
        <f>MAX(F3:F182)</f>
        <v>0</v>
      </c>
      <c r="G198" s="20">
        <f>MAX(I3:I182)</f>
        <v>0</v>
      </c>
    </row>
    <row r="199" spans="4:8" ht="15" customHeight="1" x14ac:dyDescent="0.45">
      <c r="D199" t="s">
        <v>71</v>
      </c>
      <c r="F199" s="20">
        <f>MIN(F3:F182)</f>
        <v>-9.9999999999999995E-7</v>
      </c>
      <c r="G199" s="20">
        <f>MIN(I3:I182)</f>
        <v>0</v>
      </c>
    </row>
    <row r="200" spans="4:8" ht="15" customHeight="1" x14ac:dyDescent="0.45">
      <c r="D200" t="s">
        <v>265</v>
      </c>
      <c r="F200" s="91">
        <f>AVERAGE(F3:F182)</f>
        <v>-5.5555555555555551E-9</v>
      </c>
      <c r="G200" s="91">
        <f>AVERAGE(G3:G182)</f>
        <v>0</v>
      </c>
    </row>
    <row r="201" spans="4:8" ht="15" customHeight="1" x14ac:dyDescent="0.45">
      <c r="D201" t="s">
        <v>273</v>
      </c>
      <c r="F201" s="91">
        <f>AVERAGE(F199,F198)</f>
        <v>-4.9999999999999998E-7</v>
      </c>
      <c r="G201" t="s">
        <v>12</v>
      </c>
    </row>
    <row r="202" spans="4:8" ht="15.75" customHeight="1" x14ac:dyDescent="0.45"/>
    <row r="203" spans="4:8" ht="15" customHeight="1" x14ac:dyDescent="0.45"/>
    <row r="204" spans="4:8" ht="15" customHeight="1" x14ac:dyDescent="0.45"/>
    <row r="205" spans="4:8" ht="15" customHeight="1" x14ac:dyDescent="0.45"/>
    <row r="206" spans="4:8" ht="15" customHeight="1" x14ac:dyDescent="0.45"/>
    <row r="207" spans="4:8" ht="15" customHeight="1" x14ac:dyDescent="0.45"/>
    <row r="208" spans="4:8" ht="15" customHeight="1" x14ac:dyDescent="0.45"/>
    <row r="209" ht="15" customHeight="1" x14ac:dyDescent="0.45"/>
    <row r="210" ht="15" customHeight="1" x14ac:dyDescent="0.45"/>
    <row r="211" ht="15" customHeight="1" x14ac:dyDescent="0.45"/>
    <row r="212" ht="15" customHeight="1" x14ac:dyDescent="0.45"/>
    <row r="213" ht="15" customHeight="1" x14ac:dyDescent="0.45"/>
    <row r="214" ht="15" customHeight="1" x14ac:dyDescent="0.45"/>
    <row r="215" ht="15" customHeight="1" x14ac:dyDescent="0.45"/>
    <row r="216" ht="15" customHeight="1" x14ac:dyDescent="0.45"/>
    <row r="217" ht="15" customHeight="1" x14ac:dyDescent="0.45"/>
    <row r="218" ht="15" customHeight="1" x14ac:dyDescent="0.45"/>
    <row r="219" ht="15" customHeight="1" x14ac:dyDescent="0.45"/>
    <row r="220" ht="15" customHeight="1" x14ac:dyDescent="0.45"/>
    <row r="221" ht="15" customHeight="1" x14ac:dyDescent="0.45"/>
    <row r="222" ht="15.75" customHeight="1" x14ac:dyDescent="0.45"/>
  </sheetData>
  <mergeCells count="15">
    <mergeCell ref="A63:A82"/>
    <mergeCell ref="D1:E1"/>
    <mergeCell ref="I1:J1"/>
    <mergeCell ref="A3:A22"/>
    <mergeCell ref="A23:A42"/>
    <mergeCell ref="A43:A62"/>
    <mergeCell ref="D192:E192"/>
    <mergeCell ref="D193:E193"/>
    <mergeCell ref="D194:E194"/>
    <mergeCell ref="A83:A102"/>
    <mergeCell ref="A103:A122"/>
    <mergeCell ref="A123:A142"/>
    <mergeCell ref="A143:A162"/>
    <mergeCell ref="A163:A182"/>
    <mergeCell ref="D186:F186"/>
  </mergeCells>
  <pageMargins left="0.7" right="0.7" top="0.75" bottom="0.75" header="0.3" footer="0.3"/>
  <pageSetup paperSize="9" orientation="portrait" horizontalDpi="4294967293" verticalDpi="4294967293" r:id="rId1"/>
  <drawing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929275-7863-4520-A422-0EB51F3713C0}">
  <dimension ref="A1:O208"/>
  <sheetViews>
    <sheetView zoomScale="85" zoomScaleNormal="85" workbookViewId="0">
      <pane xSplit="1" ySplit="2" topLeftCell="B3" activePane="bottomRight" state="frozen"/>
      <selection activeCell="F159" sqref="F159"/>
      <selection pane="topRight" activeCell="F159" sqref="F159"/>
      <selection pane="bottomLeft" activeCell="F159" sqref="F159"/>
      <selection pane="bottomRight" activeCell="D182" sqref="D3:F182"/>
    </sheetView>
  </sheetViews>
  <sheetFormatPr baseColWidth="10" defaultRowHeight="14.25" x14ac:dyDescent="0.45"/>
  <cols>
    <col min="1" max="1" width="4.1328125" customWidth="1"/>
    <col min="2" max="2" width="5.3984375" style="6" bestFit="1" customWidth="1"/>
    <col min="3" max="3" width="6.265625" bestFit="1" customWidth="1"/>
    <col min="4" max="5" width="10" customWidth="1"/>
    <col min="6" max="6" width="11.1328125" customWidth="1"/>
    <col min="7" max="7" width="12.59765625" customWidth="1"/>
    <col min="8" max="8" width="13.3984375" customWidth="1"/>
    <col min="9" max="9" width="12.86328125" style="20" bestFit="1" customWidth="1"/>
    <col min="10" max="10" width="13.1328125" bestFit="1" customWidth="1"/>
    <col min="11" max="11" width="7.6640625" bestFit="1" customWidth="1"/>
    <col min="12" max="12" width="13.265625" customWidth="1"/>
  </cols>
  <sheetData>
    <row r="1" spans="1:15" ht="21" customHeight="1" x14ac:dyDescent="0.45">
      <c r="D1" s="347" t="s">
        <v>280</v>
      </c>
      <c r="E1" s="347"/>
      <c r="F1" s="53" t="s">
        <v>2</v>
      </c>
      <c r="G1" s="27">
        <f>SUM(G193)</f>
        <v>0</v>
      </c>
      <c r="H1" s="27">
        <f>SUM(G194)</f>
        <v>0</v>
      </c>
      <c r="I1" s="348">
        <f>SUM(G1:H1)</f>
        <v>0</v>
      </c>
      <c r="J1" s="349"/>
      <c r="K1" s="4" t="s">
        <v>12</v>
      </c>
      <c r="L1" s="4"/>
      <c r="N1">
        <v>1E-3</v>
      </c>
    </row>
    <row r="2" spans="1:15" ht="46.5" customHeight="1" x14ac:dyDescent="0.45">
      <c r="B2" s="43" t="s">
        <v>0</v>
      </c>
      <c r="C2" s="44" t="s">
        <v>1</v>
      </c>
      <c r="D2" s="3">
        <v>45879</v>
      </c>
      <c r="E2" s="3">
        <v>45910</v>
      </c>
      <c r="F2" s="50" t="s">
        <v>68</v>
      </c>
      <c r="G2" s="51" t="s">
        <v>276</v>
      </c>
      <c r="H2" s="52" t="s">
        <v>277</v>
      </c>
      <c r="I2" s="21" t="s">
        <v>278</v>
      </c>
      <c r="J2" s="28" t="s">
        <v>319</v>
      </c>
      <c r="K2" s="28" t="s">
        <v>266</v>
      </c>
      <c r="L2" s="28" t="s">
        <v>279</v>
      </c>
      <c r="N2" t="s">
        <v>12</v>
      </c>
    </row>
    <row r="3" spans="1:15" ht="15" customHeight="1" x14ac:dyDescent="0.45">
      <c r="A3" s="350"/>
      <c r="B3" s="5" t="s">
        <v>3</v>
      </c>
      <c r="C3" s="2">
        <v>101</v>
      </c>
      <c r="D3" s="1">
        <v>1E-3</v>
      </c>
      <c r="E3" s="1">
        <v>0</v>
      </c>
      <c r="F3" s="41">
        <f>(E3-D3)*$N$1</f>
        <v>-9.9999999999999995E-7</v>
      </c>
      <c r="G3" s="22">
        <f>MMULT($G$1,1/$F$183)*F3</f>
        <v>0</v>
      </c>
      <c r="H3" s="45">
        <f>MMULT($H$1,1/180)</f>
        <v>0</v>
      </c>
      <c r="I3" s="42">
        <f>SUM(G3,H3)</f>
        <v>0</v>
      </c>
      <c r="J3" s="30">
        <v>0</v>
      </c>
      <c r="K3" s="194"/>
      <c r="L3" s="27">
        <f>SUM(I3,J3,K3)</f>
        <v>0</v>
      </c>
      <c r="N3" t="s">
        <v>12</v>
      </c>
    </row>
    <row r="4" spans="1:15" ht="15" customHeight="1" x14ac:dyDescent="0.45">
      <c r="A4" s="350"/>
      <c r="B4" s="5" t="s">
        <v>3</v>
      </c>
      <c r="C4" s="2">
        <v>102</v>
      </c>
      <c r="D4" s="1"/>
      <c r="E4" s="1"/>
      <c r="F4" s="41">
        <f t="shared" ref="F4:F22" si="0">(E4-D4)*$N$1</f>
        <v>0</v>
      </c>
      <c r="G4" s="22">
        <f t="shared" ref="G4:G67" si="1">MMULT($G$1,1/$F$183)*F4</f>
        <v>0</v>
      </c>
      <c r="H4" s="45">
        <f t="shared" ref="H4:H67" si="2">MMULT($H$1,1/180)</f>
        <v>0</v>
      </c>
      <c r="I4" s="42">
        <f t="shared" ref="I4:I67" si="3">SUM(G4,H4)</f>
        <v>0</v>
      </c>
      <c r="J4" s="30">
        <f>SUM($J$3)</f>
        <v>0</v>
      </c>
      <c r="K4" s="194"/>
      <c r="L4" s="27">
        <f t="shared" ref="L4:L67" si="4">SUM(I4,J4,K4)</f>
        <v>0</v>
      </c>
      <c r="N4" t="s">
        <v>12</v>
      </c>
    </row>
    <row r="5" spans="1:15" ht="15" customHeight="1" x14ac:dyDescent="0.45">
      <c r="A5" s="350"/>
      <c r="B5" s="5" t="s">
        <v>3</v>
      </c>
      <c r="C5" s="2">
        <v>103</v>
      </c>
      <c r="D5" s="1"/>
      <c r="E5" s="1"/>
      <c r="F5" s="41">
        <f t="shared" si="0"/>
        <v>0</v>
      </c>
      <c r="G5" s="22">
        <f t="shared" si="1"/>
        <v>0</v>
      </c>
      <c r="H5" s="45">
        <f t="shared" si="2"/>
        <v>0</v>
      </c>
      <c r="I5" s="42">
        <f t="shared" si="3"/>
        <v>0</v>
      </c>
      <c r="J5" s="30">
        <f t="shared" ref="J5:J68" si="5">SUM($J$3)</f>
        <v>0</v>
      </c>
      <c r="K5" s="194"/>
      <c r="L5" s="27">
        <f t="shared" si="4"/>
        <v>0</v>
      </c>
      <c r="N5" t="s">
        <v>12</v>
      </c>
    </row>
    <row r="6" spans="1:15" ht="15" customHeight="1" x14ac:dyDescent="0.45">
      <c r="A6" s="350"/>
      <c r="B6" s="5" t="s">
        <v>3</v>
      </c>
      <c r="C6" s="2">
        <v>104</v>
      </c>
      <c r="D6" s="1"/>
      <c r="E6" s="1"/>
      <c r="F6" s="41">
        <f t="shared" si="0"/>
        <v>0</v>
      </c>
      <c r="G6" s="22">
        <f t="shared" si="1"/>
        <v>0</v>
      </c>
      <c r="H6" s="45">
        <f t="shared" si="2"/>
        <v>0</v>
      </c>
      <c r="I6" s="42">
        <f t="shared" si="3"/>
        <v>0</v>
      </c>
      <c r="J6" s="30">
        <f t="shared" si="5"/>
        <v>0</v>
      </c>
      <c r="K6" s="194"/>
      <c r="L6" s="27">
        <f t="shared" si="4"/>
        <v>0</v>
      </c>
      <c r="N6" t="s">
        <v>12</v>
      </c>
      <c r="O6" t="s">
        <v>12</v>
      </c>
    </row>
    <row r="7" spans="1:15" ht="15" customHeight="1" x14ac:dyDescent="0.45">
      <c r="A7" s="350"/>
      <c r="B7" s="5" t="s">
        <v>3</v>
      </c>
      <c r="C7" s="2">
        <v>201</v>
      </c>
      <c r="D7" s="1"/>
      <c r="E7" s="1"/>
      <c r="F7" s="41">
        <f t="shared" si="0"/>
        <v>0</v>
      </c>
      <c r="G7" s="22">
        <f t="shared" si="1"/>
        <v>0</v>
      </c>
      <c r="H7" s="45">
        <f t="shared" si="2"/>
        <v>0</v>
      </c>
      <c r="I7" s="42">
        <f t="shared" si="3"/>
        <v>0</v>
      </c>
      <c r="J7" s="30">
        <f t="shared" si="5"/>
        <v>0</v>
      </c>
      <c r="K7" s="194"/>
      <c r="L7" s="27">
        <f t="shared" si="4"/>
        <v>0</v>
      </c>
      <c r="N7" t="s">
        <v>12</v>
      </c>
    </row>
    <row r="8" spans="1:15" ht="15" customHeight="1" x14ac:dyDescent="0.45">
      <c r="A8" s="350"/>
      <c r="B8" s="5" t="s">
        <v>3</v>
      </c>
      <c r="C8" s="2">
        <v>202</v>
      </c>
      <c r="D8" s="1"/>
      <c r="E8" s="1"/>
      <c r="F8" s="41">
        <f t="shared" si="0"/>
        <v>0</v>
      </c>
      <c r="G8" s="22">
        <f t="shared" si="1"/>
        <v>0</v>
      </c>
      <c r="H8" s="45">
        <f t="shared" si="2"/>
        <v>0</v>
      </c>
      <c r="I8" s="42">
        <f t="shared" si="3"/>
        <v>0</v>
      </c>
      <c r="J8" s="30">
        <f t="shared" si="5"/>
        <v>0</v>
      </c>
      <c r="K8" s="194"/>
      <c r="L8" s="27">
        <f t="shared" si="4"/>
        <v>0</v>
      </c>
      <c r="N8" t="s">
        <v>12</v>
      </c>
    </row>
    <row r="9" spans="1:15" ht="15" customHeight="1" x14ac:dyDescent="0.45">
      <c r="A9" s="350"/>
      <c r="B9" s="5" t="s">
        <v>3</v>
      </c>
      <c r="C9" s="2">
        <v>203</v>
      </c>
      <c r="D9" s="1"/>
      <c r="E9" s="1"/>
      <c r="F9" s="41">
        <f t="shared" si="0"/>
        <v>0</v>
      </c>
      <c r="G9" s="22">
        <f t="shared" si="1"/>
        <v>0</v>
      </c>
      <c r="H9" s="45">
        <f t="shared" si="2"/>
        <v>0</v>
      </c>
      <c r="I9" s="42">
        <f t="shared" si="3"/>
        <v>0</v>
      </c>
      <c r="J9" s="30">
        <f t="shared" si="5"/>
        <v>0</v>
      </c>
      <c r="K9" s="194"/>
      <c r="L9" s="27">
        <f t="shared" si="4"/>
        <v>0</v>
      </c>
      <c r="N9" t="s">
        <v>12</v>
      </c>
    </row>
    <row r="10" spans="1:15" ht="15" customHeight="1" x14ac:dyDescent="0.45">
      <c r="A10" s="350"/>
      <c r="B10" s="5" t="s">
        <v>3</v>
      </c>
      <c r="C10" s="2">
        <v>204</v>
      </c>
      <c r="D10" s="1"/>
      <c r="E10" s="1"/>
      <c r="F10" s="41">
        <f t="shared" si="0"/>
        <v>0</v>
      </c>
      <c r="G10" s="22">
        <f t="shared" si="1"/>
        <v>0</v>
      </c>
      <c r="H10" s="45">
        <f t="shared" si="2"/>
        <v>0</v>
      </c>
      <c r="I10" s="42">
        <f t="shared" si="3"/>
        <v>0</v>
      </c>
      <c r="J10" s="30">
        <f t="shared" si="5"/>
        <v>0</v>
      </c>
      <c r="K10" s="194"/>
      <c r="L10" s="27">
        <f t="shared" si="4"/>
        <v>0</v>
      </c>
      <c r="N10" t="s">
        <v>12</v>
      </c>
    </row>
    <row r="11" spans="1:15" ht="15" customHeight="1" x14ac:dyDescent="0.45">
      <c r="A11" s="350"/>
      <c r="B11" s="5" t="s">
        <v>3</v>
      </c>
      <c r="C11" s="2">
        <v>301</v>
      </c>
      <c r="D11" s="1"/>
      <c r="E11" s="1"/>
      <c r="F11" s="41">
        <f t="shared" si="0"/>
        <v>0</v>
      </c>
      <c r="G11" s="22">
        <f t="shared" si="1"/>
        <v>0</v>
      </c>
      <c r="H11" s="45">
        <f t="shared" si="2"/>
        <v>0</v>
      </c>
      <c r="I11" s="42">
        <f t="shared" si="3"/>
        <v>0</v>
      </c>
      <c r="J11" s="30">
        <f t="shared" si="5"/>
        <v>0</v>
      </c>
      <c r="K11" s="194"/>
      <c r="L11" s="27">
        <f t="shared" si="4"/>
        <v>0</v>
      </c>
      <c r="N11" t="s">
        <v>12</v>
      </c>
    </row>
    <row r="12" spans="1:15" ht="15" customHeight="1" x14ac:dyDescent="0.45">
      <c r="A12" s="350"/>
      <c r="B12" s="5" t="s">
        <v>3</v>
      </c>
      <c r="C12" s="2">
        <v>302</v>
      </c>
      <c r="D12" s="1"/>
      <c r="E12" s="1"/>
      <c r="F12" s="41">
        <f>(E12-D12)*$N$1</f>
        <v>0</v>
      </c>
      <c r="G12" s="22">
        <f t="shared" si="1"/>
        <v>0</v>
      </c>
      <c r="H12" s="45">
        <f t="shared" si="2"/>
        <v>0</v>
      </c>
      <c r="I12" s="42">
        <f t="shared" si="3"/>
        <v>0</v>
      </c>
      <c r="J12" s="30">
        <f t="shared" si="5"/>
        <v>0</v>
      </c>
      <c r="K12" s="194"/>
      <c r="L12" s="27">
        <f t="shared" si="4"/>
        <v>0</v>
      </c>
      <c r="N12" t="s">
        <v>12</v>
      </c>
    </row>
    <row r="13" spans="1:15" ht="15" customHeight="1" x14ac:dyDescent="0.45">
      <c r="A13" s="350"/>
      <c r="B13" s="5" t="s">
        <v>3</v>
      </c>
      <c r="C13" s="2">
        <v>303</v>
      </c>
      <c r="D13" s="1"/>
      <c r="E13" s="1"/>
      <c r="F13" s="41">
        <f t="shared" si="0"/>
        <v>0</v>
      </c>
      <c r="G13" s="22">
        <f t="shared" si="1"/>
        <v>0</v>
      </c>
      <c r="H13" s="45">
        <f t="shared" si="2"/>
        <v>0</v>
      </c>
      <c r="I13" s="42">
        <f t="shared" si="3"/>
        <v>0</v>
      </c>
      <c r="J13" s="30">
        <f t="shared" si="5"/>
        <v>0</v>
      </c>
      <c r="K13" s="194"/>
      <c r="L13" s="27">
        <f t="shared" si="4"/>
        <v>0</v>
      </c>
      <c r="N13" t="s">
        <v>12</v>
      </c>
    </row>
    <row r="14" spans="1:15" ht="15" customHeight="1" x14ac:dyDescent="0.45">
      <c r="A14" s="350"/>
      <c r="B14" s="5" t="s">
        <v>3</v>
      </c>
      <c r="C14" s="2">
        <v>304</v>
      </c>
      <c r="D14" s="1"/>
      <c r="E14" s="1"/>
      <c r="F14" s="41">
        <f t="shared" si="0"/>
        <v>0</v>
      </c>
      <c r="G14" s="22">
        <f t="shared" si="1"/>
        <v>0</v>
      </c>
      <c r="H14" s="45">
        <f t="shared" si="2"/>
        <v>0</v>
      </c>
      <c r="I14" s="42">
        <f t="shared" si="3"/>
        <v>0</v>
      </c>
      <c r="J14" s="30">
        <f t="shared" si="5"/>
        <v>0</v>
      </c>
      <c r="K14" s="194"/>
      <c r="L14" s="27">
        <f t="shared" si="4"/>
        <v>0</v>
      </c>
      <c r="N14" t="s">
        <v>12</v>
      </c>
    </row>
    <row r="15" spans="1:15" ht="15" customHeight="1" x14ac:dyDescent="0.45">
      <c r="A15" s="350"/>
      <c r="B15" s="5" t="s">
        <v>3</v>
      </c>
      <c r="C15" s="2">
        <v>401</v>
      </c>
      <c r="D15" s="1"/>
      <c r="E15" s="1"/>
      <c r="F15" s="41">
        <f t="shared" si="0"/>
        <v>0</v>
      </c>
      <c r="G15" s="22">
        <f t="shared" si="1"/>
        <v>0</v>
      </c>
      <c r="H15" s="45">
        <f t="shared" si="2"/>
        <v>0</v>
      </c>
      <c r="I15" s="42">
        <f t="shared" si="3"/>
        <v>0</v>
      </c>
      <c r="J15" s="30">
        <f t="shared" si="5"/>
        <v>0</v>
      </c>
      <c r="K15" s="194"/>
      <c r="L15" s="27">
        <f t="shared" si="4"/>
        <v>0</v>
      </c>
      <c r="N15" t="s">
        <v>12</v>
      </c>
    </row>
    <row r="16" spans="1:15" ht="15" customHeight="1" x14ac:dyDescent="0.45">
      <c r="A16" s="350"/>
      <c r="B16" s="5" t="s">
        <v>3</v>
      </c>
      <c r="C16" s="2">
        <v>402</v>
      </c>
      <c r="D16" s="1"/>
      <c r="E16" s="1"/>
      <c r="F16" s="41">
        <f t="shared" si="0"/>
        <v>0</v>
      </c>
      <c r="G16" s="22">
        <f>MMULT($G$1,1/$F$183)*F16</f>
        <v>0</v>
      </c>
      <c r="H16" s="45">
        <f t="shared" si="2"/>
        <v>0</v>
      </c>
      <c r="I16" s="42">
        <f t="shared" si="3"/>
        <v>0</v>
      </c>
      <c r="J16" s="30">
        <f t="shared" si="5"/>
        <v>0</v>
      </c>
      <c r="K16" s="194"/>
      <c r="L16" s="27">
        <f t="shared" si="4"/>
        <v>0</v>
      </c>
    </row>
    <row r="17" spans="1:12" ht="15" customHeight="1" x14ac:dyDescent="0.45">
      <c r="A17" s="350"/>
      <c r="B17" s="5" t="s">
        <v>3</v>
      </c>
      <c r="C17" s="2">
        <v>403</v>
      </c>
      <c r="D17" s="1"/>
      <c r="E17" s="1"/>
      <c r="F17" s="41">
        <f t="shared" si="0"/>
        <v>0</v>
      </c>
      <c r="G17" s="22">
        <f t="shared" si="1"/>
        <v>0</v>
      </c>
      <c r="H17" s="45">
        <f t="shared" si="2"/>
        <v>0</v>
      </c>
      <c r="I17" s="42">
        <f t="shared" si="3"/>
        <v>0</v>
      </c>
      <c r="J17" s="30">
        <f t="shared" si="5"/>
        <v>0</v>
      </c>
      <c r="K17" s="194"/>
      <c r="L17" s="27">
        <f t="shared" si="4"/>
        <v>0</v>
      </c>
    </row>
    <row r="18" spans="1:12" ht="15" customHeight="1" x14ac:dyDescent="0.45">
      <c r="A18" s="350"/>
      <c r="B18" s="5" t="s">
        <v>3</v>
      </c>
      <c r="C18" s="2">
        <v>404</v>
      </c>
      <c r="D18" s="1"/>
      <c r="E18" s="1"/>
      <c r="F18" s="41">
        <f t="shared" si="0"/>
        <v>0</v>
      </c>
      <c r="G18" s="22">
        <f t="shared" si="1"/>
        <v>0</v>
      </c>
      <c r="H18" s="45">
        <f t="shared" si="2"/>
        <v>0</v>
      </c>
      <c r="I18" s="42">
        <f t="shared" si="3"/>
        <v>0</v>
      </c>
      <c r="J18" s="30">
        <f t="shared" si="5"/>
        <v>0</v>
      </c>
      <c r="K18" s="194"/>
      <c r="L18" s="27">
        <f t="shared" si="4"/>
        <v>0</v>
      </c>
    </row>
    <row r="19" spans="1:12" ht="15" customHeight="1" x14ac:dyDescent="0.45">
      <c r="A19" s="350"/>
      <c r="B19" s="5" t="s">
        <v>3</v>
      </c>
      <c r="C19" s="2">
        <v>501</v>
      </c>
      <c r="D19" s="1"/>
      <c r="E19" s="1"/>
      <c r="F19" s="41">
        <f t="shared" si="0"/>
        <v>0</v>
      </c>
      <c r="G19" s="22">
        <f t="shared" si="1"/>
        <v>0</v>
      </c>
      <c r="H19" s="45">
        <f t="shared" si="2"/>
        <v>0</v>
      </c>
      <c r="I19" s="42">
        <f t="shared" si="3"/>
        <v>0</v>
      </c>
      <c r="J19" s="30">
        <f t="shared" si="5"/>
        <v>0</v>
      </c>
      <c r="K19" s="194"/>
      <c r="L19" s="27">
        <f t="shared" si="4"/>
        <v>0</v>
      </c>
    </row>
    <row r="20" spans="1:12" ht="15" customHeight="1" x14ac:dyDescent="0.45">
      <c r="A20" s="350"/>
      <c r="B20" s="5" t="s">
        <v>3</v>
      </c>
      <c r="C20" s="2">
        <v>502</v>
      </c>
      <c r="D20" s="1"/>
      <c r="E20" s="1"/>
      <c r="F20" s="41">
        <f t="shared" si="0"/>
        <v>0</v>
      </c>
      <c r="G20" s="22">
        <f t="shared" si="1"/>
        <v>0</v>
      </c>
      <c r="H20" s="45">
        <f t="shared" si="2"/>
        <v>0</v>
      </c>
      <c r="I20" s="42">
        <f t="shared" si="3"/>
        <v>0</v>
      </c>
      <c r="J20" s="30">
        <f t="shared" si="5"/>
        <v>0</v>
      </c>
      <c r="K20" s="194"/>
      <c r="L20" s="27">
        <f t="shared" si="4"/>
        <v>0</v>
      </c>
    </row>
    <row r="21" spans="1:12" ht="15" customHeight="1" x14ac:dyDescent="0.45">
      <c r="A21" s="350"/>
      <c r="B21" s="5" t="s">
        <v>3</v>
      </c>
      <c r="C21" s="2">
        <v>503</v>
      </c>
      <c r="D21" s="1"/>
      <c r="E21" s="1"/>
      <c r="F21" s="41">
        <f t="shared" si="0"/>
        <v>0</v>
      </c>
      <c r="G21" s="22">
        <f t="shared" si="1"/>
        <v>0</v>
      </c>
      <c r="H21" s="45">
        <f t="shared" si="2"/>
        <v>0</v>
      </c>
      <c r="I21" s="42">
        <f t="shared" si="3"/>
        <v>0</v>
      </c>
      <c r="J21" s="30">
        <f t="shared" si="5"/>
        <v>0</v>
      </c>
      <c r="K21" s="194"/>
      <c r="L21" s="27">
        <f t="shared" si="4"/>
        <v>0</v>
      </c>
    </row>
    <row r="22" spans="1:12" ht="15.75" customHeight="1" x14ac:dyDescent="0.45">
      <c r="A22" s="350"/>
      <c r="B22" s="5" t="s">
        <v>3</v>
      </c>
      <c r="C22" s="2">
        <v>504</v>
      </c>
      <c r="D22" s="1"/>
      <c r="E22" s="1"/>
      <c r="F22" s="41">
        <f t="shared" si="0"/>
        <v>0</v>
      </c>
      <c r="G22" s="22">
        <f t="shared" si="1"/>
        <v>0</v>
      </c>
      <c r="H22" s="45">
        <f t="shared" si="2"/>
        <v>0</v>
      </c>
      <c r="I22" s="42">
        <f t="shared" si="3"/>
        <v>0</v>
      </c>
      <c r="J22" s="30">
        <f t="shared" si="5"/>
        <v>0</v>
      </c>
      <c r="K22" s="194"/>
      <c r="L22" s="27">
        <f t="shared" si="4"/>
        <v>0</v>
      </c>
    </row>
    <row r="23" spans="1:12" ht="15" customHeight="1" x14ac:dyDescent="0.45">
      <c r="A23" s="351"/>
      <c r="B23" s="5" t="s">
        <v>4</v>
      </c>
      <c r="C23" s="2">
        <v>101</v>
      </c>
      <c r="D23" s="1"/>
      <c r="E23" s="1"/>
      <c r="F23" s="41">
        <f>(E23-D23)*0.01</f>
        <v>0</v>
      </c>
      <c r="G23" s="22">
        <f t="shared" si="1"/>
        <v>0</v>
      </c>
      <c r="H23" s="45">
        <f t="shared" si="2"/>
        <v>0</v>
      </c>
      <c r="I23" s="42">
        <f t="shared" si="3"/>
        <v>0</v>
      </c>
      <c r="J23" s="30">
        <f t="shared" si="5"/>
        <v>0</v>
      </c>
      <c r="K23" s="194"/>
      <c r="L23" s="27">
        <f t="shared" si="4"/>
        <v>0</v>
      </c>
    </row>
    <row r="24" spans="1:12" ht="15" customHeight="1" x14ac:dyDescent="0.45">
      <c r="A24" s="351"/>
      <c r="B24" s="5" t="s">
        <v>4</v>
      </c>
      <c r="C24" s="2">
        <v>102</v>
      </c>
      <c r="D24" s="1"/>
      <c r="E24" s="1"/>
      <c r="F24" s="41">
        <f t="shared" ref="F24:F32" si="6">(E24-D24)*$N$1</f>
        <v>0</v>
      </c>
      <c r="G24" s="22">
        <f t="shared" si="1"/>
        <v>0</v>
      </c>
      <c r="H24" s="45">
        <f t="shared" si="2"/>
        <v>0</v>
      </c>
      <c r="I24" s="42">
        <f t="shared" si="3"/>
        <v>0</v>
      </c>
      <c r="J24" s="30">
        <f t="shared" si="5"/>
        <v>0</v>
      </c>
      <c r="K24" s="194"/>
      <c r="L24" s="27">
        <f t="shared" si="4"/>
        <v>0</v>
      </c>
    </row>
    <row r="25" spans="1:12" ht="15" customHeight="1" x14ac:dyDescent="0.45">
      <c r="A25" s="351"/>
      <c r="B25" s="5" t="s">
        <v>4</v>
      </c>
      <c r="C25" s="2">
        <v>103</v>
      </c>
      <c r="D25" s="1"/>
      <c r="E25" s="1"/>
      <c r="F25" s="41">
        <f t="shared" si="6"/>
        <v>0</v>
      </c>
      <c r="G25" s="22">
        <f t="shared" si="1"/>
        <v>0</v>
      </c>
      <c r="H25" s="45">
        <f t="shared" si="2"/>
        <v>0</v>
      </c>
      <c r="I25" s="42">
        <f t="shared" si="3"/>
        <v>0</v>
      </c>
      <c r="J25" s="30">
        <f t="shared" si="5"/>
        <v>0</v>
      </c>
      <c r="K25" s="194"/>
      <c r="L25" s="27">
        <f t="shared" si="4"/>
        <v>0</v>
      </c>
    </row>
    <row r="26" spans="1:12" ht="15" customHeight="1" x14ac:dyDescent="0.45">
      <c r="A26" s="351"/>
      <c r="B26" s="5" t="s">
        <v>4</v>
      </c>
      <c r="C26" s="2">
        <v>104</v>
      </c>
      <c r="D26" s="1"/>
      <c r="E26" s="1"/>
      <c r="F26" s="41">
        <f t="shared" si="6"/>
        <v>0</v>
      </c>
      <c r="G26" s="22">
        <f t="shared" si="1"/>
        <v>0</v>
      </c>
      <c r="H26" s="45">
        <f t="shared" si="2"/>
        <v>0</v>
      </c>
      <c r="I26" s="42">
        <f t="shared" si="3"/>
        <v>0</v>
      </c>
      <c r="J26" s="30">
        <f t="shared" si="5"/>
        <v>0</v>
      </c>
      <c r="K26" s="194"/>
      <c r="L26" s="27">
        <f t="shared" si="4"/>
        <v>0</v>
      </c>
    </row>
    <row r="27" spans="1:12" ht="15" customHeight="1" x14ac:dyDescent="0.45">
      <c r="A27" s="351"/>
      <c r="B27" s="5" t="s">
        <v>4</v>
      </c>
      <c r="C27" s="2">
        <v>201</v>
      </c>
      <c r="D27" s="1"/>
      <c r="E27" s="1"/>
      <c r="F27" s="41">
        <f t="shared" si="6"/>
        <v>0</v>
      </c>
      <c r="G27" s="22">
        <f t="shared" si="1"/>
        <v>0</v>
      </c>
      <c r="H27" s="45">
        <f t="shared" si="2"/>
        <v>0</v>
      </c>
      <c r="I27" s="42">
        <f t="shared" si="3"/>
        <v>0</v>
      </c>
      <c r="J27" s="30">
        <f t="shared" si="5"/>
        <v>0</v>
      </c>
      <c r="K27" s="194"/>
      <c r="L27" s="27">
        <f t="shared" si="4"/>
        <v>0</v>
      </c>
    </row>
    <row r="28" spans="1:12" ht="15" customHeight="1" x14ac:dyDescent="0.45">
      <c r="A28" s="351"/>
      <c r="B28" s="5" t="s">
        <v>4</v>
      </c>
      <c r="C28" s="2">
        <v>202</v>
      </c>
      <c r="D28" s="1"/>
      <c r="E28" s="1"/>
      <c r="F28" s="41">
        <f t="shared" si="6"/>
        <v>0</v>
      </c>
      <c r="G28" s="22">
        <f t="shared" si="1"/>
        <v>0</v>
      </c>
      <c r="H28" s="45">
        <f t="shared" si="2"/>
        <v>0</v>
      </c>
      <c r="I28" s="42">
        <f t="shared" si="3"/>
        <v>0</v>
      </c>
      <c r="J28" s="30">
        <f t="shared" si="5"/>
        <v>0</v>
      </c>
      <c r="K28" s="194"/>
      <c r="L28" s="27">
        <f t="shared" si="4"/>
        <v>0</v>
      </c>
    </row>
    <row r="29" spans="1:12" ht="15" customHeight="1" x14ac:dyDescent="0.45">
      <c r="A29" s="351"/>
      <c r="B29" s="5" t="s">
        <v>4</v>
      </c>
      <c r="C29" s="2">
        <v>203</v>
      </c>
      <c r="D29" s="1"/>
      <c r="E29" s="1"/>
      <c r="F29" s="41">
        <f t="shared" si="6"/>
        <v>0</v>
      </c>
      <c r="G29" s="22">
        <f t="shared" si="1"/>
        <v>0</v>
      </c>
      <c r="H29" s="45">
        <f t="shared" si="2"/>
        <v>0</v>
      </c>
      <c r="I29" s="42">
        <f t="shared" si="3"/>
        <v>0</v>
      </c>
      <c r="J29" s="30">
        <f t="shared" si="5"/>
        <v>0</v>
      </c>
      <c r="K29" s="194"/>
      <c r="L29" s="27">
        <f t="shared" si="4"/>
        <v>0</v>
      </c>
    </row>
    <row r="30" spans="1:12" ht="15" customHeight="1" x14ac:dyDescent="0.45">
      <c r="A30" s="351"/>
      <c r="B30" s="5" t="s">
        <v>4</v>
      </c>
      <c r="C30" s="2">
        <v>204</v>
      </c>
      <c r="D30" s="1"/>
      <c r="E30" s="1"/>
      <c r="F30" s="41">
        <f t="shared" si="6"/>
        <v>0</v>
      </c>
      <c r="G30" s="22">
        <f t="shared" si="1"/>
        <v>0</v>
      </c>
      <c r="H30" s="45">
        <f t="shared" si="2"/>
        <v>0</v>
      </c>
      <c r="I30" s="42">
        <f t="shared" si="3"/>
        <v>0</v>
      </c>
      <c r="J30" s="30">
        <f t="shared" si="5"/>
        <v>0</v>
      </c>
      <c r="K30" s="194"/>
      <c r="L30" s="27">
        <f t="shared" si="4"/>
        <v>0</v>
      </c>
    </row>
    <row r="31" spans="1:12" ht="15" customHeight="1" x14ac:dyDescent="0.45">
      <c r="A31" s="351"/>
      <c r="B31" s="5" t="s">
        <v>4</v>
      </c>
      <c r="C31" s="2">
        <v>301</v>
      </c>
      <c r="D31" s="1"/>
      <c r="E31" s="1"/>
      <c r="F31" s="41">
        <f t="shared" si="6"/>
        <v>0</v>
      </c>
      <c r="G31" s="22">
        <f t="shared" si="1"/>
        <v>0</v>
      </c>
      <c r="H31" s="45">
        <f t="shared" si="2"/>
        <v>0</v>
      </c>
      <c r="I31" s="42">
        <f t="shared" si="3"/>
        <v>0</v>
      </c>
      <c r="J31" s="30">
        <f t="shared" si="5"/>
        <v>0</v>
      </c>
      <c r="K31" s="194"/>
      <c r="L31" s="27">
        <f t="shared" si="4"/>
        <v>0</v>
      </c>
    </row>
    <row r="32" spans="1:12" ht="15" customHeight="1" x14ac:dyDescent="0.45">
      <c r="A32" s="351"/>
      <c r="B32" s="5" t="s">
        <v>4</v>
      </c>
      <c r="C32" s="2">
        <v>302</v>
      </c>
      <c r="D32" s="1"/>
      <c r="E32" s="1"/>
      <c r="F32" s="41">
        <f t="shared" si="6"/>
        <v>0</v>
      </c>
      <c r="G32" s="22">
        <f t="shared" si="1"/>
        <v>0</v>
      </c>
      <c r="H32" s="45">
        <f t="shared" si="2"/>
        <v>0</v>
      </c>
      <c r="I32" s="42">
        <f t="shared" si="3"/>
        <v>0</v>
      </c>
      <c r="J32" s="30">
        <f t="shared" si="5"/>
        <v>0</v>
      </c>
      <c r="K32" s="194"/>
      <c r="L32" s="27">
        <f t="shared" si="4"/>
        <v>0</v>
      </c>
    </row>
    <row r="33" spans="1:12" ht="15" customHeight="1" x14ac:dyDescent="0.45">
      <c r="A33" s="351"/>
      <c r="B33" s="5" t="s">
        <v>4</v>
      </c>
      <c r="C33" s="2">
        <v>303</v>
      </c>
      <c r="D33" s="1"/>
      <c r="E33" s="1"/>
      <c r="F33" s="41">
        <f>(E33-D33)*0.01</f>
        <v>0</v>
      </c>
      <c r="G33" s="22">
        <f t="shared" si="1"/>
        <v>0</v>
      </c>
      <c r="H33" s="45">
        <f t="shared" si="2"/>
        <v>0</v>
      </c>
      <c r="I33" s="42">
        <f t="shared" si="3"/>
        <v>0</v>
      </c>
      <c r="J33" s="30">
        <f t="shared" si="5"/>
        <v>0</v>
      </c>
      <c r="K33" s="194"/>
      <c r="L33" s="27">
        <f t="shared" si="4"/>
        <v>0</v>
      </c>
    </row>
    <row r="34" spans="1:12" ht="15" customHeight="1" x14ac:dyDescent="0.45">
      <c r="A34" s="351"/>
      <c r="B34" s="5" t="s">
        <v>4</v>
      </c>
      <c r="C34" s="2">
        <v>304</v>
      </c>
      <c r="D34" s="1"/>
      <c r="E34" s="1"/>
      <c r="F34" s="41">
        <f t="shared" ref="F34:F42" si="7">(E34-D34)*$N$1</f>
        <v>0</v>
      </c>
      <c r="G34" s="22">
        <f t="shared" si="1"/>
        <v>0</v>
      </c>
      <c r="H34" s="45">
        <f t="shared" si="2"/>
        <v>0</v>
      </c>
      <c r="I34" s="42">
        <f t="shared" si="3"/>
        <v>0</v>
      </c>
      <c r="J34" s="30">
        <f t="shared" si="5"/>
        <v>0</v>
      </c>
      <c r="K34" s="194"/>
      <c r="L34" s="27">
        <f t="shared" si="4"/>
        <v>0</v>
      </c>
    </row>
    <row r="35" spans="1:12" ht="15" customHeight="1" x14ac:dyDescent="0.45">
      <c r="A35" s="351"/>
      <c r="B35" s="5" t="s">
        <v>4</v>
      </c>
      <c r="C35" s="2">
        <v>401</v>
      </c>
      <c r="D35" s="1"/>
      <c r="E35" s="1"/>
      <c r="F35" s="41">
        <f t="shared" si="7"/>
        <v>0</v>
      </c>
      <c r="G35" s="22">
        <f t="shared" si="1"/>
        <v>0</v>
      </c>
      <c r="H35" s="45">
        <f t="shared" si="2"/>
        <v>0</v>
      </c>
      <c r="I35" s="42">
        <f t="shared" si="3"/>
        <v>0</v>
      </c>
      <c r="J35" s="30">
        <f t="shared" si="5"/>
        <v>0</v>
      </c>
      <c r="K35" s="194"/>
      <c r="L35" s="27">
        <f t="shared" si="4"/>
        <v>0</v>
      </c>
    </row>
    <row r="36" spans="1:12" ht="15" customHeight="1" x14ac:dyDescent="0.45">
      <c r="A36" s="351"/>
      <c r="B36" s="5" t="s">
        <v>4</v>
      </c>
      <c r="C36" s="2">
        <v>402</v>
      </c>
      <c r="D36" s="1"/>
      <c r="E36" s="1"/>
      <c r="F36" s="41">
        <f t="shared" si="7"/>
        <v>0</v>
      </c>
      <c r="G36" s="22">
        <f t="shared" si="1"/>
        <v>0</v>
      </c>
      <c r="H36" s="45">
        <f t="shared" si="2"/>
        <v>0</v>
      </c>
      <c r="I36" s="42">
        <f t="shared" si="3"/>
        <v>0</v>
      </c>
      <c r="J36" s="30">
        <f t="shared" si="5"/>
        <v>0</v>
      </c>
      <c r="K36" s="194"/>
      <c r="L36" s="27">
        <f t="shared" si="4"/>
        <v>0</v>
      </c>
    </row>
    <row r="37" spans="1:12" ht="15" customHeight="1" x14ac:dyDescent="0.45">
      <c r="A37" s="351"/>
      <c r="B37" s="5" t="s">
        <v>4</v>
      </c>
      <c r="C37" s="2">
        <v>403</v>
      </c>
      <c r="D37" s="1"/>
      <c r="E37" s="1"/>
      <c r="F37" s="41">
        <f t="shared" si="7"/>
        <v>0</v>
      </c>
      <c r="G37" s="22">
        <f t="shared" si="1"/>
        <v>0</v>
      </c>
      <c r="H37" s="45">
        <f t="shared" si="2"/>
        <v>0</v>
      </c>
      <c r="I37" s="42">
        <f t="shared" si="3"/>
        <v>0</v>
      </c>
      <c r="J37" s="30">
        <f t="shared" si="5"/>
        <v>0</v>
      </c>
      <c r="K37" s="194"/>
      <c r="L37" s="27">
        <f t="shared" si="4"/>
        <v>0</v>
      </c>
    </row>
    <row r="38" spans="1:12" ht="15" customHeight="1" x14ac:dyDescent="0.45">
      <c r="A38" s="351"/>
      <c r="B38" s="5" t="s">
        <v>4</v>
      </c>
      <c r="C38" s="2">
        <v>404</v>
      </c>
      <c r="D38" s="1"/>
      <c r="E38" s="1"/>
      <c r="F38" s="41">
        <f t="shared" si="7"/>
        <v>0</v>
      </c>
      <c r="G38" s="22">
        <f t="shared" si="1"/>
        <v>0</v>
      </c>
      <c r="H38" s="45">
        <f t="shared" si="2"/>
        <v>0</v>
      </c>
      <c r="I38" s="42">
        <f t="shared" si="3"/>
        <v>0</v>
      </c>
      <c r="J38" s="30">
        <f t="shared" si="5"/>
        <v>0</v>
      </c>
      <c r="K38" s="194"/>
      <c r="L38" s="27">
        <f t="shared" si="4"/>
        <v>0</v>
      </c>
    </row>
    <row r="39" spans="1:12" ht="15" customHeight="1" x14ac:dyDescent="0.45">
      <c r="A39" s="351"/>
      <c r="B39" s="5" t="s">
        <v>4</v>
      </c>
      <c r="C39" s="2">
        <v>501</v>
      </c>
      <c r="D39" s="1"/>
      <c r="E39" s="1"/>
      <c r="F39" s="41">
        <f t="shared" si="7"/>
        <v>0</v>
      </c>
      <c r="G39" s="22">
        <f t="shared" si="1"/>
        <v>0</v>
      </c>
      <c r="H39" s="45">
        <f t="shared" si="2"/>
        <v>0</v>
      </c>
      <c r="I39" s="42">
        <f t="shared" si="3"/>
        <v>0</v>
      </c>
      <c r="J39" s="30">
        <f t="shared" si="5"/>
        <v>0</v>
      </c>
      <c r="K39" s="194"/>
      <c r="L39" s="27">
        <f t="shared" si="4"/>
        <v>0</v>
      </c>
    </row>
    <row r="40" spans="1:12" ht="15" customHeight="1" x14ac:dyDescent="0.45">
      <c r="A40" s="351"/>
      <c r="B40" s="5" t="s">
        <v>4</v>
      </c>
      <c r="C40" s="2">
        <v>502</v>
      </c>
      <c r="D40" s="1"/>
      <c r="E40" s="1"/>
      <c r="F40" s="41">
        <f t="shared" si="7"/>
        <v>0</v>
      </c>
      <c r="G40" s="22">
        <f t="shared" si="1"/>
        <v>0</v>
      </c>
      <c r="H40" s="45">
        <f t="shared" si="2"/>
        <v>0</v>
      </c>
      <c r="I40" s="42">
        <f t="shared" si="3"/>
        <v>0</v>
      </c>
      <c r="J40" s="30">
        <f t="shared" si="5"/>
        <v>0</v>
      </c>
      <c r="K40" s="194"/>
      <c r="L40" s="27">
        <f t="shared" si="4"/>
        <v>0</v>
      </c>
    </row>
    <row r="41" spans="1:12" ht="15" customHeight="1" x14ac:dyDescent="0.45">
      <c r="A41" s="351"/>
      <c r="B41" s="5" t="s">
        <v>4</v>
      </c>
      <c r="C41" s="2">
        <v>503</v>
      </c>
      <c r="D41" s="1"/>
      <c r="E41" s="1"/>
      <c r="F41" s="41">
        <f t="shared" si="7"/>
        <v>0</v>
      </c>
      <c r="G41" s="22">
        <f t="shared" si="1"/>
        <v>0</v>
      </c>
      <c r="H41" s="45">
        <f t="shared" si="2"/>
        <v>0</v>
      </c>
      <c r="I41" s="42">
        <f t="shared" si="3"/>
        <v>0</v>
      </c>
      <c r="J41" s="30">
        <f t="shared" si="5"/>
        <v>0</v>
      </c>
      <c r="K41" s="194"/>
      <c r="L41" s="27">
        <f t="shared" si="4"/>
        <v>0</v>
      </c>
    </row>
    <row r="42" spans="1:12" ht="15.75" customHeight="1" x14ac:dyDescent="0.45">
      <c r="A42" s="351"/>
      <c r="B42" s="5" t="s">
        <v>4</v>
      </c>
      <c r="C42" s="2">
        <v>504</v>
      </c>
      <c r="D42" s="1"/>
      <c r="E42" s="1"/>
      <c r="F42" s="41">
        <f t="shared" si="7"/>
        <v>0</v>
      </c>
      <c r="G42" s="22">
        <f t="shared" si="1"/>
        <v>0</v>
      </c>
      <c r="H42" s="45">
        <f t="shared" si="2"/>
        <v>0</v>
      </c>
      <c r="I42" s="42">
        <f t="shared" si="3"/>
        <v>0</v>
      </c>
      <c r="J42" s="30">
        <f t="shared" si="5"/>
        <v>0</v>
      </c>
      <c r="K42" s="194"/>
      <c r="L42" s="27">
        <f t="shared" si="4"/>
        <v>0</v>
      </c>
    </row>
    <row r="43" spans="1:12" ht="15" customHeight="1" x14ac:dyDescent="0.45">
      <c r="A43" s="350"/>
      <c r="B43" s="5" t="s">
        <v>5</v>
      </c>
      <c r="C43" s="2">
        <v>101</v>
      </c>
      <c r="D43" s="1"/>
      <c r="E43" s="1"/>
      <c r="F43" s="41">
        <f>(E43-D43)*0.01</f>
        <v>0</v>
      </c>
      <c r="G43" s="22">
        <f t="shared" si="1"/>
        <v>0</v>
      </c>
      <c r="H43" s="45">
        <f t="shared" si="2"/>
        <v>0</v>
      </c>
      <c r="I43" s="42">
        <f t="shared" si="3"/>
        <v>0</v>
      </c>
      <c r="J43" s="30">
        <f t="shared" si="5"/>
        <v>0</v>
      </c>
      <c r="K43" s="194"/>
      <c r="L43" s="27">
        <f t="shared" si="4"/>
        <v>0</v>
      </c>
    </row>
    <row r="44" spans="1:12" ht="15" customHeight="1" x14ac:dyDescent="0.45">
      <c r="A44" s="350"/>
      <c r="B44" s="5" t="s">
        <v>5</v>
      </c>
      <c r="C44" s="2">
        <v>102</v>
      </c>
      <c r="D44" s="1"/>
      <c r="E44" s="1"/>
      <c r="F44" s="41">
        <f t="shared" ref="F44:F56" si="8">(E44-D44)*$N$1</f>
        <v>0</v>
      </c>
      <c r="G44" s="22">
        <f t="shared" si="1"/>
        <v>0</v>
      </c>
      <c r="H44" s="45">
        <f t="shared" si="2"/>
        <v>0</v>
      </c>
      <c r="I44" s="42">
        <f t="shared" si="3"/>
        <v>0</v>
      </c>
      <c r="J44" s="30">
        <f t="shared" si="5"/>
        <v>0</v>
      </c>
      <c r="K44" s="194"/>
      <c r="L44" s="27">
        <f t="shared" si="4"/>
        <v>0</v>
      </c>
    </row>
    <row r="45" spans="1:12" ht="15" customHeight="1" x14ac:dyDescent="0.45">
      <c r="A45" s="350"/>
      <c r="B45" s="5" t="s">
        <v>5</v>
      </c>
      <c r="C45" s="2">
        <v>103</v>
      </c>
      <c r="D45" s="1"/>
      <c r="E45" s="1"/>
      <c r="F45" s="41">
        <f t="shared" si="8"/>
        <v>0</v>
      </c>
      <c r="G45" s="22">
        <f t="shared" si="1"/>
        <v>0</v>
      </c>
      <c r="H45" s="45">
        <f t="shared" si="2"/>
        <v>0</v>
      </c>
      <c r="I45" s="42">
        <f t="shared" si="3"/>
        <v>0</v>
      </c>
      <c r="J45" s="30">
        <f t="shared" si="5"/>
        <v>0</v>
      </c>
      <c r="K45" s="194"/>
      <c r="L45" s="27">
        <f t="shared" si="4"/>
        <v>0</v>
      </c>
    </row>
    <row r="46" spans="1:12" ht="15" customHeight="1" x14ac:dyDescent="0.45">
      <c r="A46" s="350"/>
      <c r="B46" s="5" t="s">
        <v>5</v>
      </c>
      <c r="C46" s="2">
        <v>104</v>
      </c>
      <c r="D46" s="1"/>
      <c r="E46" s="1"/>
      <c r="F46" s="41">
        <f t="shared" si="8"/>
        <v>0</v>
      </c>
      <c r="G46" s="22">
        <f t="shared" si="1"/>
        <v>0</v>
      </c>
      <c r="H46" s="45">
        <f t="shared" si="2"/>
        <v>0</v>
      </c>
      <c r="I46" s="42">
        <f t="shared" si="3"/>
        <v>0</v>
      </c>
      <c r="J46" s="30">
        <f t="shared" si="5"/>
        <v>0</v>
      </c>
      <c r="K46" s="194"/>
      <c r="L46" s="27">
        <f t="shared" si="4"/>
        <v>0</v>
      </c>
    </row>
    <row r="47" spans="1:12" ht="15" customHeight="1" x14ac:dyDescent="0.45">
      <c r="A47" s="350"/>
      <c r="B47" s="5" t="s">
        <v>5</v>
      </c>
      <c r="C47" s="2">
        <v>201</v>
      </c>
      <c r="D47" s="1"/>
      <c r="E47" s="1"/>
      <c r="F47" s="41">
        <f t="shared" si="8"/>
        <v>0</v>
      </c>
      <c r="G47" s="22">
        <f t="shared" si="1"/>
        <v>0</v>
      </c>
      <c r="H47" s="45">
        <f t="shared" si="2"/>
        <v>0</v>
      </c>
      <c r="I47" s="42">
        <f t="shared" si="3"/>
        <v>0</v>
      </c>
      <c r="J47" s="30">
        <f t="shared" si="5"/>
        <v>0</v>
      </c>
      <c r="K47" s="194"/>
      <c r="L47" s="27">
        <f t="shared" si="4"/>
        <v>0</v>
      </c>
    </row>
    <row r="48" spans="1:12" ht="15" customHeight="1" x14ac:dyDescent="0.45">
      <c r="A48" s="350"/>
      <c r="B48" s="5" t="s">
        <v>5</v>
      </c>
      <c r="C48" s="2">
        <v>202</v>
      </c>
      <c r="D48" s="1"/>
      <c r="E48" s="1"/>
      <c r="F48" s="41">
        <f t="shared" si="8"/>
        <v>0</v>
      </c>
      <c r="G48" s="22">
        <f t="shared" si="1"/>
        <v>0</v>
      </c>
      <c r="H48" s="45">
        <f t="shared" si="2"/>
        <v>0</v>
      </c>
      <c r="I48" s="42">
        <f t="shared" si="3"/>
        <v>0</v>
      </c>
      <c r="J48" s="30">
        <f t="shared" si="5"/>
        <v>0</v>
      </c>
      <c r="K48" s="194"/>
      <c r="L48" s="27">
        <f t="shared" si="4"/>
        <v>0</v>
      </c>
    </row>
    <row r="49" spans="1:12" ht="15" customHeight="1" x14ac:dyDescent="0.45">
      <c r="A49" s="350"/>
      <c r="B49" s="5" t="s">
        <v>5</v>
      </c>
      <c r="C49" s="2">
        <v>203</v>
      </c>
      <c r="D49" s="1"/>
      <c r="E49" s="1"/>
      <c r="F49" s="41">
        <f t="shared" si="8"/>
        <v>0</v>
      </c>
      <c r="G49" s="22">
        <f t="shared" si="1"/>
        <v>0</v>
      </c>
      <c r="H49" s="45">
        <f t="shared" si="2"/>
        <v>0</v>
      </c>
      <c r="I49" s="42">
        <f t="shared" si="3"/>
        <v>0</v>
      </c>
      <c r="J49" s="30">
        <f t="shared" si="5"/>
        <v>0</v>
      </c>
      <c r="K49" s="194"/>
      <c r="L49" s="27">
        <f t="shared" si="4"/>
        <v>0</v>
      </c>
    </row>
    <row r="50" spans="1:12" ht="15" customHeight="1" x14ac:dyDescent="0.45">
      <c r="A50" s="350"/>
      <c r="B50" s="5" t="s">
        <v>5</v>
      </c>
      <c r="C50" s="2">
        <v>204</v>
      </c>
      <c r="D50" s="1"/>
      <c r="E50" s="1"/>
      <c r="F50" s="41">
        <f t="shared" si="8"/>
        <v>0</v>
      </c>
      <c r="G50" s="22">
        <f t="shared" si="1"/>
        <v>0</v>
      </c>
      <c r="H50" s="45">
        <f t="shared" si="2"/>
        <v>0</v>
      </c>
      <c r="I50" s="42">
        <f t="shared" si="3"/>
        <v>0</v>
      </c>
      <c r="J50" s="30">
        <f t="shared" si="5"/>
        <v>0</v>
      </c>
      <c r="K50" s="194"/>
      <c r="L50" s="27">
        <f t="shared" si="4"/>
        <v>0</v>
      </c>
    </row>
    <row r="51" spans="1:12" ht="15" customHeight="1" x14ac:dyDescent="0.45">
      <c r="A51" s="350"/>
      <c r="B51" s="5" t="s">
        <v>5</v>
      </c>
      <c r="C51" s="2">
        <v>301</v>
      </c>
      <c r="D51" s="1"/>
      <c r="E51" s="1"/>
      <c r="F51" s="41">
        <f t="shared" si="8"/>
        <v>0</v>
      </c>
      <c r="G51" s="22">
        <f t="shared" si="1"/>
        <v>0</v>
      </c>
      <c r="H51" s="45">
        <f t="shared" si="2"/>
        <v>0</v>
      </c>
      <c r="I51" s="42">
        <f t="shared" si="3"/>
        <v>0</v>
      </c>
      <c r="J51" s="30">
        <f t="shared" si="5"/>
        <v>0</v>
      </c>
      <c r="K51" s="194"/>
      <c r="L51" s="27">
        <f t="shared" si="4"/>
        <v>0</v>
      </c>
    </row>
    <row r="52" spans="1:12" ht="15" customHeight="1" x14ac:dyDescent="0.45">
      <c r="A52" s="350"/>
      <c r="B52" s="5" t="s">
        <v>5</v>
      </c>
      <c r="C52" s="2">
        <v>302</v>
      </c>
      <c r="D52" s="1"/>
      <c r="E52" s="1"/>
      <c r="F52" s="41">
        <f t="shared" si="8"/>
        <v>0</v>
      </c>
      <c r="G52" s="22">
        <f t="shared" si="1"/>
        <v>0</v>
      </c>
      <c r="H52" s="45">
        <f t="shared" si="2"/>
        <v>0</v>
      </c>
      <c r="I52" s="42">
        <f t="shared" si="3"/>
        <v>0</v>
      </c>
      <c r="J52" s="30">
        <f t="shared" si="5"/>
        <v>0</v>
      </c>
      <c r="K52" s="194"/>
      <c r="L52" s="27">
        <f t="shared" si="4"/>
        <v>0</v>
      </c>
    </row>
    <row r="53" spans="1:12" ht="15" customHeight="1" x14ac:dyDescent="0.45">
      <c r="A53" s="350"/>
      <c r="B53" s="5" t="s">
        <v>5</v>
      </c>
      <c r="C53" s="2">
        <v>303</v>
      </c>
      <c r="D53" s="1"/>
      <c r="E53" s="1"/>
      <c r="F53" s="41">
        <f t="shared" si="8"/>
        <v>0</v>
      </c>
      <c r="G53" s="22">
        <f t="shared" si="1"/>
        <v>0</v>
      </c>
      <c r="H53" s="45">
        <f t="shared" si="2"/>
        <v>0</v>
      </c>
      <c r="I53" s="42">
        <f t="shared" si="3"/>
        <v>0</v>
      </c>
      <c r="J53" s="30">
        <f t="shared" si="5"/>
        <v>0</v>
      </c>
      <c r="K53" s="194"/>
      <c r="L53" s="27">
        <f t="shared" si="4"/>
        <v>0</v>
      </c>
    </row>
    <row r="54" spans="1:12" ht="15" customHeight="1" x14ac:dyDescent="0.45">
      <c r="A54" s="350"/>
      <c r="B54" s="5" t="s">
        <v>5</v>
      </c>
      <c r="C54" s="2">
        <v>304</v>
      </c>
      <c r="D54" s="1"/>
      <c r="E54" s="1"/>
      <c r="F54" s="41">
        <f t="shared" si="8"/>
        <v>0</v>
      </c>
      <c r="G54" s="22">
        <f t="shared" si="1"/>
        <v>0</v>
      </c>
      <c r="H54" s="45">
        <f t="shared" si="2"/>
        <v>0</v>
      </c>
      <c r="I54" s="42">
        <f t="shared" si="3"/>
        <v>0</v>
      </c>
      <c r="J54" s="30">
        <f t="shared" si="5"/>
        <v>0</v>
      </c>
      <c r="K54" s="194"/>
      <c r="L54" s="27">
        <f t="shared" si="4"/>
        <v>0</v>
      </c>
    </row>
    <row r="55" spans="1:12" ht="15" customHeight="1" x14ac:dyDescent="0.45">
      <c r="A55" s="350"/>
      <c r="B55" s="5" t="s">
        <v>5</v>
      </c>
      <c r="C55" s="2">
        <v>401</v>
      </c>
      <c r="D55" s="1"/>
      <c r="E55" s="1"/>
      <c r="F55" s="41">
        <f t="shared" si="8"/>
        <v>0</v>
      </c>
      <c r="G55" s="22">
        <f t="shared" si="1"/>
        <v>0</v>
      </c>
      <c r="H55" s="45">
        <f t="shared" si="2"/>
        <v>0</v>
      </c>
      <c r="I55" s="42">
        <f t="shared" si="3"/>
        <v>0</v>
      </c>
      <c r="J55" s="30">
        <f t="shared" si="5"/>
        <v>0</v>
      </c>
      <c r="K55" s="194"/>
      <c r="L55" s="27">
        <f t="shared" si="4"/>
        <v>0</v>
      </c>
    </row>
    <row r="56" spans="1:12" ht="15" customHeight="1" x14ac:dyDescent="0.45">
      <c r="A56" s="350"/>
      <c r="B56" s="5" t="s">
        <v>5</v>
      </c>
      <c r="C56" s="2">
        <v>402</v>
      </c>
      <c r="D56" s="1"/>
      <c r="E56" s="1"/>
      <c r="F56" s="41">
        <f t="shared" si="8"/>
        <v>0</v>
      </c>
      <c r="G56" s="22">
        <f t="shared" si="1"/>
        <v>0</v>
      </c>
      <c r="H56" s="45">
        <f t="shared" si="2"/>
        <v>0</v>
      </c>
      <c r="I56" s="42">
        <f t="shared" si="3"/>
        <v>0</v>
      </c>
      <c r="J56" s="30">
        <f t="shared" si="5"/>
        <v>0</v>
      </c>
      <c r="K56" s="194"/>
      <c r="L56" s="27">
        <f t="shared" si="4"/>
        <v>0</v>
      </c>
    </row>
    <row r="57" spans="1:12" ht="15" customHeight="1" x14ac:dyDescent="0.45">
      <c r="A57" s="350"/>
      <c r="B57" s="5" t="s">
        <v>5</v>
      </c>
      <c r="C57" s="2">
        <v>403</v>
      </c>
      <c r="D57" s="1"/>
      <c r="E57" s="1"/>
      <c r="F57" s="41">
        <f>(E57-D57)*0.01</f>
        <v>0</v>
      </c>
      <c r="G57" s="22">
        <f t="shared" si="1"/>
        <v>0</v>
      </c>
      <c r="H57" s="45">
        <f t="shared" si="2"/>
        <v>0</v>
      </c>
      <c r="I57" s="42">
        <f t="shared" si="3"/>
        <v>0</v>
      </c>
      <c r="J57" s="30">
        <f t="shared" si="5"/>
        <v>0</v>
      </c>
      <c r="K57" s="194"/>
      <c r="L57" s="27">
        <f t="shared" si="4"/>
        <v>0</v>
      </c>
    </row>
    <row r="58" spans="1:12" ht="15" customHeight="1" x14ac:dyDescent="0.45">
      <c r="A58" s="350"/>
      <c r="B58" s="5" t="s">
        <v>5</v>
      </c>
      <c r="C58" s="2">
        <v>404</v>
      </c>
      <c r="D58" s="1"/>
      <c r="E58" s="1"/>
      <c r="F58" s="41">
        <f t="shared" ref="F58:F87" si="9">(E58-D58)*$N$1</f>
        <v>0</v>
      </c>
      <c r="G58" s="22">
        <f t="shared" si="1"/>
        <v>0</v>
      </c>
      <c r="H58" s="45">
        <f t="shared" si="2"/>
        <v>0</v>
      </c>
      <c r="I58" s="42">
        <f t="shared" si="3"/>
        <v>0</v>
      </c>
      <c r="J58" s="30">
        <f t="shared" si="5"/>
        <v>0</v>
      </c>
      <c r="K58" s="194"/>
      <c r="L58" s="27">
        <f t="shared" si="4"/>
        <v>0</v>
      </c>
    </row>
    <row r="59" spans="1:12" ht="15" customHeight="1" x14ac:dyDescent="0.45">
      <c r="A59" s="350"/>
      <c r="B59" s="5" t="s">
        <v>5</v>
      </c>
      <c r="C59" s="2">
        <v>501</v>
      </c>
      <c r="D59" s="1"/>
      <c r="E59" s="1"/>
      <c r="F59" s="41">
        <f t="shared" si="9"/>
        <v>0</v>
      </c>
      <c r="G59" s="22">
        <f t="shared" si="1"/>
        <v>0</v>
      </c>
      <c r="H59" s="45">
        <f t="shared" si="2"/>
        <v>0</v>
      </c>
      <c r="I59" s="42">
        <f t="shared" si="3"/>
        <v>0</v>
      </c>
      <c r="J59" s="30">
        <f t="shared" si="5"/>
        <v>0</v>
      </c>
      <c r="K59" s="194"/>
      <c r="L59" s="27">
        <f t="shared" si="4"/>
        <v>0</v>
      </c>
    </row>
    <row r="60" spans="1:12" ht="15" customHeight="1" x14ac:dyDescent="0.45">
      <c r="A60" s="350"/>
      <c r="B60" s="5" t="s">
        <v>5</v>
      </c>
      <c r="C60" s="2">
        <v>502</v>
      </c>
      <c r="D60" s="1"/>
      <c r="E60" s="1"/>
      <c r="F60" s="41">
        <f t="shared" si="9"/>
        <v>0</v>
      </c>
      <c r="G60" s="22">
        <f t="shared" si="1"/>
        <v>0</v>
      </c>
      <c r="H60" s="45">
        <f t="shared" si="2"/>
        <v>0</v>
      </c>
      <c r="I60" s="42">
        <f t="shared" si="3"/>
        <v>0</v>
      </c>
      <c r="J60" s="30">
        <f t="shared" si="5"/>
        <v>0</v>
      </c>
      <c r="K60" s="194"/>
      <c r="L60" s="27">
        <f t="shared" si="4"/>
        <v>0</v>
      </c>
    </row>
    <row r="61" spans="1:12" ht="15" customHeight="1" x14ac:dyDescent="0.45">
      <c r="A61" s="350"/>
      <c r="B61" s="5" t="s">
        <v>5</v>
      </c>
      <c r="C61" s="2">
        <v>503</v>
      </c>
      <c r="D61" s="1"/>
      <c r="E61" s="1"/>
      <c r="F61" s="41">
        <f t="shared" si="9"/>
        <v>0</v>
      </c>
      <c r="G61" s="22">
        <f t="shared" si="1"/>
        <v>0</v>
      </c>
      <c r="H61" s="45">
        <f t="shared" si="2"/>
        <v>0</v>
      </c>
      <c r="I61" s="42">
        <f t="shared" si="3"/>
        <v>0</v>
      </c>
      <c r="J61" s="30">
        <f t="shared" si="5"/>
        <v>0</v>
      </c>
      <c r="K61" s="194"/>
      <c r="L61" s="27">
        <f t="shared" si="4"/>
        <v>0</v>
      </c>
    </row>
    <row r="62" spans="1:12" ht="15.75" customHeight="1" x14ac:dyDescent="0.45">
      <c r="A62" s="350"/>
      <c r="B62" s="5" t="s">
        <v>5</v>
      </c>
      <c r="C62" s="2">
        <v>504</v>
      </c>
      <c r="D62" s="1"/>
      <c r="E62" s="1"/>
      <c r="F62" s="41">
        <f t="shared" si="9"/>
        <v>0</v>
      </c>
      <c r="G62" s="22">
        <f t="shared" si="1"/>
        <v>0</v>
      </c>
      <c r="H62" s="45">
        <f t="shared" si="2"/>
        <v>0</v>
      </c>
      <c r="I62" s="42">
        <f t="shared" si="3"/>
        <v>0</v>
      </c>
      <c r="J62" s="30">
        <f t="shared" si="5"/>
        <v>0</v>
      </c>
      <c r="K62" s="194"/>
      <c r="L62" s="27">
        <f t="shared" si="4"/>
        <v>0</v>
      </c>
    </row>
    <row r="63" spans="1:12" ht="15" customHeight="1" x14ac:dyDescent="0.45">
      <c r="A63" s="351"/>
      <c r="B63" s="5" t="s">
        <v>6</v>
      </c>
      <c r="C63" s="2">
        <v>101</v>
      </c>
      <c r="D63" s="1"/>
      <c r="E63" s="1"/>
      <c r="F63" s="41">
        <f t="shared" si="9"/>
        <v>0</v>
      </c>
      <c r="G63" s="22">
        <f t="shared" si="1"/>
        <v>0</v>
      </c>
      <c r="H63" s="45">
        <f t="shared" si="2"/>
        <v>0</v>
      </c>
      <c r="I63" s="42">
        <f t="shared" si="3"/>
        <v>0</v>
      </c>
      <c r="J63" s="30">
        <f t="shared" si="5"/>
        <v>0</v>
      </c>
      <c r="K63" s="194"/>
      <c r="L63" s="27">
        <f t="shared" si="4"/>
        <v>0</v>
      </c>
    </row>
    <row r="64" spans="1:12" ht="15" customHeight="1" x14ac:dyDescent="0.45">
      <c r="A64" s="351"/>
      <c r="B64" s="5" t="s">
        <v>6</v>
      </c>
      <c r="C64" s="2">
        <v>102</v>
      </c>
      <c r="D64" s="1"/>
      <c r="E64" s="1"/>
      <c r="F64" s="41">
        <f t="shared" si="9"/>
        <v>0</v>
      </c>
      <c r="G64" s="22">
        <f t="shared" si="1"/>
        <v>0</v>
      </c>
      <c r="H64" s="45">
        <f t="shared" si="2"/>
        <v>0</v>
      </c>
      <c r="I64" s="42">
        <f t="shared" si="3"/>
        <v>0</v>
      </c>
      <c r="J64" s="30">
        <f t="shared" si="5"/>
        <v>0</v>
      </c>
      <c r="K64" s="194"/>
      <c r="L64" s="27">
        <f t="shared" si="4"/>
        <v>0</v>
      </c>
    </row>
    <row r="65" spans="1:12" ht="15" customHeight="1" x14ac:dyDescent="0.45">
      <c r="A65" s="351"/>
      <c r="B65" s="5" t="s">
        <v>6</v>
      </c>
      <c r="C65" s="2">
        <v>103</v>
      </c>
      <c r="D65" s="1"/>
      <c r="E65" s="1"/>
      <c r="F65" s="41">
        <f t="shared" si="9"/>
        <v>0</v>
      </c>
      <c r="G65" s="22">
        <f t="shared" si="1"/>
        <v>0</v>
      </c>
      <c r="H65" s="45">
        <f t="shared" si="2"/>
        <v>0</v>
      </c>
      <c r="I65" s="42">
        <f t="shared" si="3"/>
        <v>0</v>
      </c>
      <c r="J65" s="30">
        <f t="shared" si="5"/>
        <v>0</v>
      </c>
      <c r="K65" s="194"/>
      <c r="L65" s="27">
        <f>SUM(I65,J65,K65)</f>
        <v>0</v>
      </c>
    </row>
    <row r="66" spans="1:12" ht="15" customHeight="1" x14ac:dyDescent="0.45">
      <c r="A66" s="351"/>
      <c r="B66" s="5" t="s">
        <v>6</v>
      </c>
      <c r="C66" s="2">
        <v>104</v>
      </c>
      <c r="D66" s="1"/>
      <c r="E66" s="1"/>
      <c r="F66" s="41">
        <f t="shared" si="9"/>
        <v>0</v>
      </c>
      <c r="G66" s="22">
        <f t="shared" si="1"/>
        <v>0</v>
      </c>
      <c r="H66" s="45">
        <f t="shared" si="2"/>
        <v>0</v>
      </c>
      <c r="I66" s="42">
        <f t="shared" si="3"/>
        <v>0</v>
      </c>
      <c r="J66" s="30">
        <f t="shared" si="5"/>
        <v>0</v>
      </c>
      <c r="K66" s="194"/>
      <c r="L66" s="27">
        <f t="shared" si="4"/>
        <v>0</v>
      </c>
    </row>
    <row r="67" spans="1:12" ht="15" customHeight="1" x14ac:dyDescent="0.45">
      <c r="A67" s="351"/>
      <c r="B67" s="5" t="s">
        <v>6</v>
      </c>
      <c r="C67" s="2">
        <v>201</v>
      </c>
      <c r="D67" s="1"/>
      <c r="E67" s="1"/>
      <c r="F67" s="41">
        <f t="shared" si="9"/>
        <v>0</v>
      </c>
      <c r="G67" s="22">
        <f t="shared" si="1"/>
        <v>0</v>
      </c>
      <c r="H67" s="45">
        <f t="shared" si="2"/>
        <v>0</v>
      </c>
      <c r="I67" s="42">
        <f t="shared" si="3"/>
        <v>0</v>
      </c>
      <c r="J67" s="30">
        <f t="shared" si="5"/>
        <v>0</v>
      </c>
      <c r="K67" s="194"/>
      <c r="L67" s="27">
        <f t="shared" si="4"/>
        <v>0</v>
      </c>
    </row>
    <row r="68" spans="1:12" ht="15" customHeight="1" x14ac:dyDescent="0.45">
      <c r="A68" s="351"/>
      <c r="B68" s="5" t="s">
        <v>6</v>
      </c>
      <c r="C68" s="2">
        <v>202</v>
      </c>
      <c r="D68" s="1"/>
      <c r="E68" s="1"/>
      <c r="F68" s="41">
        <f t="shared" si="9"/>
        <v>0</v>
      </c>
      <c r="G68" s="22">
        <f t="shared" ref="G68:G131" si="10">MMULT($G$1,1/$F$183)*F68</f>
        <v>0</v>
      </c>
      <c r="H68" s="45">
        <f t="shared" ref="H68:H131" si="11">MMULT($H$1,1/180)</f>
        <v>0</v>
      </c>
      <c r="I68" s="42">
        <f t="shared" ref="I68:I131" si="12">SUM(G68,H68)</f>
        <v>0</v>
      </c>
      <c r="J68" s="30">
        <f t="shared" si="5"/>
        <v>0</v>
      </c>
      <c r="K68" s="194"/>
      <c r="L68" s="27">
        <f t="shared" ref="L68:L131" si="13">SUM(I68,J68,K68)</f>
        <v>0</v>
      </c>
    </row>
    <row r="69" spans="1:12" ht="15" customHeight="1" x14ac:dyDescent="0.45">
      <c r="A69" s="351"/>
      <c r="B69" s="5" t="s">
        <v>6</v>
      </c>
      <c r="C69" s="2">
        <v>203</v>
      </c>
      <c r="D69" s="1"/>
      <c r="E69" s="1"/>
      <c r="F69" s="41">
        <f t="shared" si="9"/>
        <v>0</v>
      </c>
      <c r="G69" s="22">
        <f t="shared" si="10"/>
        <v>0</v>
      </c>
      <c r="H69" s="45">
        <f t="shared" si="11"/>
        <v>0</v>
      </c>
      <c r="I69" s="42">
        <f t="shared" si="12"/>
        <v>0</v>
      </c>
      <c r="J69" s="30">
        <f t="shared" ref="J69:J132" si="14">SUM($J$3)</f>
        <v>0</v>
      </c>
      <c r="K69" s="194"/>
      <c r="L69" s="27">
        <f t="shared" si="13"/>
        <v>0</v>
      </c>
    </row>
    <row r="70" spans="1:12" ht="15" customHeight="1" x14ac:dyDescent="0.45">
      <c r="A70" s="351"/>
      <c r="B70" s="5" t="s">
        <v>6</v>
      </c>
      <c r="C70" s="2">
        <v>204</v>
      </c>
      <c r="D70" s="1"/>
      <c r="E70" s="1"/>
      <c r="F70" s="41">
        <f t="shared" si="9"/>
        <v>0</v>
      </c>
      <c r="G70" s="22">
        <f t="shared" si="10"/>
        <v>0</v>
      </c>
      <c r="H70" s="45">
        <f t="shared" si="11"/>
        <v>0</v>
      </c>
      <c r="I70" s="42">
        <f t="shared" si="12"/>
        <v>0</v>
      </c>
      <c r="J70" s="30">
        <f t="shared" si="14"/>
        <v>0</v>
      </c>
      <c r="K70" s="194"/>
      <c r="L70" s="27">
        <f t="shared" si="13"/>
        <v>0</v>
      </c>
    </row>
    <row r="71" spans="1:12" ht="15" customHeight="1" x14ac:dyDescent="0.45">
      <c r="A71" s="351"/>
      <c r="B71" s="5" t="s">
        <v>6</v>
      </c>
      <c r="C71" s="2">
        <v>301</v>
      </c>
      <c r="D71" s="1"/>
      <c r="E71" s="1"/>
      <c r="F71" s="41">
        <f t="shared" si="9"/>
        <v>0</v>
      </c>
      <c r="G71" s="22">
        <f t="shared" si="10"/>
        <v>0</v>
      </c>
      <c r="H71" s="45">
        <f t="shared" si="11"/>
        <v>0</v>
      </c>
      <c r="I71" s="42">
        <f t="shared" si="12"/>
        <v>0</v>
      </c>
      <c r="J71" s="30">
        <f t="shared" si="14"/>
        <v>0</v>
      </c>
      <c r="K71" s="194"/>
      <c r="L71" s="27">
        <f t="shared" si="13"/>
        <v>0</v>
      </c>
    </row>
    <row r="72" spans="1:12" ht="15" customHeight="1" x14ac:dyDescent="0.45">
      <c r="A72" s="351"/>
      <c r="B72" s="5" t="s">
        <v>6</v>
      </c>
      <c r="C72" s="2">
        <v>302</v>
      </c>
      <c r="D72" s="1"/>
      <c r="E72" s="1"/>
      <c r="F72" s="41">
        <f t="shared" si="9"/>
        <v>0</v>
      </c>
      <c r="G72" s="22">
        <f t="shared" si="10"/>
        <v>0</v>
      </c>
      <c r="H72" s="45">
        <f t="shared" si="11"/>
        <v>0</v>
      </c>
      <c r="I72" s="42">
        <f t="shared" si="12"/>
        <v>0</v>
      </c>
      <c r="J72" s="30">
        <f t="shared" si="14"/>
        <v>0</v>
      </c>
      <c r="K72" s="194"/>
      <c r="L72" s="27">
        <f t="shared" si="13"/>
        <v>0</v>
      </c>
    </row>
    <row r="73" spans="1:12" ht="15" customHeight="1" x14ac:dyDescent="0.45">
      <c r="A73" s="351"/>
      <c r="B73" s="5" t="s">
        <v>6</v>
      </c>
      <c r="C73" s="2">
        <v>303</v>
      </c>
      <c r="D73" s="1"/>
      <c r="E73" s="1"/>
      <c r="F73" s="41">
        <f t="shared" si="9"/>
        <v>0</v>
      </c>
      <c r="G73" s="22">
        <f t="shared" si="10"/>
        <v>0</v>
      </c>
      <c r="H73" s="45">
        <f t="shared" si="11"/>
        <v>0</v>
      </c>
      <c r="I73" s="42">
        <f t="shared" si="12"/>
        <v>0</v>
      </c>
      <c r="J73" s="30">
        <f t="shared" si="14"/>
        <v>0</v>
      </c>
      <c r="K73" s="194"/>
      <c r="L73" s="27">
        <f t="shared" si="13"/>
        <v>0</v>
      </c>
    </row>
    <row r="74" spans="1:12" ht="15" customHeight="1" x14ac:dyDescent="0.45">
      <c r="A74" s="351"/>
      <c r="B74" s="5" t="s">
        <v>6</v>
      </c>
      <c r="C74" s="2">
        <v>304</v>
      </c>
      <c r="D74" s="1"/>
      <c r="E74" s="1"/>
      <c r="F74" s="41">
        <f t="shared" si="9"/>
        <v>0</v>
      </c>
      <c r="G74" s="22">
        <f t="shared" si="10"/>
        <v>0</v>
      </c>
      <c r="H74" s="45">
        <f t="shared" si="11"/>
        <v>0</v>
      </c>
      <c r="I74" s="42">
        <f t="shared" si="12"/>
        <v>0</v>
      </c>
      <c r="J74" s="30">
        <f t="shared" si="14"/>
        <v>0</v>
      </c>
      <c r="K74" s="194"/>
      <c r="L74" s="27">
        <f t="shared" si="13"/>
        <v>0</v>
      </c>
    </row>
    <row r="75" spans="1:12" ht="15" customHeight="1" x14ac:dyDescent="0.45">
      <c r="A75" s="351"/>
      <c r="B75" s="5" t="s">
        <v>6</v>
      </c>
      <c r="C75" s="2">
        <v>401</v>
      </c>
      <c r="D75" s="1"/>
      <c r="E75" s="1"/>
      <c r="F75" s="41">
        <f t="shared" si="9"/>
        <v>0</v>
      </c>
      <c r="G75" s="22">
        <f t="shared" si="10"/>
        <v>0</v>
      </c>
      <c r="H75" s="45">
        <f t="shared" si="11"/>
        <v>0</v>
      </c>
      <c r="I75" s="42">
        <f t="shared" si="12"/>
        <v>0</v>
      </c>
      <c r="J75" s="30">
        <f t="shared" si="14"/>
        <v>0</v>
      </c>
      <c r="K75" s="194"/>
      <c r="L75" s="27">
        <f t="shared" si="13"/>
        <v>0</v>
      </c>
    </row>
    <row r="76" spans="1:12" ht="15" customHeight="1" x14ac:dyDescent="0.45">
      <c r="A76" s="351"/>
      <c r="B76" s="5" t="s">
        <v>6</v>
      </c>
      <c r="C76" s="2">
        <v>402</v>
      </c>
      <c r="D76" s="1"/>
      <c r="E76" s="1"/>
      <c r="F76" s="41">
        <f t="shared" si="9"/>
        <v>0</v>
      </c>
      <c r="G76" s="22">
        <f t="shared" si="10"/>
        <v>0</v>
      </c>
      <c r="H76" s="45">
        <f t="shared" si="11"/>
        <v>0</v>
      </c>
      <c r="I76" s="42">
        <f t="shared" si="12"/>
        <v>0</v>
      </c>
      <c r="J76" s="30">
        <f t="shared" si="14"/>
        <v>0</v>
      </c>
      <c r="K76" s="194"/>
      <c r="L76" s="27">
        <f t="shared" si="13"/>
        <v>0</v>
      </c>
    </row>
    <row r="77" spans="1:12" ht="15" customHeight="1" x14ac:dyDescent="0.45">
      <c r="A77" s="351"/>
      <c r="B77" s="5" t="s">
        <v>6</v>
      </c>
      <c r="C77" s="2">
        <v>403</v>
      </c>
      <c r="D77" s="1"/>
      <c r="E77" s="1"/>
      <c r="F77" s="41">
        <f t="shared" si="9"/>
        <v>0</v>
      </c>
      <c r="G77" s="22">
        <f t="shared" si="10"/>
        <v>0</v>
      </c>
      <c r="H77" s="45">
        <f t="shared" si="11"/>
        <v>0</v>
      </c>
      <c r="I77" s="42">
        <f t="shared" si="12"/>
        <v>0</v>
      </c>
      <c r="J77" s="30">
        <f t="shared" si="14"/>
        <v>0</v>
      </c>
      <c r="K77" s="194"/>
      <c r="L77" s="27">
        <f t="shared" si="13"/>
        <v>0</v>
      </c>
    </row>
    <row r="78" spans="1:12" ht="15" customHeight="1" x14ac:dyDescent="0.45">
      <c r="A78" s="351"/>
      <c r="B78" s="5" t="s">
        <v>6</v>
      </c>
      <c r="C78" s="2">
        <v>404</v>
      </c>
      <c r="D78" s="1"/>
      <c r="E78" s="1"/>
      <c r="F78" s="41">
        <f t="shared" si="9"/>
        <v>0</v>
      </c>
      <c r="G78" s="22">
        <f t="shared" si="10"/>
        <v>0</v>
      </c>
      <c r="H78" s="45">
        <f t="shared" si="11"/>
        <v>0</v>
      </c>
      <c r="I78" s="42">
        <f t="shared" si="12"/>
        <v>0</v>
      </c>
      <c r="J78" s="30">
        <f t="shared" si="14"/>
        <v>0</v>
      </c>
      <c r="K78" s="194"/>
      <c r="L78" s="27">
        <f t="shared" si="13"/>
        <v>0</v>
      </c>
    </row>
    <row r="79" spans="1:12" ht="15" customHeight="1" x14ac:dyDescent="0.45">
      <c r="A79" s="351"/>
      <c r="B79" s="5" t="s">
        <v>6</v>
      </c>
      <c r="C79" s="2">
        <v>501</v>
      </c>
      <c r="D79" s="1"/>
      <c r="E79" s="1"/>
      <c r="F79" s="41">
        <f t="shared" si="9"/>
        <v>0</v>
      </c>
      <c r="G79" s="22">
        <f t="shared" si="10"/>
        <v>0</v>
      </c>
      <c r="H79" s="45">
        <f t="shared" si="11"/>
        <v>0</v>
      </c>
      <c r="I79" s="42">
        <f t="shared" si="12"/>
        <v>0</v>
      </c>
      <c r="J79" s="30">
        <f t="shared" si="14"/>
        <v>0</v>
      </c>
      <c r="K79" s="194"/>
      <c r="L79" s="27">
        <f t="shared" si="13"/>
        <v>0</v>
      </c>
    </row>
    <row r="80" spans="1:12" ht="15" customHeight="1" x14ac:dyDescent="0.45">
      <c r="A80" s="351"/>
      <c r="B80" s="5" t="s">
        <v>6</v>
      </c>
      <c r="C80" s="2">
        <v>502</v>
      </c>
      <c r="D80" s="1"/>
      <c r="E80" s="1"/>
      <c r="F80" s="41">
        <f t="shared" si="9"/>
        <v>0</v>
      </c>
      <c r="G80" s="22">
        <f t="shared" si="10"/>
        <v>0</v>
      </c>
      <c r="H80" s="45">
        <f t="shared" si="11"/>
        <v>0</v>
      </c>
      <c r="I80" s="42">
        <f t="shared" si="12"/>
        <v>0</v>
      </c>
      <c r="J80" s="30">
        <f t="shared" si="14"/>
        <v>0</v>
      </c>
      <c r="K80" s="194"/>
      <c r="L80" s="27">
        <f t="shared" si="13"/>
        <v>0</v>
      </c>
    </row>
    <row r="81" spans="1:12" ht="15" customHeight="1" x14ac:dyDescent="0.45">
      <c r="A81" s="351"/>
      <c r="B81" s="5" t="s">
        <v>6</v>
      </c>
      <c r="C81" s="2">
        <v>503</v>
      </c>
      <c r="D81" s="1"/>
      <c r="E81" s="1"/>
      <c r="F81" s="41">
        <f t="shared" si="9"/>
        <v>0</v>
      </c>
      <c r="G81" s="22">
        <f t="shared" si="10"/>
        <v>0</v>
      </c>
      <c r="H81" s="45">
        <f t="shared" si="11"/>
        <v>0</v>
      </c>
      <c r="I81" s="42">
        <f t="shared" si="12"/>
        <v>0</v>
      </c>
      <c r="J81" s="30">
        <f t="shared" si="14"/>
        <v>0</v>
      </c>
      <c r="K81" s="194"/>
      <c r="L81" s="27">
        <f t="shared" si="13"/>
        <v>0</v>
      </c>
    </row>
    <row r="82" spans="1:12" ht="15.75" customHeight="1" x14ac:dyDescent="0.45">
      <c r="A82" s="351"/>
      <c r="B82" s="5" t="s">
        <v>6</v>
      </c>
      <c r="C82" s="2">
        <v>504</v>
      </c>
      <c r="D82" s="1"/>
      <c r="E82" s="1"/>
      <c r="F82" s="41">
        <f t="shared" si="9"/>
        <v>0</v>
      </c>
      <c r="G82" s="22">
        <f t="shared" si="10"/>
        <v>0</v>
      </c>
      <c r="H82" s="45">
        <f t="shared" si="11"/>
        <v>0</v>
      </c>
      <c r="I82" s="42">
        <f t="shared" si="12"/>
        <v>0</v>
      </c>
      <c r="J82" s="30">
        <f t="shared" si="14"/>
        <v>0</v>
      </c>
      <c r="K82" s="194"/>
      <c r="L82" s="27">
        <f t="shared" si="13"/>
        <v>0</v>
      </c>
    </row>
    <row r="83" spans="1:12" ht="15" customHeight="1" x14ac:dyDescent="0.45">
      <c r="A83" s="350"/>
      <c r="B83" s="5" t="s">
        <v>7</v>
      </c>
      <c r="C83" s="2">
        <v>101</v>
      </c>
      <c r="D83" s="1"/>
      <c r="E83" s="1"/>
      <c r="F83" s="41">
        <f t="shared" si="9"/>
        <v>0</v>
      </c>
      <c r="G83" s="22">
        <f t="shared" si="10"/>
        <v>0</v>
      </c>
      <c r="H83" s="45">
        <f t="shared" si="11"/>
        <v>0</v>
      </c>
      <c r="I83" s="42">
        <f t="shared" si="12"/>
        <v>0</v>
      </c>
      <c r="J83" s="30">
        <f t="shared" si="14"/>
        <v>0</v>
      </c>
      <c r="K83" s="194"/>
      <c r="L83" s="27">
        <f t="shared" si="13"/>
        <v>0</v>
      </c>
    </row>
    <row r="84" spans="1:12" ht="15" customHeight="1" x14ac:dyDescent="0.45">
      <c r="A84" s="350"/>
      <c r="B84" s="5" t="s">
        <v>7</v>
      </c>
      <c r="C84" s="2">
        <v>102</v>
      </c>
      <c r="D84" s="1"/>
      <c r="E84" s="1"/>
      <c r="F84" s="41">
        <f t="shared" si="9"/>
        <v>0</v>
      </c>
      <c r="G84" s="22">
        <f t="shared" si="10"/>
        <v>0</v>
      </c>
      <c r="H84" s="45">
        <f t="shared" si="11"/>
        <v>0</v>
      </c>
      <c r="I84" s="42">
        <f t="shared" si="12"/>
        <v>0</v>
      </c>
      <c r="J84" s="30">
        <f t="shared" si="14"/>
        <v>0</v>
      </c>
      <c r="K84" s="194"/>
      <c r="L84" s="27">
        <f t="shared" si="13"/>
        <v>0</v>
      </c>
    </row>
    <row r="85" spans="1:12" ht="15" customHeight="1" x14ac:dyDescent="0.45">
      <c r="A85" s="350"/>
      <c r="B85" s="5" t="s">
        <v>7</v>
      </c>
      <c r="C85" s="2">
        <v>103</v>
      </c>
      <c r="D85" s="1"/>
      <c r="E85" s="1"/>
      <c r="F85" s="41">
        <f t="shared" si="9"/>
        <v>0</v>
      </c>
      <c r="G85" s="22">
        <f t="shared" si="10"/>
        <v>0</v>
      </c>
      <c r="H85" s="45">
        <f t="shared" si="11"/>
        <v>0</v>
      </c>
      <c r="I85" s="42">
        <f t="shared" si="12"/>
        <v>0</v>
      </c>
      <c r="J85" s="30">
        <f t="shared" si="14"/>
        <v>0</v>
      </c>
      <c r="K85" s="194"/>
      <c r="L85" s="27">
        <f t="shared" si="13"/>
        <v>0</v>
      </c>
    </row>
    <row r="86" spans="1:12" ht="15" customHeight="1" x14ac:dyDescent="0.45">
      <c r="A86" s="350"/>
      <c r="B86" s="5" t="s">
        <v>7</v>
      </c>
      <c r="C86" s="2">
        <v>104</v>
      </c>
      <c r="D86" s="1"/>
      <c r="E86" s="1"/>
      <c r="F86" s="41">
        <f t="shared" si="9"/>
        <v>0</v>
      </c>
      <c r="G86" s="22">
        <f t="shared" si="10"/>
        <v>0</v>
      </c>
      <c r="H86" s="45">
        <f t="shared" si="11"/>
        <v>0</v>
      </c>
      <c r="I86" s="42">
        <f t="shared" si="12"/>
        <v>0</v>
      </c>
      <c r="J86" s="30">
        <f t="shared" si="14"/>
        <v>0</v>
      </c>
      <c r="K86" s="194"/>
      <c r="L86" s="27">
        <f t="shared" si="13"/>
        <v>0</v>
      </c>
    </row>
    <row r="87" spans="1:12" ht="15" customHeight="1" x14ac:dyDescent="0.45">
      <c r="A87" s="350"/>
      <c r="B87" s="5" t="s">
        <v>7</v>
      </c>
      <c r="C87" s="2">
        <v>201</v>
      </c>
      <c r="D87" s="1"/>
      <c r="E87" s="1"/>
      <c r="F87" s="41">
        <f t="shared" si="9"/>
        <v>0</v>
      </c>
      <c r="G87" s="22">
        <f t="shared" si="10"/>
        <v>0</v>
      </c>
      <c r="H87" s="45">
        <f t="shared" si="11"/>
        <v>0</v>
      </c>
      <c r="I87" s="42">
        <f t="shared" si="12"/>
        <v>0</v>
      </c>
      <c r="J87" s="30">
        <f t="shared" si="14"/>
        <v>0</v>
      </c>
      <c r="K87" s="194"/>
      <c r="L87" s="27">
        <f t="shared" si="13"/>
        <v>0</v>
      </c>
    </row>
    <row r="88" spans="1:12" ht="15" customHeight="1" x14ac:dyDescent="0.45">
      <c r="A88" s="350"/>
      <c r="B88" s="5" t="s">
        <v>7</v>
      </c>
      <c r="C88" s="2">
        <v>202</v>
      </c>
      <c r="D88" s="1"/>
      <c r="E88" s="1"/>
      <c r="F88" s="41">
        <f>(E88-D88)*0.01</f>
        <v>0</v>
      </c>
      <c r="G88" s="22">
        <f t="shared" si="10"/>
        <v>0</v>
      </c>
      <c r="H88" s="45">
        <f t="shared" si="11"/>
        <v>0</v>
      </c>
      <c r="I88" s="42">
        <f t="shared" si="12"/>
        <v>0</v>
      </c>
      <c r="J88" s="30">
        <f t="shared" si="14"/>
        <v>0</v>
      </c>
      <c r="K88" s="194"/>
      <c r="L88" s="27">
        <f t="shared" si="13"/>
        <v>0</v>
      </c>
    </row>
    <row r="89" spans="1:12" ht="15" customHeight="1" x14ac:dyDescent="0.45">
      <c r="A89" s="350"/>
      <c r="B89" s="5" t="s">
        <v>7</v>
      </c>
      <c r="C89" s="2">
        <v>203</v>
      </c>
      <c r="D89" s="1"/>
      <c r="E89" s="1"/>
      <c r="F89" s="41">
        <f>(E89-D89)*$N$1</f>
        <v>0</v>
      </c>
      <c r="G89" s="22">
        <f t="shared" si="10"/>
        <v>0</v>
      </c>
      <c r="H89" s="45">
        <f t="shared" si="11"/>
        <v>0</v>
      </c>
      <c r="I89" s="42">
        <f t="shared" si="12"/>
        <v>0</v>
      </c>
      <c r="J89" s="30">
        <f t="shared" si="14"/>
        <v>0</v>
      </c>
      <c r="K89" s="194"/>
      <c r="L89" s="27">
        <f t="shared" si="13"/>
        <v>0</v>
      </c>
    </row>
    <row r="90" spans="1:12" ht="15" customHeight="1" x14ac:dyDescent="0.45">
      <c r="A90" s="350"/>
      <c r="B90" s="5" t="s">
        <v>7</v>
      </c>
      <c r="C90" s="2">
        <v>204</v>
      </c>
      <c r="D90" s="1"/>
      <c r="E90" s="1"/>
      <c r="F90" s="41">
        <f>(E90-D90)*0.01</f>
        <v>0</v>
      </c>
      <c r="G90" s="22">
        <f t="shared" si="10"/>
        <v>0</v>
      </c>
      <c r="H90" s="45">
        <f t="shared" si="11"/>
        <v>0</v>
      </c>
      <c r="I90" s="42">
        <f t="shared" si="12"/>
        <v>0</v>
      </c>
      <c r="J90" s="30">
        <f t="shared" si="14"/>
        <v>0</v>
      </c>
      <c r="K90" s="194"/>
      <c r="L90" s="27">
        <f t="shared" si="13"/>
        <v>0</v>
      </c>
    </row>
    <row r="91" spans="1:12" ht="15" customHeight="1" x14ac:dyDescent="0.45">
      <c r="A91" s="350"/>
      <c r="B91" s="5" t="s">
        <v>7</v>
      </c>
      <c r="C91" s="2">
        <v>301</v>
      </c>
      <c r="D91" s="1"/>
      <c r="E91" s="1"/>
      <c r="F91" s="41">
        <f t="shared" ref="F91:F103" si="15">(E91-D91)*$N$1</f>
        <v>0</v>
      </c>
      <c r="G91" s="22">
        <f t="shared" si="10"/>
        <v>0</v>
      </c>
      <c r="H91" s="45">
        <f t="shared" si="11"/>
        <v>0</v>
      </c>
      <c r="I91" s="42">
        <f t="shared" si="12"/>
        <v>0</v>
      </c>
      <c r="J91" s="30">
        <f t="shared" si="14"/>
        <v>0</v>
      </c>
      <c r="K91" s="194"/>
      <c r="L91" s="27">
        <f t="shared" si="13"/>
        <v>0</v>
      </c>
    </row>
    <row r="92" spans="1:12" ht="15" customHeight="1" x14ac:dyDescent="0.45">
      <c r="A92" s="350"/>
      <c r="B92" s="5" t="s">
        <v>7</v>
      </c>
      <c r="C92" s="2">
        <v>302</v>
      </c>
      <c r="D92" s="1"/>
      <c r="E92" s="1"/>
      <c r="F92" s="41">
        <f t="shared" si="15"/>
        <v>0</v>
      </c>
      <c r="G92" s="22">
        <f t="shared" si="10"/>
        <v>0</v>
      </c>
      <c r="H92" s="45">
        <f t="shared" si="11"/>
        <v>0</v>
      </c>
      <c r="I92" s="42">
        <f t="shared" si="12"/>
        <v>0</v>
      </c>
      <c r="J92" s="30">
        <f t="shared" si="14"/>
        <v>0</v>
      </c>
      <c r="K92" s="194"/>
      <c r="L92" s="27">
        <f t="shared" si="13"/>
        <v>0</v>
      </c>
    </row>
    <row r="93" spans="1:12" ht="15" customHeight="1" x14ac:dyDescent="0.45">
      <c r="A93" s="350"/>
      <c r="B93" s="5" t="s">
        <v>7</v>
      </c>
      <c r="C93" s="2">
        <v>303</v>
      </c>
      <c r="D93" s="1"/>
      <c r="E93" s="1"/>
      <c r="F93" s="41">
        <f t="shared" si="15"/>
        <v>0</v>
      </c>
      <c r="G93" s="22">
        <f t="shared" si="10"/>
        <v>0</v>
      </c>
      <c r="H93" s="45">
        <f t="shared" si="11"/>
        <v>0</v>
      </c>
      <c r="I93" s="42">
        <f t="shared" si="12"/>
        <v>0</v>
      </c>
      <c r="J93" s="30">
        <f t="shared" si="14"/>
        <v>0</v>
      </c>
      <c r="K93" s="194"/>
      <c r="L93" s="27">
        <f t="shared" si="13"/>
        <v>0</v>
      </c>
    </row>
    <row r="94" spans="1:12" ht="15" customHeight="1" x14ac:dyDescent="0.45">
      <c r="A94" s="350"/>
      <c r="B94" s="5" t="s">
        <v>7</v>
      </c>
      <c r="C94" s="2">
        <v>304</v>
      </c>
      <c r="D94" s="1"/>
      <c r="E94" s="1"/>
      <c r="F94" s="41">
        <f t="shared" si="15"/>
        <v>0</v>
      </c>
      <c r="G94" s="22">
        <f t="shared" si="10"/>
        <v>0</v>
      </c>
      <c r="H94" s="45">
        <f t="shared" si="11"/>
        <v>0</v>
      </c>
      <c r="I94" s="42">
        <f t="shared" si="12"/>
        <v>0</v>
      </c>
      <c r="J94" s="30">
        <f t="shared" si="14"/>
        <v>0</v>
      </c>
      <c r="K94" s="194"/>
      <c r="L94" s="27">
        <f t="shared" si="13"/>
        <v>0</v>
      </c>
    </row>
    <row r="95" spans="1:12" ht="15" customHeight="1" x14ac:dyDescent="0.45">
      <c r="A95" s="350"/>
      <c r="B95" s="5" t="s">
        <v>7</v>
      </c>
      <c r="C95" s="2">
        <v>401</v>
      </c>
      <c r="D95" s="1"/>
      <c r="E95" s="1"/>
      <c r="F95" s="41">
        <f t="shared" si="15"/>
        <v>0</v>
      </c>
      <c r="G95" s="22">
        <f t="shared" si="10"/>
        <v>0</v>
      </c>
      <c r="H95" s="45">
        <f t="shared" si="11"/>
        <v>0</v>
      </c>
      <c r="I95" s="42">
        <f t="shared" si="12"/>
        <v>0</v>
      </c>
      <c r="J95" s="30">
        <f t="shared" si="14"/>
        <v>0</v>
      </c>
      <c r="K95" s="194"/>
      <c r="L95" s="27">
        <f t="shared" si="13"/>
        <v>0</v>
      </c>
    </row>
    <row r="96" spans="1:12" ht="15" customHeight="1" x14ac:dyDescent="0.45">
      <c r="A96" s="350"/>
      <c r="B96" s="5" t="s">
        <v>7</v>
      </c>
      <c r="C96" s="2">
        <v>402</v>
      </c>
      <c r="D96" s="1"/>
      <c r="E96" s="1"/>
      <c r="F96" s="41">
        <f t="shared" si="15"/>
        <v>0</v>
      </c>
      <c r="G96" s="22">
        <f t="shared" si="10"/>
        <v>0</v>
      </c>
      <c r="H96" s="45">
        <f t="shared" si="11"/>
        <v>0</v>
      </c>
      <c r="I96" s="42">
        <f t="shared" si="12"/>
        <v>0</v>
      </c>
      <c r="J96" s="30">
        <f t="shared" si="14"/>
        <v>0</v>
      </c>
      <c r="K96" s="194"/>
      <c r="L96" s="27">
        <f t="shared" si="13"/>
        <v>0</v>
      </c>
    </row>
    <row r="97" spans="1:12" ht="15" customHeight="1" x14ac:dyDescent="0.45">
      <c r="A97" s="350"/>
      <c r="B97" s="5" t="s">
        <v>7</v>
      </c>
      <c r="C97" s="2">
        <v>403</v>
      </c>
      <c r="D97" s="1"/>
      <c r="E97" s="1"/>
      <c r="F97" s="41">
        <f t="shared" si="15"/>
        <v>0</v>
      </c>
      <c r="G97" s="22">
        <f t="shared" si="10"/>
        <v>0</v>
      </c>
      <c r="H97" s="45">
        <f t="shared" si="11"/>
        <v>0</v>
      </c>
      <c r="I97" s="42">
        <f t="shared" si="12"/>
        <v>0</v>
      </c>
      <c r="J97" s="30">
        <f t="shared" si="14"/>
        <v>0</v>
      </c>
      <c r="K97" s="194"/>
      <c r="L97" s="27">
        <f t="shared" si="13"/>
        <v>0</v>
      </c>
    </row>
    <row r="98" spans="1:12" ht="15" customHeight="1" x14ac:dyDescent="0.45">
      <c r="A98" s="350"/>
      <c r="B98" s="5" t="s">
        <v>7</v>
      </c>
      <c r="C98" s="2">
        <v>404</v>
      </c>
      <c r="D98" s="1"/>
      <c r="E98" s="1"/>
      <c r="F98" s="41">
        <f t="shared" si="15"/>
        <v>0</v>
      </c>
      <c r="G98" s="22">
        <f t="shared" si="10"/>
        <v>0</v>
      </c>
      <c r="H98" s="45">
        <f t="shared" si="11"/>
        <v>0</v>
      </c>
      <c r="I98" s="42">
        <f t="shared" si="12"/>
        <v>0</v>
      </c>
      <c r="J98" s="30">
        <f t="shared" si="14"/>
        <v>0</v>
      </c>
      <c r="K98" s="194"/>
      <c r="L98" s="27">
        <f t="shared" si="13"/>
        <v>0</v>
      </c>
    </row>
    <row r="99" spans="1:12" ht="15" customHeight="1" x14ac:dyDescent="0.45">
      <c r="A99" s="350"/>
      <c r="B99" s="5" t="s">
        <v>7</v>
      </c>
      <c r="C99" s="2">
        <v>501</v>
      </c>
      <c r="D99" s="1"/>
      <c r="E99" s="1"/>
      <c r="F99" s="41">
        <f>(E99-D99)*$N$1</f>
        <v>0</v>
      </c>
      <c r="G99" s="22">
        <f t="shared" si="10"/>
        <v>0</v>
      </c>
      <c r="H99" s="45">
        <f t="shared" si="11"/>
        <v>0</v>
      </c>
      <c r="I99" s="42">
        <f t="shared" si="12"/>
        <v>0</v>
      </c>
      <c r="J99" s="30">
        <f t="shared" si="14"/>
        <v>0</v>
      </c>
      <c r="K99" s="194"/>
      <c r="L99" s="27">
        <f t="shared" si="13"/>
        <v>0</v>
      </c>
    </row>
    <row r="100" spans="1:12" ht="15" customHeight="1" x14ac:dyDescent="0.45">
      <c r="A100" s="350"/>
      <c r="B100" s="5" t="s">
        <v>7</v>
      </c>
      <c r="C100" s="2">
        <v>502</v>
      </c>
      <c r="D100" s="1"/>
      <c r="E100" s="1"/>
      <c r="F100" s="41">
        <f t="shared" si="15"/>
        <v>0</v>
      </c>
      <c r="G100" s="22">
        <f t="shared" si="10"/>
        <v>0</v>
      </c>
      <c r="H100" s="45">
        <f t="shared" si="11"/>
        <v>0</v>
      </c>
      <c r="I100" s="42">
        <f t="shared" si="12"/>
        <v>0</v>
      </c>
      <c r="J100" s="30">
        <f t="shared" si="14"/>
        <v>0</v>
      </c>
      <c r="K100" s="194"/>
      <c r="L100" s="27">
        <f t="shared" si="13"/>
        <v>0</v>
      </c>
    </row>
    <row r="101" spans="1:12" ht="15" customHeight="1" x14ac:dyDescent="0.45">
      <c r="A101" s="350"/>
      <c r="B101" s="5" t="s">
        <v>7</v>
      </c>
      <c r="C101" s="2">
        <v>503</v>
      </c>
      <c r="D101" s="1"/>
      <c r="E101" s="1"/>
      <c r="F101" s="41">
        <f t="shared" si="15"/>
        <v>0</v>
      </c>
      <c r="G101" s="22">
        <f t="shared" si="10"/>
        <v>0</v>
      </c>
      <c r="H101" s="45">
        <f t="shared" si="11"/>
        <v>0</v>
      </c>
      <c r="I101" s="42">
        <f t="shared" si="12"/>
        <v>0</v>
      </c>
      <c r="J101" s="30">
        <f t="shared" si="14"/>
        <v>0</v>
      </c>
      <c r="K101" s="194"/>
      <c r="L101" s="27">
        <f t="shared" si="13"/>
        <v>0</v>
      </c>
    </row>
    <row r="102" spans="1:12" ht="15.75" customHeight="1" x14ac:dyDescent="0.45">
      <c r="A102" s="350"/>
      <c r="B102" s="5" t="s">
        <v>7</v>
      </c>
      <c r="C102" s="2">
        <v>504</v>
      </c>
      <c r="D102" s="1"/>
      <c r="E102" s="1"/>
      <c r="F102" s="41">
        <f t="shared" si="15"/>
        <v>0</v>
      </c>
      <c r="G102" s="22">
        <f t="shared" si="10"/>
        <v>0</v>
      </c>
      <c r="H102" s="45">
        <f t="shared" si="11"/>
        <v>0</v>
      </c>
      <c r="I102" s="42">
        <f t="shared" si="12"/>
        <v>0</v>
      </c>
      <c r="J102" s="30">
        <f t="shared" si="14"/>
        <v>0</v>
      </c>
      <c r="K102" s="194"/>
      <c r="L102" s="27">
        <f t="shared" si="13"/>
        <v>0</v>
      </c>
    </row>
    <row r="103" spans="1:12" ht="15" customHeight="1" x14ac:dyDescent="0.45">
      <c r="A103" s="351"/>
      <c r="B103" s="5" t="s">
        <v>8</v>
      </c>
      <c r="C103" s="2">
        <v>101</v>
      </c>
      <c r="D103" s="1"/>
      <c r="E103" s="1"/>
      <c r="F103" s="41">
        <f t="shared" si="15"/>
        <v>0</v>
      </c>
      <c r="G103" s="22">
        <f t="shared" si="10"/>
        <v>0</v>
      </c>
      <c r="H103" s="45">
        <f t="shared" si="11"/>
        <v>0</v>
      </c>
      <c r="I103" s="42">
        <f t="shared" si="12"/>
        <v>0</v>
      </c>
      <c r="J103" s="30">
        <f t="shared" si="14"/>
        <v>0</v>
      </c>
      <c r="K103" s="194"/>
      <c r="L103" s="27">
        <f t="shared" si="13"/>
        <v>0</v>
      </c>
    </row>
    <row r="104" spans="1:12" ht="15" customHeight="1" x14ac:dyDescent="0.45">
      <c r="A104" s="351"/>
      <c r="B104" s="5" t="s">
        <v>8</v>
      </c>
      <c r="C104" s="2">
        <v>102</v>
      </c>
      <c r="D104" s="1"/>
      <c r="E104" s="1"/>
      <c r="F104" s="41">
        <f>(E104-D104)*0.01</f>
        <v>0</v>
      </c>
      <c r="G104" s="22">
        <f t="shared" si="10"/>
        <v>0</v>
      </c>
      <c r="H104" s="45">
        <f t="shared" si="11"/>
        <v>0</v>
      </c>
      <c r="I104" s="42">
        <f t="shared" si="12"/>
        <v>0</v>
      </c>
      <c r="J104" s="30">
        <f t="shared" si="14"/>
        <v>0</v>
      </c>
      <c r="K104" s="194"/>
      <c r="L104" s="27">
        <f t="shared" si="13"/>
        <v>0</v>
      </c>
    </row>
    <row r="105" spans="1:12" ht="15" customHeight="1" x14ac:dyDescent="0.45">
      <c r="A105" s="351"/>
      <c r="B105" s="5" t="s">
        <v>8</v>
      </c>
      <c r="C105" s="2">
        <v>103</v>
      </c>
      <c r="D105" s="1"/>
      <c r="E105" s="1"/>
      <c r="F105" s="41">
        <f t="shared" ref="F105:F123" si="16">(E105-D105)*$N$1</f>
        <v>0</v>
      </c>
      <c r="G105" s="22">
        <f t="shared" si="10"/>
        <v>0</v>
      </c>
      <c r="H105" s="45">
        <f t="shared" si="11"/>
        <v>0</v>
      </c>
      <c r="I105" s="42">
        <f t="shared" si="12"/>
        <v>0</v>
      </c>
      <c r="J105" s="30">
        <f t="shared" si="14"/>
        <v>0</v>
      </c>
      <c r="K105" s="194"/>
      <c r="L105" s="27">
        <f t="shared" si="13"/>
        <v>0</v>
      </c>
    </row>
    <row r="106" spans="1:12" ht="15" customHeight="1" x14ac:dyDescent="0.45">
      <c r="A106" s="351"/>
      <c r="B106" s="5" t="s">
        <v>8</v>
      </c>
      <c r="C106" s="2">
        <v>104</v>
      </c>
      <c r="D106" s="1"/>
      <c r="E106" s="1"/>
      <c r="F106" s="41">
        <f t="shared" si="16"/>
        <v>0</v>
      </c>
      <c r="G106" s="22">
        <f t="shared" si="10"/>
        <v>0</v>
      </c>
      <c r="H106" s="45">
        <f t="shared" si="11"/>
        <v>0</v>
      </c>
      <c r="I106" s="42">
        <f t="shared" si="12"/>
        <v>0</v>
      </c>
      <c r="J106" s="30">
        <f t="shared" si="14"/>
        <v>0</v>
      </c>
      <c r="K106" s="194"/>
      <c r="L106" s="27">
        <f t="shared" si="13"/>
        <v>0</v>
      </c>
    </row>
    <row r="107" spans="1:12" ht="15" customHeight="1" x14ac:dyDescent="0.45">
      <c r="A107" s="351"/>
      <c r="B107" s="5" t="s">
        <v>8</v>
      </c>
      <c r="C107" s="2">
        <v>201</v>
      </c>
      <c r="D107" s="1"/>
      <c r="E107" s="1"/>
      <c r="F107" s="41">
        <f t="shared" si="16"/>
        <v>0</v>
      </c>
      <c r="G107" s="22">
        <f t="shared" si="10"/>
        <v>0</v>
      </c>
      <c r="H107" s="45">
        <f t="shared" si="11"/>
        <v>0</v>
      </c>
      <c r="I107" s="42">
        <f t="shared" si="12"/>
        <v>0</v>
      </c>
      <c r="J107" s="30">
        <f t="shared" si="14"/>
        <v>0</v>
      </c>
      <c r="K107" s="194"/>
      <c r="L107" s="27">
        <f t="shared" si="13"/>
        <v>0</v>
      </c>
    </row>
    <row r="108" spans="1:12" ht="15" customHeight="1" x14ac:dyDescent="0.45">
      <c r="A108" s="351"/>
      <c r="B108" s="5" t="s">
        <v>8</v>
      </c>
      <c r="C108" s="2">
        <v>202</v>
      </c>
      <c r="D108" s="1"/>
      <c r="E108" s="1"/>
      <c r="F108" s="41">
        <f t="shared" si="16"/>
        <v>0</v>
      </c>
      <c r="G108" s="22">
        <f t="shared" si="10"/>
        <v>0</v>
      </c>
      <c r="H108" s="45">
        <f t="shared" si="11"/>
        <v>0</v>
      </c>
      <c r="I108" s="42">
        <f t="shared" si="12"/>
        <v>0</v>
      </c>
      <c r="J108" s="30">
        <f t="shared" si="14"/>
        <v>0</v>
      </c>
      <c r="K108" s="194"/>
      <c r="L108" s="27">
        <f t="shared" si="13"/>
        <v>0</v>
      </c>
    </row>
    <row r="109" spans="1:12" ht="15" customHeight="1" x14ac:dyDescent="0.45">
      <c r="A109" s="351"/>
      <c r="B109" s="5" t="s">
        <v>8</v>
      </c>
      <c r="C109" s="2">
        <v>203</v>
      </c>
      <c r="D109" s="1"/>
      <c r="E109" s="1"/>
      <c r="F109" s="41">
        <f t="shared" si="16"/>
        <v>0</v>
      </c>
      <c r="G109" s="22">
        <f t="shared" si="10"/>
        <v>0</v>
      </c>
      <c r="H109" s="45">
        <f t="shared" si="11"/>
        <v>0</v>
      </c>
      <c r="I109" s="42">
        <f t="shared" si="12"/>
        <v>0</v>
      </c>
      <c r="J109" s="30">
        <f t="shared" si="14"/>
        <v>0</v>
      </c>
      <c r="K109" s="194"/>
      <c r="L109" s="27">
        <f t="shared" si="13"/>
        <v>0</v>
      </c>
    </row>
    <row r="110" spans="1:12" ht="15" customHeight="1" x14ac:dyDescent="0.45">
      <c r="A110" s="351"/>
      <c r="B110" s="5" t="s">
        <v>8</v>
      </c>
      <c r="C110" s="2">
        <v>204</v>
      </c>
      <c r="D110" s="1"/>
      <c r="E110" s="1"/>
      <c r="F110" s="41">
        <f t="shared" si="16"/>
        <v>0</v>
      </c>
      <c r="G110" s="22">
        <f t="shared" si="10"/>
        <v>0</v>
      </c>
      <c r="H110" s="45">
        <f t="shared" si="11"/>
        <v>0</v>
      </c>
      <c r="I110" s="42">
        <f t="shared" si="12"/>
        <v>0</v>
      </c>
      <c r="J110" s="30">
        <f t="shared" si="14"/>
        <v>0</v>
      </c>
      <c r="K110" s="194"/>
      <c r="L110" s="27">
        <f t="shared" si="13"/>
        <v>0</v>
      </c>
    </row>
    <row r="111" spans="1:12" ht="15" customHeight="1" x14ac:dyDescent="0.45">
      <c r="A111" s="351"/>
      <c r="B111" s="5" t="s">
        <v>8</v>
      </c>
      <c r="C111" s="2">
        <v>301</v>
      </c>
      <c r="D111" s="1"/>
      <c r="E111" s="1"/>
      <c r="F111" s="41">
        <f t="shared" si="16"/>
        <v>0</v>
      </c>
      <c r="G111" s="22">
        <f t="shared" si="10"/>
        <v>0</v>
      </c>
      <c r="H111" s="45">
        <f t="shared" si="11"/>
        <v>0</v>
      </c>
      <c r="I111" s="42">
        <f t="shared" si="12"/>
        <v>0</v>
      </c>
      <c r="J111" s="30">
        <f t="shared" si="14"/>
        <v>0</v>
      </c>
      <c r="K111" s="194"/>
      <c r="L111" s="27">
        <f t="shared" si="13"/>
        <v>0</v>
      </c>
    </row>
    <row r="112" spans="1:12" ht="15" customHeight="1" x14ac:dyDescent="0.45">
      <c r="A112" s="351"/>
      <c r="B112" s="5" t="s">
        <v>8</v>
      </c>
      <c r="C112" s="2">
        <v>302</v>
      </c>
      <c r="D112" s="1"/>
      <c r="E112" s="1"/>
      <c r="F112" s="41">
        <f t="shared" si="16"/>
        <v>0</v>
      </c>
      <c r="G112" s="22">
        <f t="shared" si="10"/>
        <v>0</v>
      </c>
      <c r="H112" s="45">
        <f t="shared" si="11"/>
        <v>0</v>
      </c>
      <c r="I112" s="42">
        <f t="shared" si="12"/>
        <v>0</v>
      </c>
      <c r="J112" s="30">
        <f t="shared" si="14"/>
        <v>0</v>
      </c>
      <c r="K112" s="194"/>
      <c r="L112" s="27">
        <f t="shared" si="13"/>
        <v>0</v>
      </c>
    </row>
    <row r="113" spans="1:12" ht="15" customHeight="1" x14ac:dyDescent="0.45">
      <c r="A113" s="351"/>
      <c r="B113" s="5" t="s">
        <v>8</v>
      </c>
      <c r="C113" s="2">
        <v>303</v>
      </c>
      <c r="D113" s="1"/>
      <c r="E113" s="1"/>
      <c r="F113" s="41">
        <f t="shared" si="16"/>
        <v>0</v>
      </c>
      <c r="G113" s="22">
        <f t="shared" si="10"/>
        <v>0</v>
      </c>
      <c r="H113" s="45">
        <f t="shared" si="11"/>
        <v>0</v>
      </c>
      <c r="I113" s="42">
        <f t="shared" si="12"/>
        <v>0</v>
      </c>
      <c r="J113" s="30">
        <f t="shared" si="14"/>
        <v>0</v>
      </c>
      <c r="K113" s="194"/>
      <c r="L113" s="27">
        <f t="shared" si="13"/>
        <v>0</v>
      </c>
    </row>
    <row r="114" spans="1:12" ht="15" customHeight="1" x14ac:dyDescent="0.45">
      <c r="A114" s="351"/>
      <c r="B114" s="5" t="s">
        <v>8</v>
      </c>
      <c r="C114" s="2">
        <v>304</v>
      </c>
      <c r="D114" s="1"/>
      <c r="E114" s="1"/>
      <c r="F114" s="41">
        <f t="shared" si="16"/>
        <v>0</v>
      </c>
      <c r="G114" s="22">
        <f t="shared" si="10"/>
        <v>0</v>
      </c>
      <c r="H114" s="45">
        <f t="shared" si="11"/>
        <v>0</v>
      </c>
      <c r="I114" s="42">
        <f t="shared" si="12"/>
        <v>0</v>
      </c>
      <c r="J114" s="30">
        <f t="shared" si="14"/>
        <v>0</v>
      </c>
      <c r="K114" s="194"/>
      <c r="L114" s="27">
        <f t="shared" si="13"/>
        <v>0</v>
      </c>
    </row>
    <row r="115" spans="1:12" ht="15" customHeight="1" x14ac:dyDescent="0.45">
      <c r="A115" s="351"/>
      <c r="B115" s="5" t="s">
        <v>8</v>
      </c>
      <c r="C115" s="2">
        <v>401</v>
      </c>
      <c r="D115" s="1"/>
      <c r="E115" s="1"/>
      <c r="F115" s="41">
        <f t="shared" si="16"/>
        <v>0</v>
      </c>
      <c r="G115" s="22">
        <f t="shared" si="10"/>
        <v>0</v>
      </c>
      <c r="H115" s="45">
        <f t="shared" si="11"/>
        <v>0</v>
      </c>
      <c r="I115" s="42">
        <f t="shared" si="12"/>
        <v>0</v>
      </c>
      <c r="J115" s="30">
        <f t="shared" si="14"/>
        <v>0</v>
      </c>
      <c r="K115" s="194"/>
      <c r="L115" s="27">
        <f t="shared" si="13"/>
        <v>0</v>
      </c>
    </row>
    <row r="116" spans="1:12" ht="15" customHeight="1" x14ac:dyDescent="0.45">
      <c r="A116" s="351"/>
      <c r="B116" s="5" t="s">
        <v>8</v>
      </c>
      <c r="C116" s="2">
        <v>402</v>
      </c>
      <c r="D116" s="1"/>
      <c r="E116" s="1"/>
      <c r="F116" s="41">
        <f t="shared" si="16"/>
        <v>0</v>
      </c>
      <c r="G116" s="22">
        <f t="shared" si="10"/>
        <v>0</v>
      </c>
      <c r="H116" s="45">
        <f t="shared" si="11"/>
        <v>0</v>
      </c>
      <c r="I116" s="42">
        <f t="shared" si="12"/>
        <v>0</v>
      </c>
      <c r="J116" s="30">
        <f t="shared" si="14"/>
        <v>0</v>
      </c>
      <c r="K116" s="194"/>
      <c r="L116" s="27">
        <f t="shared" si="13"/>
        <v>0</v>
      </c>
    </row>
    <row r="117" spans="1:12" ht="15" customHeight="1" x14ac:dyDescent="0.45">
      <c r="A117" s="351"/>
      <c r="B117" s="5" t="s">
        <v>8</v>
      </c>
      <c r="C117" s="2">
        <v>403</v>
      </c>
      <c r="D117" s="1"/>
      <c r="E117" s="1"/>
      <c r="F117" s="41">
        <f t="shared" si="16"/>
        <v>0</v>
      </c>
      <c r="G117" s="22">
        <f t="shared" si="10"/>
        <v>0</v>
      </c>
      <c r="H117" s="45">
        <f t="shared" si="11"/>
        <v>0</v>
      </c>
      <c r="I117" s="42">
        <f t="shared" si="12"/>
        <v>0</v>
      </c>
      <c r="J117" s="30">
        <f t="shared" si="14"/>
        <v>0</v>
      </c>
      <c r="K117" s="194"/>
      <c r="L117" s="27">
        <f t="shared" si="13"/>
        <v>0</v>
      </c>
    </row>
    <row r="118" spans="1:12" ht="15" customHeight="1" x14ac:dyDescent="0.45">
      <c r="A118" s="351"/>
      <c r="B118" s="5" t="s">
        <v>8</v>
      </c>
      <c r="C118" s="2">
        <v>404</v>
      </c>
      <c r="D118" s="1"/>
      <c r="E118" s="1"/>
      <c r="F118" s="41">
        <f t="shared" si="16"/>
        <v>0</v>
      </c>
      <c r="G118" s="22">
        <f t="shared" si="10"/>
        <v>0</v>
      </c>
      <c r="H118" s="45">
        <f t="shared" si="11"/>
        <v>0</v>
      </c>
      <c r="I118" s="42">
        <f t="shared" si="12"/>
        <v>0</v>
      </c>
      <c r="J118" s="30">
        <f t="shared" si="14"/>
        <v>0</v>
      </c>
      <c r="K118" s="194"/>
      <c r="L118" s="27">
        <f t="shared" si="13"/>
        <v>0</v>
      </c>
    </row>
    <row r="119" spans="1:12" ht="15" customHeight="1" x14ac:dyDescent="0.45">
      <c r="A119" s="351"/>
      <c r="B119" s="5" t="s">
        <v>8</v>
      </c>
      <c r="C119" s="2">
        <v>501</v>
      </c>
      <c r="D119" s="1"/>
      <c r="E119" s="1"/>
      <c r="F119" s="41">
        <f t="shared" si="16"/>
        <v>0</v>
      </c>
      <c r="G119" s="22">
        <f t="shared" si="10"/>
        <v>0</v>
      </c>
      <c r="H119" s="45">
        <f t="shared" si="11"/>
        <v>0</v>
      </c>
      <c r="I119" s="42">
        <f t="shared" si="12"/>
        <v>0</v>
      </c>
      <c r="J119" s="30">
        <f t="shared" si="14"/>
        <v>0</v>
      </c>
      <c r="K119" s="194"/>
      <c r="L119" s="27">
        <f t="shared" si="13"/>
        <v>0</v>
      </c>
    </row>
    <row r="120" spans="1:12" ht="15" customHeight="1" x14ac:dyDescent="0.45">
      <c r="A120" s="351"/>
      <c r="B120" s="5" t="s">
        <v>8</v>
      </c>
      <c r="C120" s="2">
        <v>502</v>
      </c>
      <c r="D120" s="1"/>
      <c r="E120" s="1"/>
      <c r="F120" s="41">
        <f t="shared" si="16"/>
        <v>0</v>
      </c>
      <c r="G120" s="22">
        <f t="shared" si="10"/>
        <v>0</v>
      </c>
      <c r="H120" s="45">
        <f t="shared" si="11"/>
        <v>0</v>
      </c>
      <c r="I120" s="42">
        <f t="shared" si="12"/>
        <v>0</v>
      </c>
      <c r="J120" s="30">
        <f t="shared" si="14"/>
        <v>0</v>
      </c>
      <c r="K120" s="194"/>
      <c r="L120" s="27">
        <f t="shared" si="13"/>
        <v>0</v>
      </c>
    </row>
    <row r="121" spans="1:12" ht="15" customHeight="1" x14ac:dyDescent="0.45">
      <c r="A121" s="351"/>
      <c r="B121" s="5" t="s">
        <v>8</v>
      </c>
      <c r="C121" s="2">
        <v>503</v>
      </c>
      <c r="D121" s="1"/>
      <c r="E121" s="1"/>
      <c r="F121" s="41">
        <f t="shared" si="16"/>
        <v>0</v>
      </c>
      <c r="G121" s="22">
        <f t="shared" si="10"/>
        <v>0</v>
      </c>
      <c r="H121" s="45">
        <f t="shared" si="11"/>
        <v>0</v>
      </c>
      <c r="I121" s="42">
        <f t="shared" si="12"/>
        <v>0</v>
      </c>
      <c r="J121" s="30">
        <f t="shared" si="14"/>
        <v>0</v>
      </c>
      <c r="K121" s="194"/>
      <c r="L121" s="27">
        <f t="shared" si="13"/>
        <v>0</v>
      </c>
    </row>
    <row r="122" spans="1:12" ht="15.75" customHeight="1" x14ac:dyDescent="0.45">
      <c r="A122" s="351"/>
      <c r="B122" s="5" t="s">
        <v>8</v>
      </c>
      <c r="C122" s="2">
        <v>504</v>
      </c>
      <c r="D122" s="1"/>
      <c r="E122" s="1"/>
      <c r="F122" s="41">
        <f t="shared" si="16"/>
        <v>0</v>
      </c>
      <c r="G122" s="22">
        <f t="shared" si="10"/>
        <v>0</v>
      </c>
      <c r="H122" s="45">
        <f t="shared" si="11"/>
        <v>0</v>
      </c>
      <c r="I122" s="42">
        <f t="shared" si="12"/>
        <v>0</v>
      </c>
      <c r="J122" s="30">
        <f t="shared" si="14"/>
        <v>0</v>
      </c>
      <c r="K122" s="194"/>
      <c r="L122" s="27">
        <f t="shared" si="13"/>
        <v>0</v>
      </c>
    </row>
    <row r="123" spans="1:12" ht="15" customHeight="1" x14ac:dyDescent="0.45">
      <c r="A123" s="350"/>
      <c r="B123" s="5" t="s">
        <v>9</v>
      </c>
      <c r="C123" s="2">
        <v>101</v>
      </c>
      <c r="D123" s="1"/>
      <c r="E123" s="1"/>
      <c r="F123" s="41">
        <f t="shared" si="16"/>
        <v>0</v>
      </c>
      <c r="G123" s="22">
        <f t="shared" si="10"/>
        <v>0</v>
      </c>
      <c r="H123" s="45">
        <f t="shared" si="11"/>
        <v>0</v>
      </c>
      <c r="I123" s="42">
        <f t="shared" si="12"/>
        <v>0</v>
      </c>
      <c r="J123" s="30">
        <f t="shared" si="14"/>
        <v>0</v>
      </c>
      <c r="K123" s="194"/>
      <c r="L123" s="27">
        <f t="shared" si="13"/>
        <v>0</v>
      </c>
    </row>
    <row r="124" spans="1:12" ht="15" customHeight="1" x14ac:dyDescent="0.45">
      <c r="A124" s="350"/>
      <c r="B124" s="157" t="s">
        <v>9</v>
      </c>
      <c r="C124" s="2">
        <v>102</v>
      </c>
      <c r="D124" s="1"/>
      <c r="E124" s="1"/>
      <c r="F124" s="41">
        <f>(E124-D124)*0.01</f>
        <v>0</v>
      </c>
      <c r="G124" s="22">
        <f t="shared" si="10"/>
        <v>0</v>
      </c>
      <c r="H124" s="45">
        <f t="shared" si="11"/>
        <v>0</v>
      </c>
      <c r="I124" s="42">
        <f t="shared" si="12"/>
        <v>0</v>
      </c>
      <c r="J124" s="30">
        <f t="shared" si="14"/>
        <v>0</v>
      </c>
      <c r="K124" s="194"/>
      <c r="L124" s="27">
        <f t="shared" si="13"/>
        <v>0</v>
      </c>
    </row>
    <row r="125" spans="1:12" ht="15" customHeight="1" x14ac:dyDescent="0.45">
      <c r="A125" s="350"/>
      <c r="B125" s="5" t="s">
        <v>9</v>
      </c>
      <c r="C125" s="2">
        <v>103</v>
      </c>
      <c r="D125" s="1"/>
      <c r="E125" s="1"/>
      <c r="F125" s="41">
        <f t="shared" ref="F125:F181" si="17">(E125-D125)*$N$1</f>
        <v>0</v>
      </c>
      <c r="G125" s="22">
        <f t="shared" si="10"/>
        <v>0</v>
      </c>
      <c r="H125" s="45">
        <f t="shared" si="11"/>
        <v>0</v>
      </c>
      <c r="I125" s="42">
        <f t="shared" si="12"/>
        <v>0</v>
      </c>
      <c r="J125" s="30">
        <f t="shared" si="14"/>
        <v>0</v>
      </c>
      <c r="K125" s="194"/>
      <c r="L125" s="27">
        <f t="shared" si="13"/>
        <v>0</v>
      </c>
    </row>
    <row r="126" spans="1:12" ht="15" customHeight="1" x14ac:dyDescent="0.45">
      <c r="A126" s="350"/>
      <c r="B126" s="5" t="s">
        <v>9</v>
      </c>
      <c r="C126" s="2">
        <v>104</v>
      </c>
      <c r="D126" s="1"/>
      <c r="E126" s="1"/>
      <c r="F126" s="41">
        <f t="shared" si="17"/>
        <v>0</v>
      </c>
      <c r="G126" s="22">
        <f t="shared" si="10"/>
        <v>0</v>
      </c>
      <c r="H126" s="45">
        <f t="shared" si="11"/>
        <v>0</v>
      </c>
      <c r="I126" s="42">
        <f t="shared" si="12"/>
        <v>0</v>
      </c>
      <c r="J126" s="30">
        <f t="shared" si="14"/>
        <v>0</v>
      </c>
      <c r="K126" s="194"/>
      <c r="L126" s="27">
        <f t="shared" si="13"/>
        <v>0</v>
      </c>
    </row>
    <row r="127" spans="1:12" ht="15" customHeight="1" x14ac:dyDescent="0.45">
      <c r="A127" s="350"/>
      <c r="B127" s="5" t="s">
        <v>9</v>
      </c>
      <c r="C127" s="2">
        <v>201</v>
      </c>
      <c r="D127" s="1"/>
      <c r="E127" s="1"/>
      <c r="F127" s="41">
        <f t="shared" si="17"/>
        <v>0</v>
      </c>
      <c r="G127" s="22">
        <f t="shared" si="10"/>
        <v>0</v>
      </c>
      <c r="H127" s="45">
        <f t="shared" si="11"/>
        <v>0</v>
      </c>
      <c r="I127" s="42">
        <f t="shared" si="12"/>
        <v>0</v>
      </c>
      <c r="J127" s="30">
        <f t="shared" si="14"/>
        <v>0</v>
      </c>
      <c r="K127" s="194"/>
      <c r="L127" s="27">
        <f t="shared" si="13"/>
        <v>0</v>
      </c>
    </row>
    <row r="128" spans="1:12" ht="15" customHeight="1" x14ac:dyDescent="0.45">
      <c r="A128" s="350"/>
      <c r="B128" s="5" t="s">
        <v>9</v>
      </c>
      <c r="C128" s="2">
        <v>202</v>
      </c>
      <c r="D128" s="1"/>
      <c r="E128" s="1"/>
      <c r="F128" s="41">
        <f t="shared" si="17"/>
        <v>0</v>
      </c>
      <c r="G128" s="22">
        <f t="shared" si="10"/>
        <v>0</v>
      </c>
      <c r="H128" s="45">
        <f t="shared" si="11"/>
        <v>0</v>
      </c>
      <c r="I128" s="42">
        <f t="shared" si="12"/>
        <v>0</v>
      </c>
      <c r="J128" s="30">
        <f t="shared" si="14"/>
        <v>0</v>
      </c>
      <c r="K128" s="194"/>
      <c r="L128" s="27">
        <f t="shared" si="13"/>
        <v>0</v>
      </c>
    </row>
    <row r="129" spans="1:12" ht="15" customHeight="1" x14ac:dyDescent="0.45">
      <c r="A129" s="350"/>
      <c r="B129" s="5" t="s">
        <v>9</v>
      </c>
      <c r="C129" s="2">
        <v>203</v>
      </c>
      <c r="D129" s="1"/>
      <c r="E129" s="1"/>
      <c r="F129" s="41">
        <f t="shared" si="17"/>
        <v>0</v>
      </c>
      <c r="G129" s="22">
        <f t="shared" si="10"/>
        <v>0</v>
      </c>
      <c r="H129" s="45">
        <f t="shared" si="11"/>
        <v>0</v>
      </c>
      <c r="I129" s="42">
        <f t="shared" si="12"/>
        <v>0</v>
      </c>
      <c r="J129" s="30">
        <f t="shared" si="14"/>
        <v>0</v>
      </c>
      <c r="K129" s="194"/>
      <c r="L129" s="27">
        <f t="shared" si="13"/>
        <v>0</v>
      </c>
    </row>
    <row r="130" spans="1:12" ht="15" customHeight="1" x14ac:dyDescent="0.45">
      <c r="A130" s="350"/>
      <c r="B130" s="5" t="s">
        <v>9</v>
      </c>
      <c r="C130" s="2">
        <v>204</v>
      </c>
      <c r="D130" s="1"/>
      <c r="E130" s="1"/>
      <c r="F130" s="41">
        <f t="shared" si="17"/>
        <v>0</v>
      </c>
      <c r="G130" s="22">
        <f t="shared" si="10"/>
        <v>0</v>
      </c>
      <c r="H130" s="45">
        <f t="shared" si="11"/>
        <v>0</v>
      </c>
      <c r="I130" s="42">
        <f t="shared" si="12"/>
        <v>0</v>
      </c>
      <c r="J130" s="30">
        <f t="shared" si="14"/>
        <v>0</v>
      </c>
      <c r="K130" s="194"/>
      <c r="L130" s="27">
        <f t="shared" si="13"/>
        <v>0</v>
      </c>
    </row>
    <row r="131" spans="1:12" ht="15" customHeight="1" x14ac:dyDescent="0.45">
      <c r="A131" s="350"/>
      <c r="B131" s="5" t="s">
        <v>9</v>
      </c>
      <c r="C131" s="2">
        <v>301</v>
      </c>
      <c r="D131" s="1"/>
      <c r="E131" s="1"/>
      <c r="F131" s="41">
        <f t="shared" si="17"/>
        <v>0</v>
      </c>
      <c r="G131" s="22">
        <f t="shared" si="10"/>
        <v>0</v>
      </c>
      <c r="H131" s="45">
        <f t="shared" si="11"/>
        <v>0</v>
      </c>
      <c r="I131" s="42">
        <f t="shared" si="12"/>
        <v>0</v>
      </c>
      <c r="J131" s="30">
        <f t="shared" si="14"/>
        <v>0</v>
      </c>
      <c r="K131" s="194"/>
      <c r="L131" s="27">
        <f t="shared" si="13"/>
        <v>0</v>
      </c>
    </row>
    <row r="132" spans="1:12" ht="15" customHeight="1" x14ac:dyDescent="0.45">
      <c r="A132" s="350"/>
      <c r="B132" s="5" t="s">
        <v>9</v>
      </c>
      <c r="C132" s="2">
        <v>302</v>
      </c>
      <c r="D132" s="1"/>
      <c r="E132" s="1"/>
      <c r="F132" s="41">
        <f t="shared" si="17"/>
        <v>0</v>
      </c>
      <c r="G132" s="22">
        <f t="shared" ref="G132:G183" si="18">MMULT($G$1,1/$F$183)*F132</f>
        <v>0</v>
      </c>
      <c r="H132" s="45">
        <f t="shared" ref="H132:H182" si="19">MMULT($H$1,1/180)</f>
        <v>0</v>
      </c>
      <c r="I132" s="42">
        <f t="shared" ref="I132:I183" si="20">SUM(G132,H132)</f>
        <v>0</v>
      </c>
      <c r="J132" s="30">
        <f t="shared" si="14"/>
        <v>0</v>
      </c>
      <c r="K132" s="194"/>
      <c r="L132" s="27">
        <f t="shared" ref="L132:L182" si="21">SUM(I132,J132,K132)</f>
        <v>0</v>
      </c>
    </row>
    <row r="133" spans="1:12" ht="15" customHeight="1" x14ac:dyDescent="0.45">
      <c r="A133" s="350"/>
      <c r="B133" s="5" t="s">
        <v>9</v>
      </c>
      <c r="C133" s="2">
        <v>303</v>
      </c>
      <c r="D133" s="1"/>
      <c r="E133" s="1"/>
      <c r="F133" s="41">
        <f t="shared" si="17"/>
        <v>0</v>
      </c>
      <c r="G133" s="22">
        <f t="shared" si="18"/>
        <v>0</v>
      </c>
      <c r="H133" s="45">
        <f t="shared" si="19"/>
        <v>0</v>
      </c>
      <c r="I133" s="42">
        <f t="shared" si="20"/>
        <v>0</v>
      </c>
      <c r="J133" s="30">
        <f t="shared" ref="J133:J182" si="22">SUM($J$3)</f>
        <v>0</v>
      </c>
      <c r="K133" s="194"/>
      <c r="L133" s="27">
        <f t="shared" si="21"/>
        <v>0</v>
      </c>
    </row>
    <row r="134" spans="1:12" ht="15" customHeight="1" x14ac:dyDescent="0.45">
      <c r="A134" s="350"/>
      <c r="B134" s="5" t="s">
        <v>9</v>
      </c>
      <c r="C134" s="2">
        <v>304</v>
      </c>
      <c r="D134" s="1"/>
      <c r="E134" s="1"/>
      <c r="F134" s="41">
        <f t="shared" si="17"/>
        <v>0</v>
      </c>
      <c r="G134" s="22">
        <f t="shared" si="18"/>
        <v>0</v>
      </c>
      <c r="H134" s="45">
        <f t="shared" si="19"/>
        <v>0</v>
      </c>
      <c r="I134" s="42">
        <f t="shared" si="20"/>
        <v>0</v>
      </c>
      <c r="J134" s="30">
        <f t="shared" si="22"/>
        <v>0</v>
      </c>
      <c r="K134" s="194"/>
      <c r="L134" s="27">
        <f t="shared" si="21"/>
        <v>0</v>
      </c>
    </row>
    <row r="135" spans="1:12" ht="15" customHeight="1" x14ac:dyDescent="0.45">
      <c r="A135" s="350"/>
      <c r="B135" s="5" t="s">
        <v>9</v>
      </c>
      <c r="C135" s="2">
        <v>401</v>
      </c>
      <c r="D135" s="1"/>
      <c r="E135" s="1"/>
      <c r="F135" s="41">
        <f t="shared" si="17"/>
        <v>0</v>
      </c>
      <c r="G135" s="22">
        <f t="shared" si="18"/>
        <v>0</v>
      </c>
      <c r="H135" s="45">
        <f t="shared" si="19"/>
        <v>0</v>
      </c>
      <c r="I135" s="42">
        <f t="shared" si="20"/>
        <v>0</v>
      </c>
      <c r="J135" s="30">
        <f t="shared" si="22"/>
        <v>0</v>
      </c>
      <c r="K135" s="194"/>
      <c r="L135" s="27">
        <f t="shared" si="21"/>
        <v>0</v>
      </c>
    </row>
    <row r="136" spans="1:12" ht="15" customHeight="1" x14ac:dyDescent="0.45">
      <c r="A136" s="350"/>
      <c r="B136" s="5" t="s">
        <v>9</v>
      </c>
      <c r="C136" s="2">
        <v>402</v>
      </c>
      <c r="D136" s="1"/>
      <c r="E136" s="1"/>
      <c r="F136" s="41">
        <f t="shared" si="17"/>
        <v>0</v>
      </c>
      <c r="G136" s="22">
        <f t="shared" si="18"/>
        <v>0</v>
      </c>
      <c r="H136" s="45">
        <f t="shared" si="19"/>
        <v>0</v>
      </c>
      <c r="I136" s="42">
        <f t="shared" si="20"/>
        <v>0</v>
      </c>
      <c r="J136" s="30">
        <f t="shared" si="22"/>
        <v>0</v>
      </c>
      <c r="K136" s="194"/>
      <c r="L136" s="27">
        <f t="shared" si="21"/>
        <v>0</v>
      </c>
    </row>
    <row r="137" spans="1:12" ht="15" customHeight="1" x14ac:dyDescent="0.45">
      <c r="A137" s="350"/>
      <c r="B137" s="5" t="s">
        <v>9</v>
      </c>
      <c r="C137" s="2">
        <v>403</v>
      </c>
      <c r="D137" s="1"/>
      <c r="E137" s="1"/>
      <c r="F137" s="41">
        <f t="shared" si="17"/>
        <v>0</v>
      </c>
      <c r="G137" s="22">
        <f t="shared" si="18"/>
        <v>0</v>
      </c>
      <c r="H137" s="45">
        <f t="shared" si="19"/>
        <v>0</v>
      </c>
      <c r="I137" s="42">
        <f t="shared" si="20"/>
        <v>0</v>
      </c>
      <c r="J137" s="30">
        <f t="shared" si="22"/>
        <v>0</v>
      </c>
      <c r="K137" s="194"/>
      <c r="L137" s="27">
        <f t="shared" si="21"/>
        <v>0</v>
      </c>
    </row>
    <row r="138" spans="1:12" ht="15" customHeight="1" x14ac:dyDescent="0.45">
      <c r="A138" s="350"/>
      <c r="B138" s="5" t="s">
        <v>9</v>
      </c>
      <c r="C138" s="2">
        <v>404</v>
      </c>
      <c r="D138" s="1"/>
      <c r="E138" s="1"/>
      <c r="F138" s="41">
        <f t="shared" si="17"/>
        <v>0</v>
      </c>
      <c r="G138" s="22">
        <f t="shared" si="18"/>
        <v>0</v>
      </c>
      <c r="H138" s="45">
        <f t="shared" si="19"/>
        <v>0</v>
      </c>
      <c r="I138" s="42">
        <f t="shared" si="20"/>
        <v>0</v>
      </c>
      <c r="J138" s="30">
        <f t="shared" si="22"/>
        <v>0</v>
      </c>
      <c r="K138" s="194"/>
      <c r="L138" s="27">
        <f t="shared" si="21"/>
        <v>0</v>
      </c>
    </row>
    <row r="139" spans="1:12" ht="15" customHeight="1" x14ac:dyDescent="0.45">
      <c r="A139" s="350"/>
      <c r="B139" s="5" t="s">
        <v>9</v>
      </c>
      <c r="C139" s="2">
        <v>501</v>
      </c>
      <c r="D139" s="1"/>
      <c r="E139" s="1"/>
      <c r="F139" s="41">
        <f t="shared" si="17"/>
        <v>0</v>
      </c>
      <c r="G139" s="22">
        <f t="shared" si="18"/>
        <v>0</v>
      </c>
      <c r="H139" s="45">
        <f t="shared" si="19"/>
        <v>0</v>
      </c>
      <c r="I139" s="42">
        <f t="shared" si="20"/>
        <v>0</v>
      </c>
      <c r="J139" s="30">
        <f t="shared" si="22"/>
        <v>0</v>
      </c>
      <c r="K139" s="194"/>
      <c r="L139" s="27">
        <f t="shared" si="21"/>
        <v>0</v>
      </c>
    </row>
    <row r="140" spans="1:12" ht="15" customHeight="1" x14ac:dyDescent="0.45">
      <c r="A140" s="350"/>
      <c r="B140" s="5" t="s">
        <v>9</v>
      </c>
      <c r="C140" s="2">
        <v>502</v>
      </c>
      <c r="D140" s="1"/>
      <c r="E140" s="1"/>
      <c r="F140" s="41">
        <f t="shared" si="17"/>
        <v>0</v>
      </c>
      <c r="G140" s="22">
        <f t="shared" si="18"/>
        <v>0</v>
      </c>
      <c r="H140" s="45">
        <f t="shared" si="19"/>
        <v>0</v>
      </c>
      <c r="I140" s="42">
        <f t="shared" si="20"/>
        <v>0</v>
      </c>
      <c r="J140" s="30">
        <f t="shared" si="22"/>
        <v>0</v>
      </c>
      <c r="K140" s="194"/>
      <c r="L140" s="27">
        <f t="shared" si="21"/>
        <v>0</v>
      </c>
    </row>
    <row r="141" spans="1:12" ht="15" customHeight="1" x14ac:dyDescent="0.45">
      <c r="A141" s="350"/>
      <c r="B141" s="5" t="s">
        <v>9</v>
      </c>
      <c r="C141" s="2">
        <v>503</v>
      </c>
      <c r="D141" s="1"/>
      <c r="E141" s="1"/>
      <c r="F141" s="41">
        <f t="shared" si="17"/>
        <v>0</v>
      </c>
      <c r="G141" s="22">
        <f t="shared" si="18"/>
        <v>0</v>
      </c>
      <c r="H141" s="45">
        <f t="shared" si="19"/>
        <v>0</v>
      </c>
      <c r="I141" s="42">
        <f t="shared" si="20"/>
        <v>0</v>
      </c>
      <c r="J141" s="30">
        <f t="shared" si="22"/>
        <v>0</v>
      </c>
      <c r="K141" s="194"/>
      <c r="L141" s="27">
        <f>SUM(I141,J141,K141)</f>
        <v>0</v>
      </c>
    </row>
    <row r="142" spans="1:12" ht="15.75" customHeight="1" x14ac:dyDescent="0.45">
      <c r="A142" s="350"/>
      <c r="B142" s="5" t="s">
        <v>9</v>
      </c>
      <c r="C142" s="2">
        <v>504</v>
      </c>
      <c r="D142" s="1"/>
      <c r="E142" s="1"/>
      <c r="F142" s="41">
        <f t="shared" si="17"/>
        <v>0</v>
      </c>
      <c r="G142" s="22">
        <f t="shared" si="18"/>
        <v>0</v>
      </c>
      <c r="H142" s="45">
        <f t="shared" si="19"/>
        <v>0</v>
      </c>
      <c r="I142" s="42">
        <f t="shared" si="20"/>
        <v>0</v>
      </c>
      <c r="J142" s="30">
        <f t="shared" si="22"/>
        <v>0</v>
      </c>
      <c r="K142" s="194"/>
      <c r="L142" s="27">
        <f t="shared" si="21"/>
        <v>0</v>
      </c>
    </row>
    <row r="143" spans="1:12" x14ac:dyDescent="0.45">
      <c r="A143" s="351"/>
      <c r="B143" s="5" t="s">
        <v>10</v>
      </c>
      <c r="C143" s="2">
        <v>101</v>
      </c>
      <c r="D143" s="1"/>
      <c r="E143" s="1"/>
      <c r="F143" s="41">
        <f t="shared" si="17"/>
        <v>0</v>
      </c>
      <c r="G143" s="22">
        <f t="shared" si="18"/>
        <v>0</v>
      </c>
      <c r="H143" s="45">
        <f t="shared" si="19"/>
        <v>0</v>
      </c>
      <c r="I143" s="42">
        <f t="shared" si="20"/>
        <v>0</v>
      </c>
      <c r="J143" s="30">
        <f t="shared" si="22"/>
        <v>0</v>
      </c>
      <c r="K143" s="194"/>
      <c r="L143" s="27">
        <f t="shared" si="21"/>
        <v>0</v>
      </c>
    </row>
    <row r="144" spans="1:12" x14ac:dyDescent="0.45">
      <c r="A144" s="351"/>
      <c r="B144" s="5" t="s">
        <v>10</v>
      </c>
      <c r="C144" s="2">
        <v>102</v>
      </c>
      <c r="D144" s="1"/>
      <c r="E144" s="1"/>
      <c r="F144" s="41">
        <f t="shared" si="17"/>
        <v>0</v>
      </c>
      <c r="G144" s="22">
        <f t="shared" si="18"/>
        <v>0</v>
      </c>
      <c r="H144" s="45">
        <f t="shared" si="19"/>
        <v>0</v>
      </c>
      <c r="I144" s="42">
        <f t="shared" si="20"/>
        <v>0</v>
      </c>
      <c r="J144" s="30">
        <f t="shared" si="22"/>
        <v>0</v>
      </c>
      <c r="K144" s="194"/>
      <c r="L144" s="27">
        <f t="shared" si="21"/>
        <v>0</v>
      </c>
    </row>
    <row r="145" spans="1:12" x14ac:dyDescent="0.45">
      <c r="A145" s="351"/>
      <c r="B145" s="5" t="s">
        <v>10</v>
      </c>
      <c r="C145" s="2">
        <v>103</v>
      </c>
      <c r="D145" s="1"/>
      <c r="E145" s="1"/>
      <c r="F145" s="41">
        <f t="shared" si="17"/>
        <v>0</v>
      </c>
      <c r="G145" s="22">
        <f t="shared" si="18"/>
        <v>0</v>
      </c>
      <c r="H145" s="45">
        <f t="shared" si="19"/>
        <v>0</v>
      </c>
      <c r="I145" s="42">
        <f t="shared" si="20"/>
        <v>0</v>
      </c>
      <c r="J145" s="30">
        <f t="shared" si="22"/>
        <v>0</v>
      </c>
      <c r="K145" s="194"/>
      <c r="L145" s="27">
        <f t="shared" si="21"/>
        <v>0</v>
      </c>
    </row>
    <row r="146" spans="1:12" x14ac:dyDescent="0.45">
      <c r="A146" s="351"/>
      <c r="B146" s="5" t="s">
        <v>10</v>
      </c>
      <c r="C146" s="2">
        <v>104</v>
      </c>
      <c r="D146" s="1"/>
      <c r="E146" s="1"/>
      <c r="F146" s="41">
        <f t="shared" si="17"/>
        <v>0</v>
      </c>
      <c r="G146" s="22">
        <f t="shared" si="18"/>
        <v>0</v>
      </c>
      <c r="H146" s="45">
        <f t="shared" si="19"/>
        <v>0</v>
      </c>
      <c r="I146" s="42">
        <f t="shared" si="20"/>
        <v>0</v>
      </c>
      <c r="J146" s="30">
        <f t="shared" si="22"/>
        <v>0</v>
      </c>
      <c r="K146" s="194"/>
      <c r="L146" s="27">
        <f t="shared" si="21"/>
        <v>0</v>
      </c>
    </row>
    <row r="147" spans="1:12" x14ac:dyDescent="0.45">
      <c r="A147" s="351"/>
      <c r="B147" s="5" t="s">
        <v>10</v>
      </c>
      <c r="C147" s="2">
        <v>201</v>
      </c>
      <c r="D147" s="1"/>
      <c r="E147" s="1"/>
      <c r="F147" s="41">
        <f t="shared" si="17"/>
        <v>0</v>
      </c>
      <c r="G147" s="22">
        <f t="shared" si="18"/>
        <v>0</v>
      </c>
      <c r="H147" s="45">
        <f t="shared" si="19"/>
        <v>0</v>
      </c>
      <c r="I147" s="42">
        <f t="shared" si="20"/>
        <v>0</v>
      </c>
      <c r="J147" s="30">
        <f t="shared" si="22"/>
        <v>0</v>
      </c>
      <c r="K147" s="194"/>
      <c r="L147" s="27">
        <f t="shared" si="21"/>
        <v>0</v>
      </c>
    </row>
    <row r="148" spans="1:12" x14ac:dyDescent="0.45">
      <c r="A148" s="351"/>
      <c r="B148" s="5" t="s">
        <v>10</v>
      </c>
      <c r="C148" s="2">
        <v>202</v>
      </c>
      <c r="D148" s="1"/>
      <c r="E148" s="1"/>
      <c r="F148" s="41">
        <f t="shared" si="17"/>
        <v>0</v>
      </c>
      <c r="G148" s="22">
        <f t="shared" si="18"/>
        <v>0</v>
      </c>
      <c r="H148" s="45">
        <f t="shared" si="19"/>
        <v>0</v>
      </c>
      <c r="I148" s="42">
        <f t="shared" si="20"/>
        <v>0</v>
      </c>
      <c r="J148" s="30">
        <f t="shared" si="22"/>
        <v>0</v>
      </c>
      <c r="K148" s="194"/>
      <c r="L148" s="27">
        <f t="shared" si="21"/>
        <v>0</v>
      </c>
    </row>
    <row r="149" spans="1:12" x14ac:dyDescent="0.45">
      <c r="A149" s="351"/>
      <c r="B149" s="5" t="s">
        <v>10</v>
      </c>
      <c r="C149" s="2">
        <v>203</v>
      </c>
      <c r="D149" s="1"/>
      <c r="E149" s="1"/>
      <c r="F149" s="41">
        <f t="shared" si="17"/>
        <v>0</v>
      </c>
      <c r="G149" s="22">
        <f t="shared" si="18"/>
        <v>0</v>
      </c>
      <c r="H149" s="45">
        <f t="shared" si="19"/>
        <v>0</v>
      </c>
      <c r="I149" s="42">
        <f t="shared" si="20"/>
        <v>0</v>
      </c>
      <c r="J149" s="30">
        <f t="shared" si="22"/>
        <v>0</v>
      </c>
      <c r="K149" s="194"/>
      <c r="L149" s="27">
        <f t="shared" si="21"/>
        <v>0</v>
      </c>
    </row>
    <row r="150" spans="1:12" x14ac:dyDescent="0.45">
      <c r="A150" s="351"/>
      <c r="B150" s="5" t="s">
        <v>10</v>
      </c>
      <c r="C150" s="2">
        <v>204</v>
      </c>
      <c r="D150" s="1"/>
      <c r="E150" s="1"/>
      <c r="F150" s="41">
        <f t="shared" si="17"/>
        <v>0</v>
      </c>
      <c r="G150" s="22">
        <f t="shared" si="18"/>
        <v>0</v>
      </c>
      <c r="H150" s="45">
        <f t="shared" si="19"/>
        <v>0</v>
      </c>
      <c r="I150" s="42">
        <f t="shared" si="20"/>
        <v>0</v>
      </c>
      <c r="J150" s="30">
        <f>SUM($J$3)</f>
        <v>0</v>
      </c>
      <c r="K150" s="194"/>
      <c r="L150" s="27">
        <f t="shared" si="21"/>
        <v>0</v>
      </c>
    </row>
    <row r="151" spans="1:12" x14ac:dyDescent="0.45">
      <c r="A151" s="351"/>
      <c r="B151" s="5" t="s">
        <v>10</v>
      </c>
      <c r="C151" s="2">
        <v>301</v>
      </c>
      <c r="D151" s="1"/>
      <c r="E151" s="1"/>
      <c r="F151" s="41">
        <f t="shared" si="17"/>
        <v>0</v>
      </c>
      <c r="G151" s="22">
        <f t="shared" si="18"/>
        <v>0</v>
      </c>
      <c r="H151" s="45">
        <f t="shared" si="19"/>
        <v>0</v>
      </c>
      <c r="I151" s="42">
        <f t="shared" si="20"/>
        <v>0</v>
      </c>
      <c r="J151" s="30">
        <f>SUM($J$3)</f>
        <v>0</v>
      </c>
      <c r="K151" s="194"/>
      <c r="L151" s="27">
        <f t="shared" si="21"/>
        <v>0</v>
      </c>
    </row>
    <row r="152" spans="1:12" x14ac:dyDescent="0.45">
      <c r="A152" s="351"/>
      <c r="B152" s="5" t="s">
        <v>10</v>
      </c>
      <c r="C152" s="2">
        <v>302</v>
      </c>
      <c r="D152" s="1"/>
      <c r="E152" s="1"/>
      <c r="F152" s="41">
        <f t="shared" si="17"/>
        <v>0</v>
      </c>
      <c r="G152" s="22">
        <f t="shared" si="18"/>
        <v>0</v>
      </c>
      <c r="H152" s="45">
        <f t="shared" si="19"/>
        <v>0</v>
      </c>
      <c r="I152" s="42">
        <f t="shared" si="20"/>
        <v>0</v>
      </c>
      <c r="J152" s="30">
        <f t="shared" si="22"/>
        <v>0</v>
      </c>
      <c r="K152" s="194"/>
      <c r="L152" s="27">
        <f t="shared" si="21"/>
        <v>0</v>
      </c>
    </row>
    <row r="153" spans="1:12" x14ac:dyDescent="0.45">
      <c r="A153" s="351"/>
      <c r="B153" s="5" t="s">
        <v>10</v>
      </c>
      <c r="C153" s="2">
        <v>303</v>
      </c>
      <c r="D153" s="1"/>
      <c r="E153" s="1"/>
      <c r="F153" s="41">
        <f t="shared" si="17"/>
        <v>0</v>
      </c>
      <c r="G153" s="22">
        <f t="shared" si="18"/>
        <v>0</v>
      </c>
      <c r="H153" s="45">
        <f t="shared" si="19"/>
        <v>0</v>
      </c>
      <c r="I153" s="42">
        <f t="shared" si="20"/>
        <v>0</v>
      </c>
      <c r="J153" s="30">
        <f t="shared" si="22"/>
        <v>0</v>
      </c>
      <c r="K153" s="194"/>
      <c r="L153" s="27">
        <f>SUM(I153,J153,K153)</f>
        <v>0</v>
      </c>
    </row>
    <row r="154" spans="1:12" x14ac:dyDescent="0.45">
      <c r="A154" s="351"/>
      <c r="B154" s="5" t="s">
        <v>10</v>
      </c>
      <c r="C154" s="2">
        <v>304</v>
      </c>
      <c r="D154" s="1"/>
      <c r="E154" s="1"/>
      <c r="F154" s="41">
        <f t="shared" si="17"/>
        <v>0</v>
      </c>
      <c r="G154" s="22">
        <f t="shared" si="18"/>
        <v>0</v>
      </c>
      <c r="H154" s="45">
        <f t="shared" si="19"/>
        <v>0</v>
      </c>
      <c r="I154" s="42">
        <f t="shared" si="20"/>
        <v>0</v>
      </c>
      <c r="J154" s="30">
        <f t="shared" si="22"/>
        <v>0</v>
      </c>
      <c r="K154" s="194"/>
      <c r="L154" s="27">
        <f t="shared" si="21"/>
        <v>0</v>
      </c>
    </row>
    <row r="155" spans="1:12" x14ac:dyDescent="0.45">
      <c r="A155" s="351"/>
      <c r="B155" s="5" t="s">
        <v>10</v>
      </c>
      <c r="C155" s="2">
        <v>401</v>
      </c>
      <c r="D155" s="1"/>
      <c r="E155" s="1"/>
      <c r="F155" s="41">
        <f t="shared" si="17"/>
        <v>0</v>
      </c>
      <c r="G155" s="22">
        <f t="shared" si="18"/>
        <v>0</v>
      </c>
      <c r="H155" s="45">
        <f t="shared" si="19"/>
        <v>0</v>
      </c>
      <c r="I155" s="42">
        <f t="shared" si="20"/>
        <v>0</v>
      </c>
      <c r="J155" s="30">
        <f t="shared" si="22"/>
        <v>0</v>
      </c>
      <c r="K155" s="194"/>
      <c r="L155" s="27">
        <f t="shared" si="21"/>
        <v>0</v>
      </c>
    </row>
    <row r="156" spans="1:12" x14ac:dyDescent="0.45">
      <c r="A156" s="351"/>
      <c r="B156" s="5" t="s">
        <v>10</v>
      </c>
      <c r="C156" s="2">
        <v>402</v>
      </c>
      <c r="D156" s="1"/>
      <c r="E156" s="1"/>
      <c r="F156" s="41">
        <f t="shared" si="17"/>
        <v>0</v>
      </c>
      <c r="G156" s="22">
        <f t="shared" si="18"/>
        <v>0</v>
      </c>
      <c r="H156" s="45">
        <f t="shared" si="19"/>
        <v>0</v>
      </c>
      <c r="I156" s="42">
        <f t="shared" si="20"/>
        <v>0</v>
      </c>
      <c r="J156" s="30">
        <f t="shared" si="22"/>
        <v>0</v>
      </c>
      <c r="K156" s="194"/>
      <c r="L156" s="27">
        <f t="shared" si="21"/>
        <v>0</v>
      </c>
    </row>
    <row r="157" spans="1:12" x14ac:dyDescent="0.45">
      <c r="A157" s="351"/>
      <c r="B157" s="5" t="s">
        <v>10</v>
      </c>
      <c r="C157" s="2">
        <v>403</v>
      </c>
      <c r="D157" s="1"/>
      <c r="E157" s="1"/>
      <c r="F157" s="41">
        <f t="shared" si="17"/>
        <v>0</v>
      </c>
      <c r="G157" s="22">
        <f t="shared" si="18"/>
        <v>0</v>
      </c>
      <c r="H157" s="45">
        <f t="shared" si="19"/>
        <v>0</v>
      </c>
      <c r="I157" s="42">
        <f t="shared" si="20"/>
        <v>0</v>
      </c>
      <c r="J157" s="30">
        <f t="shared" si="22"/>
        <v>0</v>
      </c>
      <c r="K157" s="194"/>
      <c r="L157" s="27">
        <f t="shared" si="21"/>
        <v>0</v>
      </c>
    </row>
    <row r="158" spans="1:12" x14ac:dyDescent="0.45">
      <c r="A158" s="351"/>
      <c r="B158" s="5" t="s">
        <v>10</v>
      </c>
      <c r="C158" s="2">
        <v>404</v>
      </c>
      <c r="D158" s="1"/>
      <c r="E158" s="1"/>
      <c r="F158" s="41">
        <f>(E158-D158)*$N$1</f>
        <v>0</v>
      </c>
      <c r="G158" s="22">
        <f t="shared" si="18"/>
        <v>0</v>
      </c>
      <c r="H158" s="45">
        <f t="shared" si="19"/>
        <v>0</v>
      </c>
      <c r="I158" s="42">
        <f t="shared" si="20"/>
        <v>0</v>
      </c>
      <c r="J158" s="30">
        <f t="shared" si="22"/>
        <v>0</v>
      </c>
      <c r="K158" s="194"/>
      <c r="L158" s="27">
        <f>SUM(I158,J158,K158)</f>
        <v>0</v>
      </c>
    </row>
    <row r="159" spans="1:12" x14ac:dyDescent="0.45">
      <c r="A159" s="351"/>
      <c r="B159" s="5" t="s">
        <v>10</v>
      </c>
      <c r="C159" s="2">
        <v>501</v>
      </c>
      <c r="D159" s="1"/>
      <c r="E159" s="1"/>
      <c r="F159" s="41">
        <f t="shared" si="17"/>
        <v>0</v>
      </c>
      <c r="G159" s="22">
        <f t="shared" si="18"/>
        <v>0</v>
      </c>
      <c r="H159" s="45">
        <f t="shared" si="19"/>
        <v>0</v>
      </c>
      <c r="I159" s="42">
        <f t="shared" si="20"/>
        <v>0</v>
      </c>
      <c r="J159" s="30">
        <f t="shared" si="22"/>
        <v>0</v>
      </c>
      <c r="K159" s="194"/>
      <c r="L159" s="27">
        <f>SUM(I159,J159,K159)</f>
        <v>0</v>
      </c>
    </row>
    <row r="160" spans="1:12" x14ac:dyDescent="0.45">
      <c r="A160" s="351"/>
      <c r="B160" s="5" t="s">
        <v>10</v>
      </c>
      <c r="C160" s="2">
        <v>502</v>
      </c>
      <c r="D160" s="1"/>
      <c r="E160" s="1"/>
      <c r="F160" s="41">
        <f t="shared" si="17"/>
        <v>0</v>
      </c>
      <c r="G160" s="22">
        <f t="shared" si="18"/>
        <v>0</v>
      </c>
      <c r="H160" s="45">
        <f t="shared" si="19"/>
        <v>0</v>
      </c>
      <c r="I160" s="42">
        <f t="shared" si="20"/>
        <v>0</v>
      </c>
      <c r="J160" s="30">
        <f t="shared" si="22"/>
        <v>0</v>
      </c>
      <c r="K160" s="194"/>
      <c r="L160" s="27">
        <f t="shared" si="21"/>
        <v>0</v>
      </c>
    </row>
    <row r="161" spans="1:12" x14ac:dyDescent="0.45">
      <c r="A161" s="351"/>
      <c r="B161" s="5" t="s">
        <v>10</v>
      </c>
      <c r="C161" s="2">
        <v>503</v>
      </c>
      <c r="D161" s="1"/>
      <c r="E161" s="1"/>
      <c r="F161" s="41">
        <f t="shared" si="17"/>
        <v>0</v>
      </c>
      <c r="G161" s="22">
        <f t="shared" si="18"/>
        <v>0</v>
      </c>
      <c r="H161" s="45">
        <f t="shared" si="19"/>
        <v>0</v>
      </c>
      <c r="I161" s="42">
        <f t="shared" si="20"/>
        <v>0</v>
      </c>
      <c r="J161" s="30">
        <f t="shared" si="22"/>
        <v>0</v>
      </c>
      <c r="K161" s="194"/>
      <c r="L161" s="27">
        <f t="shared" si="21"/>
        <v>0</v>
      </c>
    </row>
    <row r="162" spans="1:12" x14ac:dyDescent="0.45">
      <c r="A162" s="351"/>
      <c r="B162" s="5" t="s">
        <v>10</v>
      </c>
      <c r="C162" s="2">
        <v>504</v>
      </c>
      <c r="D162" s="1"/>
      <c r="E162" s="1"/>
      <c r="F162" s="41">
        <f t="shared" si="17"/>
        <v>0</v>
      </c>
      <c r="G162" s="22">
        <f t="shared" si="18"/>
        <v>0</v>
      </c>
      <c r="H162" s="45">
        <f t="shared" si="19"/>
        <v>0</v>
      </c>
      <c r="I162" s="42">
        <f t="shared" si="20"/>
        <v>0</v>
      </c>
      <c r="J162" s="30">
        <f t="shared" si="22"/>
        <v>0</v>
      </c>
      <c r="K162" s="194"/>
      <c r="L162" s="27">
        <f t="shared" si="21"/>
        <v>0</v>
      </c>
    </row>
    <row r="163" spans="1:12" x14ac:dyDescent="0.45">
      <c r="A163" s="350"/>
      <c r="B163" s="5" t="s">
        <v>11</v>
      </c>
      <c r="C163" s="2">
        <v>101</v>
      </c>
      <c r="D163" s="1"/>
      <c r="E163" s="1"/>
      <c r="F163" s="41">
        <f t="shared" si="17"/>
        <v>0</v>
      </c>
      <c r="G163" s="22">
        <f t="shared" si="18"/>
        <v>0</v>
      </c>
      <c r="H163" s="45">
        <f t="shared" si="19"/>
        <v>0</v>
      </c>
      <c r="I163" s="42">
        <f t="shared" si="20"/>
        <v>0</v>
      </c>
      <c r="J163" s="30">
        <f t="shared" si="22"/>
        <v>0</v>
      </c>
      <c r="K163" s="194"/>
      <c r="L163" s="27">
        <f t="shared" si="21"/>
        <v>0</v>
      </c>
    </row>
    <row r="164" spans="1:12" x14ac:dyDescent="0.45">
      <c r="A164" s="350"/>
      <c r="B164" s="5" t="s">
        <v>11</v>
      </c>
      <c r="C164" s="2">
        <v>102</v>
      </c>
      <c r="D164" s="1"/>
      <c r="E164" s="1"/>
      <c r="F164" s="41">
        <f t="shared" si="17"/>
        <v>0</v>
      </c>
      <c r="G164" s="22">
        <f t="shared" si="18"/>
        <v>0</v>
      </c>
      <c r="H164" s="45">
        <f t="shared" si="19"/>
        <v>0</v>
      </c>
      <c r="I164" s="42">
        <f t="shared" si="20"/>
        <v>0</v>
      </c>
      <c r="J164" s="30">
        <f t="shared" si="22"/>
        <v>0</v>
      </c>
      <c r="K164" s="194"/>
      <c r="L164" s="27">
        <f t="shared" si="21"/>
        <v>0</v>
      </c>
    </row>
    <row r="165" spans="1:12" x14ac:dyDescent="0.45">
      <c r="A165" s="350"/>
      <c r="B165" s="5" t="s">
        <v>11</v>
      </c>
      <c r="C165" s="2">
        <v>103</v>
      </c>
      <c r="D165" s="1"/>
      <c r="E165" s="1"/>
      <c r="F165" s="41">
        <f t="shared" si="17"/>
        <v>0</v>
      </c>
      <c r="G165" s="22">
        <f t="shared" si="18"/>
        <v>0</v>
      </c>
      <c r="H165" s="45">
        <f t="shared" si="19"/>
        <v>0</v>
      </c>
      <c r="I165" s="42">
        <f t="shared" si="20"/>
        <v>0</v>
      </c>
      <c r="J165" s="30">
        <f t="shared" si="22"/>
        <v>0</v>
      </c>
      <c r="K165" s="194"/>
      <c r="L165" s="27">
        <f t="shared" si="21"/>
        <v>0</v>
      </c>
    </row>
    <row r="166" spans="1:12" x14ac:dyDescent="0.45">
      <c r="A166" s="350"/>
      <c r="B166" s="5" t="s">
        <v>11</v>
      </c>
      <c r="C166" s="2">
        <v>104</v>
      </c>
      <c r="D166" s="1"/>
      <c r="E166" s="1"/>
      <c r="F166" s="41">
        <f t="shared" si="17"/>
        <v>0</v>
      </c>
      <c r="G166" s="22">
        <f t="shared" si="18"/>
        <v>0</v>
      </c>
      <c r="H166" s="45">
        <f t="shared" si="19"/>
        <v>0</v>
      </c>
      <c r="I166" s="42">
        <f t="shared" si="20"/>
        <v>0</v>
      </c>
      <c r="J166" s="30">
        <f t="shared" si="22"/>
        <v>0</v>
      </c>
      <c r="K166" s="194"/>
      <c r="L166" s="27">
        <f t="shared" si="21"/>
        <v>0</v>
      </c>
    </row>
    <row r="167" spans="1:12" x14ac:dyDescent="0.45">
      <c r="A167" s="350"/>
      <c r="B167" s="5" t="s">
        <v>11</v>
      </c>
      <c r="C167" s="2">
        <v>201</v>
      </c>
      <c r="D167" s="1"/>
      <c r="E167" s="1"/>
      <c r="F167" s="41">
        <f t="shared" si="17"/>
        <v>0</v>
      </c>
      <c r="G167" s="22">
        <f t="shared" si="18"/>
        <v>0</v>
      </c>
      <c r="H167" s="45">
        <f t="shared" si="19"/>
        <v>0</v>
      </c>
      <c r="I167" s="42">
        <f t="shared" si="20"/>
        <v>0</v>
      </c>
      <c r="J167" s="30">
        <f t="shared" si="22"/>
        <v>0</v>
      </c>
      <c r="K167" s="194"/>
      <c r="L167" s="27">
        <f t="shared" si="21"/>
        <v>0</v>
      </c>
    </row>
    <row r="168" spans="1:12" x14ac:dyDescent="0.45">
      <c r="A168" s="350"/>
      <c r="B168" s="5" t="s">
        <v>11</v>
      </c>
      <c r="C168" s="2">
        <v>202</v>
      </c>
      <c r="D168" s="1"/>
      <c r="E168" s="1"/>
      <c r="F168" s="41">
        <f t="shared" si="17"/>
        <v>0</v>
      </c>
      <c r="G168" s="22">
        <f t="shared" si="18"/>
        <v>0</v>
      </c>
      <c r="H168" s="45">
        <f t="shared" si="19"/>
        <v>0</v>
      </c>
      <c r="I168" s="42">
        <f t="shared" si="20"/>
        <v>0</v>
      </c>
      <c r="J168" s="30">
        <f t="shared" si="22"/>
        <v>0</v>
      </c>
      <c r="K168" s="194"/>
      <c r="L168" s="27">
        <f t="shared" si="21"/>
        <v>0</v>
      </c>
    </row>
    <row r="169" spans="1:12" x14ac:dyDescent="0.45">
      <c r="A169" s="350"/>
      <c r="B169" s="5" t="s">
        <v>11</v>
      </c>
      <c r="C169" s="2">
        <v>203</v>
      </c>
      <c r="D169" s="1"/>
      <c r="E169" s="1"/>
      <c r="F169" s="41">
        <f t="shared" si="17"/>
        <v>0</v>
      </c>
      <c r="G169" s="22">
        <f t="shared" si="18"/>
        <v>0</v>
      </c>
      <c r="H169" s="45">
        <f t="shared" si="19"/>
        <v>0</v>
      </c>
      <c r="I169" s="42">
        <f t="shared" si="20"/>
        <v>0</v>
      </c>
      <c r="J169" s="30">
        <f t="shared" si="22"/>
        <v>0</v>
      </c>
      <c r="K169" s="194"/>
      <c r="L169" s="27">
        <f t="shared" si="21"/>
        <v>0</v>
      </c>
    </row>
    <row r="170" spans="1:12" x14ac:dyDescent="0.45">
      <c r="A170" s="350"/>
      <c r="B170" s="5" t="s">
        <v>11</v>
      </c>
      <c r="C170" s="2">
        <v>204</v>
      </c>
      <c r="D170" s="1"/>
      <c r="E170" s="1"/>
      <c r="F170" s="41">
        <f t="shared" si="17"/>
        <v>0</v>
      </c>
      <c r="G170" s="22">
        <f t="shared" si="18"/>
        <v>0</v>
      </c>
      <c r="H170" s="45">
        <f t="shared" si="19"/>
        <v>0</v>
      </c>
      <c r="I170" s="42">
        <f t="shared" si="20"/>
        <v>0</v>
      </c>
      <c r="J170" s="30">
        <f t="shared" si="22"/>
        <v>0</v>
      </c>
      <c r="K170" s="194"/>
      <c r="L170" s="27">
        <f t="shared" si="21"/>
        <v>0</v>
      </c>
    </row>
    <row r="171" spans="1:12" x14ac:dyDescent="0.45">
      <c r="A171" s="350"/>
      <c r="B171" s="5" t="s">
        <v>11</v>
      </c>
      <c r="C171" s="2">
        <v>301</v>
      </c>
      <c r="D171" s="1"/>
      <c r="E171" s="1"/>
      <c r="F171" s="41">
        <f t="shared" si="17"/>
        <v>0</v>
      </c>
      <c r="G171" s="22">
        <f t="shared" si="18"/>
        <v>0</v>
      </c>
      <c r="H171" s="45">
        <f t="shared" si="19"/>
        <v>0</v>
      </c>
      <c r="I171" s="42">
        <f t="shared" si="20"/>
        <v>0</v>
      </c>
      <c r="J171" s="30">
        <f t="shared" si="22"/>
        <v>0</v>
      </c>
      <c r="K171" s="194"/>
      <c r="L171" s="27">
        <f t="shared" si="21"/>
        <v>0</v>
      </c>
    </row>
    <row r="172" spans="1:12" x14ac:dyDescent="0.45">
      <c r="A172" s="350"/>
      <c r="B172" s="5" t="s">
        <v>11</v>
      </c>
      <c r="C172" s="2">
        <v>302</v>
      </c>
      <c r="D172" s="1"/>
      <c r="E172" s="1"/>
      <c r="F172" s="41">
        <f t="shared" si="17"/>
        <v>0</v>
      </c>
      <c r="G172" s="22">
        <f t="shared" si="18"/>
        <v>0</v>
      </c>
      <c r="H172" s="45">
        <f t="shared" si="19"/>
        <v>0</v>
      </c>
      <c r="I172" s="42">
        <f t="shared" si="20"/>
        <v>0</v>
      </c>
      <c r="J172" s="30">
        <f t="shared" si="22"/>
        <v>0</v>
      </c>
      <c r="K172" s="194"/>
      <c r="L172" s="27">
        <f t="shared" si="21"/>
        <v>0</v>
      </c>
    </row>
    <row r="173" spans="1:12" x14ac:dyDescent="0.45">
      <c r="A173" s="350"/>
      <c r="B173" s="5" t="s">
        <v>11</v>
      </c>
      <c r="C173" s="2">
        <v>303</v>
      </c>
      <c r="D173" s="1"/>
      <c r="E173" s="1"/>
      <c r="F173" s="41">
        <f t="shared" si="17"/>
        <v>0</v>
      </c>
      <c r="G173" s="22">
        <f t="shared" si="18"/>
        <v>0</v>
      </c>
      <c r="H173" s="45">
        <f t="shared" si="19"/>
        <v>0</v>
      </c>
      <c r="I173" s="42">
        <f t="shared" si="20"/>
        <v>0</v>
      </c>
      <c r="J173" s="30">
        <f t="shared" si="22"/>
        <v>0</v>
      </c>
      <c r="K173" s="194"/>
      <c r="L173" s="27">
        <f t="shared" si="21"/>
        <v>0</v>
      </c>
    </row>
    <row r="174" spans="1:12" x14ac:dyDescent="0.45">
      <c r="A174" s="350"/>
      <c r="B174" s="5" t="s">
        <v>11</v>
      </c>
      <c r="C174" s="2">
        <v>304</v>
      </c>
      <c r="D174" s="1"/>
      <c r="E174" s="1"/>
      <c r="F174" s="41">
        <f t="shared" si="17"/>
        <v>0</v>
      </c>
      <c r="G174" s="22">
        <f t="shared" si="18"/>
        <v>0</v>
      </c>
      <c r="H174" s="45">
        <f t="shared" si="19"/>
        <v>0</v>
      </c>
      <c r="I174" s="42">
        <f t="shared" si="20"/>
        <v>0</v>
      </c>
      <c r="J174" s="30">
        <f t="shared" si="22"/>
        <v>0</v>
      </c>
      <c r="K174" s="194"/>
      <c r="L174" s="27">
        <f t="shared" si="21"/>
        <v>0</v>
      </c>
    </row>
    <row r="175" spans="1:12" x14ac:dyDescent="0.45">
      <c r="A175" s="350"/>
      <c r="B175" s="5" t="s">
        <v>11</v>
      </c>
      <c r="C175" s="2">
        <v>401</v>
      </c>
      <c r="D175" s="1"/>
      <c r="E175" s="1"/>
      <c r="F175" s="41">
        <f t="shared" si="17"/>
        <v>0</v>
      </c>
      <c r="G175" s="22">
        <f t="shared" si="18"/>
        <v>0</v>
      </c>
      <c r="H175" s="45">
        <f t="shared" si="19"/>
        <v>0</v>
      </c>
      <c r="I175" s="42">
        <f t="shared" si="20"/>
        <v>0</v>
      </c>
      <c r="J175" s="30">
        <f t="shared" si="22"/>
        <v>0</v>
      </c>
      <c r="K175" s="194"/>
      <c r="L175" s="27">
        <f t="shared" si="21"/>
        <v>0</v>
      </c>
    </row>
    <row r="176" spans="1:12" x14ac:dyDescent="0.45">
      <c r="A176" s="350"/>
      <c r="B176" s="5" t="s">
        <v>11</v>
      </c>
      <c r="C176" s="2">
        <v>402</v>
      </c>
      <c r="D176" s="1"/>
      <c r="E176" s="1"/>
      <c r="F176" s="41">
        <f t="shared" si="17"/>
        <v>0</v>
      </c>
      <c r="G176" s="22">
        <f t="shared" si="18"/>
        <v>0</v>
      </c>
      <c r="H176" s="45">
        <f t="shared" si="19"/>
        <v>0</v>
      </c>
      <c r="I176" s="42">
        <f t="shared" si="20"/>
        <v>0</v>
      </c>
      <c r="J176" s="30">
        <f t="shared" si="22"/>
        <v>0</v>
      </c>
      <c r="K176" s="194"/>
      <c r="L176" s="27">
        <f t="shared" si="21"/>
        <v>0</v>
      </c>
    </row>
    <row r="177" spans="1:12" x14ac:dyDescent="0.45">
      <c r="A177" s="350"/>
      <c r="B177" s="5" t="s">
        <v>11</v>
      </c>
      <c r="C177" s="2">
        <v>403</v>
      </c>
      <c r="D177" s="1"/>
      <c r="E177" s="1"/>
      <c r="F177" s="41">
        <f t="shared" si="17"/>
        <v>0</v>
      </c>
      <c r="G177" s="22">
        <f t="shared" si="18"/>
        <v>0</v>
      </c>
      <c r="H177" s="45">
        <f t="shared" si="19"/>
        <v>0</v>
      </c>
      <c r="I177" s="42">
        <f t="shared" si="20"/>
        <v>0</v>
      </c>
      <c r="J177" s="30">
        <f t="shared" si="22"/>
        <v>0</v>
      </c>
      <c r="K177" s="194"/>
      <c r="L177" s="27">
        <f t="shared" si="21"/>
        <v>0</v>
      </c>
    </row>
    <row r="178" spans="1:12" x14ac:dyDescent="0.45">
      <c r="A178" s="350"/>
      <c r="B178" s="5" t="s">
        <v>11</v>
      </c>
      <c r="C178" s="2">
        <v>404</v>
      </c>
      <c r="D178" s="1"/>
      <c r="E178" s="1"/>
      <c r="F178" s="41">
        <f t="shared" si="17"/>
        <v>0</v>
      </c>
      <c r="G178" s="22">
        <f t="shared" si="18"/>
        <v>0</v>
      </c>
      <c r="H178" s="45">
        <f t="shared" si="19"/>
        <v>0</v>
      </c>
      <c r="I178" s="42">
        <f t="shared" si="20"/>
        <v>0</v>
      </c>
      <c r="J178" s="30">
        <f t="shared" si="22"/>
        <v>0</v>
      </c>
      <c r="K178" s="194"/>
      <c r="L178" s="27">
        <f t="shared" si="21"/>
        <v>0</v>
      </c>
    </row>
    <row r="179" spans="1:12" x14ac:dyDescent="0.45">
      <c r="A179" s="350"/>
      <c r="B179" s="5" t="s">
        <v>11</v>
      </c>
      <c r="C179" s="2">
        <v>501</v>
      </c>
      <c r="D179" s="1"/>
      <c r="E179" s="1"/>
      <c r="F179" s="41">
        <f t="shared" si="17"/>
        <v>0</v>
      </c>
      <c r="G179" s="22">
        <f t="shared" si="18"/>
        <v>0</v>
      </c>
      <c r="H179" s="45">
        <f t="shared" si="19"/>
        <v>0</v>
      </c>
      <c r="I179" s="42">
        <f t="shared" si="20"/>
        <v>0</v>
      </c>
      <c r="J179" s="30">
        <f t="shared" si="22"/>
        <v>0</v>
      </c>
      <c r="K179" s="194"/>
      <c r="L179" s="27">
        <f t="shared" si="21"/>
        <v>0</v>
      </c>
    </row>
    <row r="180" spans="1:12" x14ac:dyDescent="0.45">
      <c r="A180" s="350"/>
      <c r="B180" s="5" t="s">
        <v>11</v>
      </c>
      <c r="C180" s="2">
        <v>502</v>
      </c>
      <c r="D180" s="1"/>
      <c r="E180" s="1"/>
      <c r="F180" s="41">
        <f t="shared" si="17"/>
        <v>0</v>
      </c>
      <c r="G180" s="22">
        <f t="shared" si="18"/>
        <v>0</v>
      </c>
      <c r="H180" s="45">
        <f t="shared" si="19"/>
        <v>0</v>
      </c>
      <c r="I180" s="42">
        <f t="shared" si="20"/>
        <v>0</v>
      </c>
      <c r="J180" s="30">
        <f t="shared" si="22"/>
        <v>0</v>
      </c>
      <c r="K180" s="194"/>
      <c r="L180" s="27">
        <f t="shared" si="21"/>
        <v>0</v>
      </c>
    </row>
    <row r="181" spans="1:12" x14ac:dyDescent="0.45">
      <c r="A181" s="350"/>
      <c r="B181" s="5" t="s">
        <v>11</v>
      </c>
      <c r="C181" s="2">
        <v>503</v>
      </c>
      <c r="D181" s="1"/>
      <c r="E181" s="1"/>
      <c r="F181" s="41">
        <f t="shared" si="17"/>
        <v>0</v>
      </c>
      <c r="G181" s="22">
        <f t="shared" si="18"/>
        <v>0</v>
      </c>
      <c r="H181" s="45">
        <f t="shared" si="19"/>
        <v>0</v>
      </c>
      <c r="I181" s="42">
        <f t="shared" si="20"/>
        <v>0</v>
      </c>
      <c r="J181" s="30">
        <f t="shared" si="22"/>
        <v>0</v>
      </c>
      <c r="K181" s="194"/>
      <c r="L181" s="27">
        <f t="shared" si="21"/>
        <v>0</v>
      </c>
    </row>
    <row r="182" spans="1:12" x14ac:dyDescent="0.45">
      <c r="A182" s="350"/>
      <c r="B182" s="5" t="s">
        <v>11</v>
      </c>
      <c r="C182" s="2" t="s">
        <v>332</v>
      </c>
      <c r="D182" s="1"/>
      <c r="E182" s="1"/>
      <c r="F182" s="41">
        <f>(E182-D182)*$N$1</f>
        <v>0</v>
      </c>
      <c r="G182" s="22">
        <f t="shared" si="18"/>
        <v>0</v>
      </c>
      <c r="H182" s="45">
        <f t="shared" si="19"/>
        <v>0</v>
      </c>
      <c r="I182" s="42">
        <f t="shared" si="20"/>
        <v>0</v>
      </c>
      <c r="J182" s="30">
        <f t="shared" si="22"/>
        <v>0</v>
      </c>
      <c r="K182" s="194"/>
      <c r="L182" s="27">
        <f t="shared" si="21"/>
        <v>0</v>
      </c>
    </row>
    <row r="183" spans="1:12" ht="15" customHeight="1" x14ac:dyDescent="0.45">
      <c r="F183" s="192">
        <f>SUM(F3:F182)</f>
        <v>-9.9999999999999995E-7</v>
      </c>
      <c r="G183" s="22">
        <f t="shared" si="18"/>
        <v>0</v>
      </c>
      <c r="H183" s="236">
        <f>SUM(H3:H182)</f>
        <v>0</v>
      </c>
      <c r="I183" s="42">
        <f t="shared" si="20"/>
        <v>0</v>
      </c>
      <c r="L183" s="159" t="s">
        <v>12</v>
      </c>
    </row>
    <row r="184" spans="1:12" ht="15" customHeight="1" x14ac:dyDescent="0.45">
      <c r="F184" t="s">
        <v>12</v>
      </c>
    </row>
    <row r="185" spans="1:12" ht="15" customHeight="1" x14ac:dyDescent="0.45"/>
    <row r="186" spans="1:12" ht="18" x14ac:dyDescent="0.55000000000000004">
      <c r="D186" s="361" t="s">
        <v>274</v>
      </c>
      <c r="E186" s="361"/>
      <c r="F186" s="361"/>
    </row>
    <row r="187" spans="1:12" ht="15" customHeight="1" x14ac:dyDescent="0.45">
      <c r="D187" s="54" t="s">
        <v>72</v>
      </c>
      <c r="E187" s="147" t="s">
        <v>275</v>
      </c>
      <c r="F187" s="54" t="s">
        <v>69</v>
      </c>
    </row>
    <row r="188" spans="1:12" ht="15" customHeight="1" x14ac:dyDescent="0.45">
      <c r="D188" s="46">
        <v>6244656</v>
      </c>
      <c r="E188" s="86">
        <v>0</v>
      </c>
      <c r="F188" s="92">
        <v>0.1</v>
      </c>
      <c r="G188" s="91">
        <f>MMULT(E188,1/F188)</f>
        <v>0</v>
      </c>
      <c r="H188" s="20"/>
    </row>
    <row r="189" spans="1:12" ht="15" customHeight="1" thickBot="1" x14ac:dyDescent="0.5">
      <c r="D189" s="46">
        <v>6244619</v>
      </c>
      <c r="E189" s="87">
        <v>0</v>
      </c>
      <c r="F189" s="93">
        <v>0.11</v>
      </c>
      <c r="G189" s="91">
        <f>MMULT(E189,1/F189)</f>
        <v>0</v>
      </c>
      <c r="H189" s="150"/>
    </row>
    <row r="190" spans="1:12" ht="15" customHeight="1" thickBot="1" x14ac:dyDescent="0.5">
      <c r="D190" s="6" t="s">
        <v>33</v>
      </c>
      <c r="E190" s="48">
        <f>SUM(E188:E189)</f>
        <v>0</v>
      </c>
      <c r="F190" s="94">
        <f>SUM(F188:F189)</f>
        <v>0.21000000000000002</v>
      </c>
      <c r="G190" s="91" t="s">
        <v>12</v>
      </c>
      <c r="H190" s="61"/>
    </row>
    <row r="191" spans="1:12" ht="15" customHeight="1" x14ac:dyDescent="0.45">
      <c r="E191" s="6" t="s">
        <v>283</v>
      </c>
      <c r="H191" s="61"/>
    </row>
    <row r="192" spans="1:12" ht="15" customHeight="1" x14ac:dyDescent="0.45">
      <c r="D192" s="358" t="s">
        <v>69</v>
      </c>
      <c r="E192" s="358"/>
      <c r="F192" s="49">
        <f>SUM(F190)</f>
        <v>0.21000000000000002</v>
      </c>
      <c r="G192" s="154">
        <f>SUM(I192)</f>
        <v>0</v>
      </c>
      <c r="H192" s="153" t="s">
        <v>12</v>
      </c>
      <c r="I192" s="155" cm="1">
        <f t="array" ref="I192">MMULT(E190,1/F190)</f>
        <v>0</v>
      </c>
    </row>
    <row r="193" spans="4:9" ht="15" customHeight="1" x14ac:dyDescent="0.45">
      <c r="D193" s="359" t="s">
        <v>271</v>
      </c>
      <c r="E193" s="360"/>
      <c r="F193" s="49">
        <f>SUM(F183)</f>
        <v>-9.9999999999999995E-7</v>
      </c>
      <c r="G193" s="27">
        <f>MMULT(F193,G192)</f>
        <v>0</v>
      </c>
      <c r="H193" s="61"/>
    </row>
    <row r="194" spans="4:9" ht="15" customHeight="1" thickBot="1" x14ac:dyDescent="0.5">
      <c r="D194" s="359" t="s">
        <v>270</v>
      </c>
      <c r="E194" s="360"/>
      <c r="F194" s="49">
        <f>SUM(F192,-F193)</f>
        <v>0.21000100000000002</v>
      </c>
      <c r="G194" s="156">
        <f>MMULT(F194,G192)</f>
        <v>0</v>
      </c>
      <c r="H194" s="61"/>
    </row>
    <row r="195" spans="4:9" ht="15" customHeight="1" thickBot="1" x14ac:dyDescent="0.5">
      <c r="F195" s="7"/>
      <c r="G195" s="48">
        <f>SUM(G193:G194)</f>
        <v>0</v>
      </c>
      <c r="I195" s="231" t="s">
        <v>12</v>
      </c>
    </row>
    <row r="196" spans="4:9" ht="15" customHeight="1" x14ac:dyDescent="0.45">
      <c r="F196" s="7"/>
    </row>
    <row r="197" spans="4:9" ht="15" customHeight="1" x14ac:dyDescent="0.45">
      <c r="F197" s="7"/>
    </row>
    <row r="198" spans="4:9" ht="15" customHeight="1" x14ac:dyDescent="0.45">
      <c r="D198" t="s">
        <v>70</v>
      </c>
      <c r="F198" s="20">
        <f>MAX(F3:F182)</f>
        <v>0</v>
      </c>
      <c r="G198" s="20">
        <f>MAX(I3:I182)</f>
        <v>0</v>
      </c>
    </row>
    <row r="199" spans="4:9" ht="15" customHeight="1" x14ac:dyDescent="0.45">
      <c r="D199" t="s">
        <v>71</v>
      </c>
      <c r="F199" s="20">
        <f>MIN(F3:F182)</f>
        <v>-9.9999999999999995E-7</v>
      </c>
      <c r="G199" s="20">
        <f>MIN(I3:I182)</f>
        <v>0</v>
      </c>
    </row>
    <row r="200" spans="4:9" ht="15" customHeight="1" x14ac:dyDescent="0.45">
      <c r="D200" t="s">
        <v>265</v>
      </c>
      <c r="F200" s="91">
        <f>AVERAGE(F3:F182)</f>
        <v>-5.5555555555555551E-9</v>
      </c>
      <c r="G200" s="91">
        <f>AVERAGE(G3:G182)</f>
        <v>0</v>
      </c>
    </row>
    <row r="201" spans="4:9" ht="15" customHeight="1" x14ac:dyDescent="0.45">
      <c r="D201" t="s">
        <v>273</v>
      </c>
      <c r="F201" s="91">
        <f>AVERAGE(F199,F198)</f>
        <v>-4.9999999999999998E-7</v>
      </c>
      <c r="G201" t="s">
        <v>12</v>
      </c>
    </row>
    <row r="202" spans="4:9" ht="15.75" customHeight="1" x14ac:dyDescent="0.45"/>
    <row r="203" spans="4:9" ht="15" customHeight="1" x14ac:dyDescent="0.45"/>
    <row r="204" spans="4:9" ht="15" customHeight="1" x14ac:dyDescent="0.45"/>
    <row r="205" spans="4:9" ht="15" customHeight="1" x14ac:dyDescent="0.45"/>
    <row r="206" spans="4:9" ht="15" customHeight="1" x14ac:dyDescent="0.45"/>
    <row r="207" spans="4:9" ht="15" customHeight="1" x14ac:dyDescent="0.45"/>
    <row r="208" spans="4:9" ht="15.75" customHeight="1" x14ac:dyDescent="0.45"/>
  </sheetData>
  <mergeCells count="15">
    <mergeCell ref="D192:E192"/>
    <mergeCell ref="D193:E193"/>
    <mergeCell ref="D194:E194"/>
    <mergeCell ref="A83:A102"/>
    <mergeCell ref="A103:A122"/>
    <mergeCell ref="A123:A142"/>
    <mergeCell ref="A143:A162"/>
    <mergeCell ref="A163:A182"/>
    <mergeCell ref="D186:F186"/>
    <mergeCell ref="A63:A82"/>
    <mergeCell ref="D1:E1"/>
    <mergeCell ref="I1:J1"/>
    <mergeCell ref="A3:A22"/>
    <mergeCell ref="A23:A42"/>
    <mergeCell ref="A43:A62"/>
  </mergeCells>
  <pageMargins left="0.7" right="0.7" top="0.75" bottom="0.75" header="0.3" footer="0.3"/>
  <pageSetup paperSize="9" orientation="portrait" horizontalDpi="4294967293" verticalDpi="4294967293" r:id="rId1"/>
  <drawing r:id="rId2"/>
  <legacy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FB9115-0C58-4BC5-846D-37EED66316C6}">
  <dimension ref="A1:O222"/>
  <sheetViews>
    <sheetView zoomScale="85" zoomScaleNormal="85" workbookViewId="0">
      <pane xSplit="1" ySplit="2" topLeftCell="B162" activePane="bottomRight" state="frozen"/>
      <selection activeCell="F159" sqref="F159"/>
      <selection pane="topRight" activeCell="F159" sqref="F159"/>
      <selection pane="bottomLeft" activeCell="F159" sqref="F159"/>
      <selection pane="bottomRight" activeCell="D3" sqref="D3:F182"/>
    </sheetView>
  </sheetViews>
  <sheetFormatPr baseColWidth="10" defaultRowHeight="14.25" x14ac:dyDescent="0.45"/>
  <cols>
    <col min="1" max="1" width="4.1328125" customWidth="1"/>
    <col min="2" max="2" width="5.3984375" style="6" bestFit="1" customWidth="1"/>
    <col min="3" max="3" width="6.265625" bestFit="1" customWidth="1"/>
    <col min="4" max="5" width="10" customWidth="1"/>
    <col min="6" max="6" width="11.1328125" customWidth="1"/>
    <col min="7" max="7" width="12.59765625" customWidth="1"/>
    <col min="8" max="8" width="13.3984375" customWidth="1"/>
    <col min="9" max="9" width="12.86328125" style="20" bestFit="1" customWidth="1"/>
    <col min="10" max="10" width="12.86328125" customWidth="1"/>
    <col min="11" max="11" width="7.73046875" bestFit="1" customWidth="1"/>
    <col min="12" max="12" width="13.265625" customWidth="1"/>
  </cols>
  <sheetData>
    <row r="1" spans="1:15" ht="21" customHeight="1" x14ac:dyDescent="0.45">
      <c r="D1" s="347" t="s">
        <v>280</v>
      </c>
      <c r="E1" s="347"/>
      <c r="F1" s="53" t="s">
        <v>2</v>
      </c>
      <c r="G1" s="27">
        <f>SUM(G193)</f>
        <v>0</v>
      </c>
      <c r="H1" s="27">
        <f>SUM(G194)</f>
        <v>0</v>
      </c>
      <c r="I1" s="348">
        <f>SUM(G1:H1)</f>
        <v>0</v>
      </c>
      <c r="J1" s="349"/>
      <c r="K1" s="4" t="s">
        <v>12</v>
      </c>
      <c r="L1" s="4"/>
      <c r="N1">
        <v>1E-3</v>
      </c>
    </row>
    <row r="2" spans="1:15" ht="46.5" customHeight="1" x14ac:dyDescent="0.45">
      <c r="B2" s="43" t="s">
        <v>0</v>
      </c>
      <c r="C2" s="44" t="s">
        <v>1</v>
      </c>
      <c r="D2" s="3">
        <v>44084</v>
      </c>
      <c r="E2" s="3">
        <v>44114</v>
      </c>
      <c r="F2" s="50" t="s">
        <v>68</v>
      </c>
      <c r="G2" s="51" t="s">
        <v>276</v>
      </c>
      <c r="H2" s="52" t="s">
        <v>277</v>
      </c>
      <c r="I2" s="21" t="s">
        <v>278</v>
      </c>
      <c r="J2" s="28" t="s">
        <v>319</v>
      </c>
      <c r="K2" s="28" t="s">
        <v>266</v>
      </c>
      <c r="L2" s="28" t="s">
        <v>279</v>
      </c>
      <c r="N2" t="s">
        <v>12</v>
      </c>
    </row>
    <row r="3" spans="1:15" ht="15" customHeight="1" x14ac:dyDescent="0.45">
      <c r="A3" s="350"/>
      <c r="B3" s="5" t="s">
        <v>3</v>
      </c>
      <c r="C3" s="2">
        <v>101</v>
      </c>
      <c r="D3" s="1">
        <v>1E-3</v>
      </c>
      <c r="E3" s="1">
        <v>0</v>
      </c>
      <c r="F3" s="41">
        <f>(E3-D3)*$N$1</f>
        <v>-9.9999999999999995E-7</v>
      </c>
      <c r="G3" s="22">
        <f>MMULT($G$1,1/$F$183)*F3</f>
        <v>0</v>
      </c>
      <c r="H3" s="45">
        <f>MMULT($H$1,1/180)</f>
        <v>0</v>
      </c>
      <c r="I3" s="42">
        <f>SUM(G3,H3)</f>
        <v>0</v>
      </c>
      <c r="J3" s="30">
        <v>0</v>
      </c>
      <c r="K3" s="194"/>
      <c r="L3" s="27">
        <f>SUM(I3,J3,K3)</f>
        <v>0</v>
      </c>
      <c r="N3" t="s">
        <v>12</v>
      </c>
    </row>
    <row r="4" spans="1:15" ht="15" customHeight="1" x14ac:dyDescent="0.45">
      <c r="A4" s="350"/>
      <c r="B4" s="5" t="s">
        <v>3</v>
      </c>
      <c r="C4" s="2">
        <v>102</v>
      </c>
      <c r="D4" s="1"/>
      <c r="E4" s="1"/>
      <c r="F4" s="41">
        <f t="shared" ref="F4:F22" si="0">(E4-D4)*$N$1</f>
        <v>0</v>
      </c>
      <c r="G4" s="22">
        <f>MMULT($G$1,1/$F$183)*F4</f>
        <v>0</v>
      </c>
      <c r="H4" s="45">
        <f t="shared" ref="H4:H67" si="1">MMULT($H$1,1/180)</f>
        <v>0</v>
      </c>
      <c r="I4" s="42">
        <f t="shared" ref="I4:I67" si="2">SUM(G4,H4)</f>
        <v>0</v>
      </c>
      <c r="J4" s="30">
        <f>SUM($J$3)</f>
        <v>0</v>
      </c>
      <c r="K4" s="194"/>
      <c r="L4" s="27">
        <f t="shared" ref="L4:L67" si="3">SUM(I4,J4,K4)</f>
        <v>0</v>
      </c>
      <c r="N4" t="s">
        <v>12</v>
      </c>
    </row>
    <row r="5" spans="1:15" ht="15" customHeight="1" x14ac:dyDescent="0.45">
      <c r="A5" s="350"/>
      <c r="B5" s="5" t="s">
        <v>3</v>
      </c>
      <c r="C5" s="2">
        <v>103</v>
      </c>
      <c r="D5" s="1"/>
      <c r="E5" s="1"/>
      <c r="F5" s="41">
        <f t="shared" si="0"/>
        <v>0</v>
      </c>
      <c r="G5" s="22">
        <f>MMULT($G$1,1/$F$183)*F5</f>
        <v>0</v>
      </c>
      <c r="H5" s="45">
        <f t="shared" si="1"/>
        <v>0</v>
      </c>
      <c r="I5" s="42">
        <f t="shared" si="2"/>
        <v>0</v>
      </c>
      <c r="J5" s="30">
        <f t="shared" ref="J5:J68" si="4">SUM($J$3)</f>
        <v>0</v>
      </c>
      <c r="K5" s="194"/>
      <c r="L5" s="27">
        <f t="shared" si="3"/>
        <v>0</v>
      </c>
      <c r="N5" t="s">
        <v>12</v>
      </c>
    </row>
    <row r="6" spans="1:15" ht="15" customHeight="1" x14ac:dyDescent="0.45">
      <c r="A6" s="350"/>
      <c r="B6" s="5" t="s">
        <v>3</v>
      </c>
      <c r="C6" s="2">
        <v>104</v>
      </c>
      <c r="D6" s="1"/>
      <c r="E6" s="1"/>
      <c r="F6" s="41">
        <f t="shared" si="0"/>
        <v>0</v>
      </c>
      <c r="G6" s="22">
        <f t="shared" ref="G6:G67" si="5">MMULT($G$1,1/$F$183)*F6</f>
        <v>0</v>
      </c>
      <c r="H6" s="45">
        <f t="shared" si="1"/>
        <v>0</v>
      </c>
      <c r="I6" s="42">
        <f t="shared" si="2"/>
        <v>0</v>
      </c>
      <c r="J6" s="30">
        <f t="shared" si="4"/>
        <v>0</v>
      </c>
      <c r="K6" s="194"/>
      <c r="L6" s="27">
        <f t="shared" si="3"/>
        <v>0</v>
      </c>
      <c r="N6" t="s">
        <v>12</v>
      </c>
      <c r="O6" t="s">
        <v>12</v>
      </c>
    </row>
    <row r="7" spans="1:15" ht="15" customHeight="1" x14ac:dyDescent="0.45">
      <c r="A7" s="350"/>
      <c r="B7" s="5" t="s">
        <v>3</v>
      </c>
      <c r="C7" s="2">
        <v>201</v>
      </c>
      <c r="D7" s="1"/>
      <c r="E7" s="1"/>
      <c r="F7" s="41">
        <f t="shared" si="0"/>
        <v>0</v>
      </c>
      <c r="G7" s="22">
        <f t="shared" si="5"/>
        <v>0</v>
      </c>
      <c r="H7" s="45">
        <f t="shared" si="1"/>
        <v>0</v>
      </c>
      <c r="I7" s="42">
        <f t="shared" si="2"/>
        <v>0</v>
      </c>
      <c r="J7" s="30">
        <f t="shared" si="4"/>
        <v>0</v>
      </c>
      <c r="K7" s="194"/>
      <c r="L7" s="27">
        <f t="shared" si="3"/>
        <v>0</v>
      </c>
      <c r="N7" t="s">
        <v>12</v>
      </c>
    </row>
    <row r="8" spans="1:15" ht="15" customHeight="1" x14ac:dyDescent="0.45">
      <c r="A8" s="350"/>
      <c r="B8" s="5" t="s">
        <v>3</v>
      </c>
      <c r="C8" s="2">
        <v>202</v>
      </c>
      <c r="D8" s="1"/>
      <c r="E8" s="1"/>
      <c r="F8" s="41">
        <f t="shared" si="0"/>
        <v>0</v>
      </c>
      <c r="G8" s="22">
        <f t="shared" si="5"/>
        <v>0</v>
      </c>
      <c r="H8" s="45">
        <f t="shared" si="1"/>
        <v>0</v>
      </c>
      <c r="I8" s="42">
        <f t="shared" si="2"/>
        <v>0</v>
      </c>
      <c r="J8" s="30">
        <f t="shared" si="4"/>
        <v>0</v>
      </c>
      <c r="K8" s="194"/>
      <c r="L8" s="27">
        <f t="shared" si="3"/>
        <v>0</v>
      </c>
      <c r="N8" t="s">
        <v>12</v>
      </c>
    </row>
    <row r="9" spans="1:15" ht="15" customHeight="1" x14ac:dyDescent="0.45">
      <c r="A9" s="350"/>
      <c r="B9" s="5" t="s">
        <v>3</v>
      </c>
      <c r="C9" s="2">
        <v>203</v>
      </c>
      <c r="D9" s="1"/>
      <c r="E9" s="1"/>
      <c r="F9" s="41">
        <f t="shared" si="0"/>
        <v>0</v>
      </c>
      <c r="G9" s="22">
        <f t="shared" si="5"/>
        <v>0</v>
      </c>
      <c r="H9" s="45">
        <f t="shared" si="1"/>
        <v>0</v>
      </c>
      <c r="I9" s="42">
        <f t="shared" si="2"/>
        <v>0</v>
      </c>
      <c r="J9" s="30">
        <f t="shared" si="4"/>
        <v>0</v>
      </c>
      <c r="K9" s="194"/>
      <c r="L9" s="27">
        <f t="shared" si="3"/>
        <v>0</v>
      </c>
      <c r="N9" t="s">
        <v>12</v>
      </c>
    </row>
    <row r="10" spans="1:15" ht="15" customHeight="1" x14ac:dyDescent="0.45">
      <c r="A10" s="350"/>
      <c r="B10" s="5" t="s">
        <v>3</v>
      </c>
      <c r="C10" s="2">
        <v>204</v>
      </c>
      <c r="D10" s="1"/>
      <c r="E10" s="1"/>
      <c r="F10" s="41">
        <f t="shared" si="0"/>
        <v>0</v>
      </c>
      <c r="G10" s="22">
        <f t="shared" si="5"/>
        <v>0</v>
      </c>
      <c r="H10" s="45">
        <f t="shared" si="1"/>
        <v>0</v>
      </c>
      <c r="I10" s="42">
        <f t="shared" si="2"/>
        <v>0</v>
      </c>
      <c r="J10" s="30">
        <f t="shared" si="4"/>
        <v>0</v>
      </c>
      <c r="K10" s="194"/>
      <c r="L10" s="27">
        <f t="shared" si="3"/>
        <v>0</v>
      </c>
      <c r="N10" t="s">
        <v>12</v>
      </c>
    </row>
    <row r="11" spans="1:15" ht="15" customHeight="1" x14ac:dyDescent="0.45">
      <c r="A11" s="350"/>
      <c r="B11" s="5" t="s">
        <v>3</v>
      </c>
      <c r="C11" s="2">
        <v>301</v>
      </c>
      <c r="D11" s="1"/>
      <c r="E11" s="1"/>
      <c r="F11" s="41">
        <f t="shared" si="0"/>
        <v>0</v>
      </c>
      <c r="G11" s="22">
        <f t="shared" si="5"/>
        <v>0</v>
      </c>
      <c r="H11" s="45">
        <f t="shared" si="1"/>
        <v>0</v>
      </c>
      <c r="I11" s="42">
        <f t="shared" si="2"/>
        <v>0</v>
      </c>
      <c r="J11" s="30">
        <f t="shared" si="4"/>
        <v>0</v>
      </c>
      <c r="K11" s="194"/>
      <c r="L11" s="27">
        <f t="shared" si="3"/>
        <v>0</v>
      </c>
      <c r="N11" t="s">
        <v>12</v>
      </c>
    </row>
    <row r="12" spans="1:15" ht="15" customHeight="1" x14ac:dyDescent="0.45">
      <c r="A12" s="350"/>
      <c r="B12" s="5" t="s">
        <v>3</v>
      </c>
      <c r="C12" s="2">
        <v>302</v>
      </c>
      <c r="D12" s="1"/>
      <c r="E12" s="1"/>
      <c r="F12" s="41">
        <f>(E12-D12)*$N$1</f>
        <v>0</v>
      </c>
      <c r="G12" s="22">
        <f t="shared" si="5"/>
        <v>0</v>
      </c>
      <c r="H12" s="45">
        <f t="shared" si="1"/>
        <v>0</v>
      </c>
      <c r="I12" s="42">
        <f t="shared" si="2"/>
        <v>0</v>
      </c>
      <c r="J12" s="30">
        <f t="shared" si="4"/>
        <v>0</v>
      </c>
      <c r="K12" s="194"/>
      <c r="L12" s="27">
        <f t="shared" si="3"/>
        <v>0</v>
      </c>
      <c r="N12" t="s">
        <v>12</v>
      </c>
    </row>
    <row r="13" spans="1:15" ht="15" customHeight="1" x14ac:dyDescent="0.45">
      <c r="A13" s="350"/>
      <c r="B13" s="5" t="s">
        <v>3</v>
      </c>
      <c r="C13" s="2">
        <v>303</v>
      </c>
      <c r="D13" s="1"/>
      <c r="E13" s="1"/>
      <c r="F13" s="41">
        <f t="shared" si="0"/>
        <v>0</v>
      </c>
      <c r="G13" s="22">
        <f t="shared" si="5"/>
        <v>0</v>
      </c>
      <c r="H13" s="45">
        <f t="shared" si="1"/>
        <v>0</v>
      </c>
      <c r="I13" s="42">
        <f t="shared" si="2"/>
        <v>0</v>
      </c>
      <c r="J13" s="30">
        <f t="shared" si="4"/>
        <v>0</v>
      </c>
      <c r="K13" s="194"/>
      <c r="L13" s="27">
        <f t="shared" si="3"/>
        <v>0</v>
      </c>
      <c r="N13" t="s">
        <v>12</v>
      </c>
    </row>
    <row r="14" spans="1:15" ht="15" customHeight="1" x14ac:dyDescent="0.45">
      <c r="A14" s="350"/>
      <c r="B14" s="5" t="s">
        <v>3</v>
      </c>
      <c r="C14" s="2">
        <v>304</v>
      </c>
      <c r="D14" s="1"/>
      <c r="E14" s="1"/>
      <c r="F14" s="41">
        <f t="shared" si="0"/>
        <v>0</v>
      </c>
      <c r="G14" s="22">
        <f t="shared" si="5"/>
        <v>0</v>
      </c>
      <c r="H14" s="45">
        <f t="shared" si="1"/>
        <v>0</v>
      </c>
      <c r="I14" s="42">
        <f t="shared" si="2"/>
        <v>0</v>
      </c>
      <c r="J14" s="30">
        <f t="shared" si="4"/>
        <v>0</v>
      </c>
      <c r="K14" s="194"/>
      <c r="L14" s="27">
        <f t="shared" si="3"/>
        <v>0</v>
      </c>
      <c r="N14" t="s">
        <v>12</v>
      </c>
    </row>
    <row r="15" spans="1:15" ht="15" customHeight="1" x14ac:dyDescent="0.45">
      <c r="A15" s="350"/>
      <c r="B15" s="5" t="s">
        <v>3</v>
      </c>
      <c r="C15" s="2">
        <v>401</v>
      </c>
      <c r="D15" s="1"/>
      <c r="E15" s="1"/>
      <c r="F15" s="41">
        <f t="shared" si="0"/>
        <v>0</v>
      </c>
      <c r="G15" s="22">
        <f t="shared" si="5"/>
        <v>0</v>
      </c>
      <c r="H15" s="45">
        <f t="shared" si="1"/>
        <v>0</v>
      </c>
      <c r="I15" s="42">
        <f t="shared" si="2"/>
        <v>0</v>
      </c>
      <c r="J15" s="30">
        <f t="shared" si="4"/>
        <v>0</v>
      </c>
      <c r="K15" s="194"/>
      <c r="L15" s="27">
        <f t="shared" si="3"/>
        <v>0</v>
      </c>
      <c r="N15" t="s">
        <v>12</v>
      </c>
    </row>
    <row r="16" spans="1:15" ht="15" customHeight="1" x14ac:dyDescent="0.45">
      <c r="A16" s="350"/>
      <c r="B16" s="5" t="s">
        <v>3</v>
      </c>
      <c r="C16" s="2">
        <v>402</v>
      </c>
      <c r="D16" s="1"/>
      <c r="E16" s="1"/>
      <c r="F16" s="41">
        <f t="shared" si="0"/>
        <v>0</v>
      </c>
      <c r="G16" s="22">
        <f t="shared" si="5"/>
        <v>0</v>
      </c>
      <c r="H16" s="45">
        <f t="shared" si="1"/>
        <v>0</v>
      </c>
      <c r="I16" s="42">
        <f t="shared" si="2"/>
        <v>0</v>
      </c>
      <c r="J16" s="30">
        <f t="shared" si="4"/>
        <v>0</v>
      </c>
      <c r="K16" s="194"/>
      <c r="L16" s="27">
        <f t="shared" si="3"/>
        <v>0</v>
      </c>
    </row>
    <row r="17" spans="1:12" ht="15" customHeight="1" x14ac:dyDescent="0.45">
      <c r="A17" s="350"/>
      <c r="B17" s="5" t="s">
        <v>3</v>
      </c>
      <c r="C17" s="2">
        <v>403</v>
      </c>
      <c r="D17" s="1"/>
      <c r="E17" s="1"/>
      <c r="F17" s="41">
        <f t="shared" si="0"/>
        <v>0</v>
      </c>
      <c r="G17" s="22">
        <f t="shared" si="5"/>
        <v>0</v>
      </c>
      <c r="H17" s="45">
        <f t="shared" si="1"/>
        <v>0</v>
      </c>
      <c r="I17" s="42">
        <f t="shared" si="2"/>
        <v>0</v>
      </c>
      <c r="J17" s="30">
        <f t="shared" si="4"/>
        <v>0</v>
      </c>
      <c r="K17" s="194"/>
      <c r="L17" s="27">
        <f t="shared" si="3"/>
        <v>0</v>
      </c>
    </row>
    <row r="18" spans="1:12" ht="15" customHeight="1" x14ac:dyDescent="0.45">
      <c r="A18" s="350"/>
      <c r="B18" s="5" t="s">
        <v>3</v>
      </c>
      <c r="C18" s="2">
        <v>404</v>
      </c>
      <c r="D18" s="1"/>
      <c r="E18" s="1"/>
      <c r="F18" s="41">
        <f t="shared" si="0"/>
        <v>0</v>
      </c>
      <c r="G18" s="22">
        <f t="shared" si="5"/>
        <v>0</v>
      </c>
      <c r="H18" s="45">
        <f t="shared" si="1"/>
        <v>0</v>
      </c>
      <c r="I18" s="42">
        <f t="shared" si="2"/>
        <v>0</v>
      </c>
      <c r="J18" s="30">
        <f t="shared" si="4"/>
        <v>0</v>
      </c>
      <c r="K18" s="194"/>
      <c r="L18" s="27">
        <f t="shared" si="3"/>
        <v>0</v>
      </c>
    </row>
    <row r="19" spans="1:12" ht="15" customHeight="1" x14ac:dyDescent="0.45">
      <c r="A19" s="350"/>
      <c r="B19" s="5" t="s">
        <v>3</v>
      </c>
      <c r="C19" s="2">
        <v>501</v>
      </c>
      <c r="D19" s="1"/>
      <c r="E19" s="1"/>
      <c r="F19" s="41">
        <f t="shared" si="0"/>
        <v>0</v>
      </c>
      <c r="G19" s="22">
        <f t="shared" si="5"/>
        <v>0</v>
      </c>
      <c r="H19" s="45">
        <f t="shared" si="1"/>
        <v>0</v>
      </c>
      <c r="I19" s="42">
        <f t="shared" si="2"/>
        <v>0</v>
      </c>
      <c r="J19" s="30">
        <f t="shared" si="4"/>
        <v>0</v>
      </c>
      <c r="K19" s="194"/>
      <c r="L19" s="27">
        <f t="shared" si="3"/>
        <v>0</v>
      </c>
    </row>
    <row r="20" spans="1:12" ht="15" customHeight="1" x14ac:dyDescent="0.45">
      <c r="A20" s="350"/>
      <c r="B20" s="5" t="s">
        <v>3</v>
      </c>
      <c r="C20" s="2">
        <v>502</v>
      </c>
      <c r="D20" s="1"/>
      <c r="E20" s="1"/>
      <c r="F20" s="41">
        <f t="shared" si="0"/>
        <v>0</v>
      </c>
      <c r="G20" s="22">
        <f t="shared" si="5"/>
        <v>0</v>
      </c>
      <c r="H20" s="45">
        <f t="shared" si="1"/>
        <v>0</v>
      </c>
      <c r="I20" s="42">
        <f t="shared" si="2"/>
        <v>0</v>
      </c>
      <c r="J20" s="30">
        <f t="shared" si="4"/>
        <v>0</v>
      </c>
      <c r="K20" s="194"/>
      <c r="L20" s="27">
        <f t="shared" si="3"/>
        <v>0</v>
      </c>
    </row>
    <row r="21" spans="1:12" ht="15" customHeight="1" x14ac:dyDescent="0.45">
      <c r="A21" s="350"/>
      <c r="B21" s="5" t="s">
        <v>3</v>
      </c>
      <c r="C21" s="2">
        <v>503</v>
      </c>
      <c r="D21" s="1"/>
      <c r="E21" s="1"/>
      <c r="F21" s="41">
        <f t="shared" si="0"/>
        <v>0</v>
      </c>
      <c r="G21" s="22">
        <f t="shared" si="5"/>
        <v>0</v>
      </c>
      <c r="H21" s="45">
        <f t="shared" si="1"/>
        <v>0</v>
      </c>
      <c r="I21" s="42">
        <f t="shared" si="2"/>
        <v>0</v>
      </c>
      <c r="J21" s="30">
        <f t="shared" si="4"/>
        <v>0</v>
      </c>
      <c r="K21" s="194"/>
      <c r="L21" s="27">
        <f t="shared" si="3"/>
        <v>0</v>
      </c>
    </row>
    <row r="22" spans="1:12" ht="15.75" customHeight="1" x14ac:dyDescent="0.45">
      <c r="A22" s="350"/>
      <c r="B22" s="5" t="s">
        <v>3</v>
      </c>
      <c r="C22" s="2">
        <v>504</v>
      </c>
      <c r="D22" s="1"/>
      <c r="E22" s="1"/>
      <c r="F22" s="41">
        <f t="shared" si="0"/>
        <v>0</v>
      </c>
      <c r="G22" s="22">
        <f t="shared" si="5"/>
        <v>0</v>
      </c>
      <c r="H22" s="45">
        <f t="shared" si="1"/>
        <v>0</v>
      </c>
      <c r="I22" s="42">
        <f t="shared" si="2"/>
        <v>0</v>
      </c>
      <c r="J22" s="30">
        <f t="shared" si="4"/>
        <v>0</v>
      </c>
      <c r="K22" s="194"/>
      <c r="L22" s="27">
        <f t="shared" si="3"/>
        <v>0</v>
      </c>
    </row>
    <row r="23" spans="1:12" ht="15" customHeight="1" x14ac:dyDescent="0.45">
      <c r="A23" s="351"/>
      <c r="B23" s="5" t="s">
        <v>4</v>
      </c>
      <c r="C23" s="2">
        <v>101</v>
      </c>
      <c r="D23" s="1"/>
      <c r="E23" s="1"/>
      <c r="F23" s="41">
        <f>(E23-D23)*0.01</f>
        <v>0</v>
      </c>
      <c r="G23" s="22">
        <f t="shared" si="5"/>
        <v>0</v>
      </c>
      <c r="H23" s="45">
        <f t="shared" si="1"/>
        <v>0</v>
      </c>
      <c r="I23" s="42">
        <f t="shared" si="2"/>
        <v>0</v>
      </c>
      <c r="J23" s="30">
        <f t="shared" si="4"/>
        <v>0</v>
      </c>
      <c r="K23" s="194"/>
      <c r="L23" s="27">
        <f t="shared" si="3"/>
        <v>0</v>
      </c>
    </row>
    <row r="24" spans="1:12" ht="15" customHeight="1" x14ac:dyDescent="0.45">
      <c r="A24" s="351"/>
      <c r="B24" s="5" t="s">
        <v>4</v>
      </c>
      <c r="C24" s="2">
        <v>102</v>
      </c>
      <c r="D24" s="1"/>
      <c r="E24" s="1"/>
      <c r="F24" s="41">
        <f t="shared" ref="F24:F32" si="6">(E24-D24)*$N$1</f>
        <v>0</v>
      </c>
      <c r="G24" s="22">
        <f t="shared" si="5"/>
        <v>0</v>
      </c>
      <c r="H24" s="45">
        <f t="shared" si="1"/>
        <v>0</v>
      </c>
      <c r="I24" s="42">
        <f t="shared" si="2"/>
        <v>0</v>
      </c>
      <c r="J24" s="30">
        <f t="shared" si="4"/>
        <v>0</v>
      </c>
      <c r="K24" s="194"/>
      <c r="L24" s="27">
        <f t="shared" si="3"/>
        <v>0</v>
      </c>
    </row>
    <row r="25" spans="1:12" ht="15" customHeight="1" x14ac:dyDescent="0.45">
      <c r="A25" s="351"/>
      <c r="B25" s="5" t="s">
        <v>4</v>
      </c>
      <c r="C25" s="2">
        <v>103</v>
      </c>
      <c r="D25" s="1"/>
      <c r="E25" s="1"/>
      <c r="F25" s="41">
        <f t="shared" si="6"/>
        <v>0</v>
      </c>
      <c r="G25" s="22">
        <f t="shared" si="5"/>
        <v>0</v>
      </c>
      <c r="H25" s="45">
        <f t="shared" si="1"/>
        <v>0</v>
      </c>
      <c r="I25" s="42">
        <f t="shared" si="2"/>
        <v>0</v>
      </c>
      <c r="J25" s="30">
        <f t="shared" si="4"/>
        <v>0</v>
      </c>
      <c r="K25" s="194"/>
      <c r="L25" s="27">
        <f t="shared" si="3"/>
        <v>0</v>
      </c>
    </row>
    <row r="26" spans="1:12" ht="15" customHeight="1" x14ac:dyDescent="0.45">
      <c r="A26" s="351"/>
      <c r="B26" s="5" t="s">
        <v>4</v>
      </c>
      <c r="C26" s="2">
        <v>104</v>
      </c>
      <c r="D26" s="1"/>
      <c r="E26" s="1"/>
      <c r="F26" s="41">
        <f t="shared" si="6"/>
        <v>0</v>
      </c>
      <c r="G26" s="22">
        <f t="shared" si="5"/>
        <v>0</v>
      </c>
      <c r="H26" s="45">
        <f t="shared" si="1"/>
        <v>0</v>
      </c>
      <c r="I26" s="42">
        <f t="shared" si="2"/>
        <v>0</v>
      </c>
      <c r="J26" s="30">
        <f t="shared" si="4"/>
        <v>0</v>
      </c>
      <c r="K26" s="194"/>
      <c r="L26" s="27">
        <f t="shared" si="3"/>
        <v>0</v>
      </c>
    </row>
    <row r="27" spans="1:12" ht="15" customHeight="1" x14ac:dyDescent="0.45">
      <c r="A27" s="351"/>
      <c r="B27" s="5" t="s">
        <v>4</v>
      </c>
      <c r="C27" s="2">
        <v>201</v>
      </c>
      <c r="D27" s="1"/>
      <c r="E27" s="1"/>
      <c r="F27" s="41">
        <f t="shared" si="6"/>
        <v>0</v>
      </c>
      <c r="G27" s="22">
        <f t="shared" si="5"/>
        <v>0</v>
      </c>
      <c r="H27" s="45">
        <f t="shared" si="1"/>
        <v>0</v>
      </c>
      <c r="I27" s="42">
        <f t="shared" si="2"/>
        <v>0</v>
      </c>
      <c r="J27" s="30">
        <f t="shared" si="4"/>
        <v>0</v>
      </c>
      <c r="K27" s="194"/>
      <c r="L27" s="27">
        <f t="shared" si="3"/>
        <v>0</v>
      </c>
    </row>
    <row r="28" spans="1:12" ht="15" customHeight="1" x14ac:dyDescent="0.45">
      <c r="A28" s="351"/>
      <c r="B28" s="5" t="s">
        <v>4</v>
      </c>
      <c r="C28" s="2">
        <v>202</v>
      </c>
      <c r="D28" s="1"/>
      <c r="E28" s="1"/>
      <c r="F28" s="41">
        <f t="shared" si="6"/>
        <v>0</v>
      </c>
      <c r="G28" s="22">
        <f t="shared" si="5"/>
        <v>0</v>
      </c>
      <c r="H28" s="45">
        <f t="shared" si="1"/>
        <v>0</v>
      </c>
      <c r="I28" s="42">
        <f t="shared" si="2"/>
        <v>0</v>
      </c>
      <c r="J28" s="30">
        <f t="shared" si="4"/>
        <v>0</v>
      </c>
      <c r="K28" s="194"/>
      <c r="L28" s="27">
        <f t="shared" si="3"/>
        <v>0</v>
      </c>
    </row>
    <row r="29" spans="1:12" ht="15" customHeight="1" x14ac:dyDescent="0.45">
      <c r="A29" s="351"/>
      <c r="B29" s="5" t="s">
        <v>4</v>
      </c>
      <c r="C29" s="2">
        <v>203</v>
      </c>
      <c r="D29" s="1"/>
      <c r="E29" s="1"/>
      <c r="F29" s="41">
        <f t="shared" si="6"/>
        <v>0</v>
      </c>
      <c r="G29" s="22">
        <f t="shared" si="5"/>
        <v>0</v>
      </c>
      <c r="H29" s="45">
        <f t="shared" si="1"/>
        <v>0</v>
      </c>
      <c r="I29" s="42">
        <f t="shared" si="2"/>
        <v>0</v>
      </c>
      <c r="J29" s="30">
        <f t="shared" si="4"/>
        <v>0</v>
      </c>
      <c r="K29" s="194"/>
      <c r="L29" s="27">
        <f t="shared" si="3"/>
        <v>0</v>
      </c>
    </row>
    <row r="30" spans="1:12" ht="15" customHeight="1" x14ac:dyDescent="0.45">
      <c r="A30" s="351"/>
      <c r="B30" s="5" t="s">
        <v>4</v>
      </c>
      <c r="C30" s="2">
        <v>204</v>
      </c>
      <c r="D30" s="1"/>
      <c r="E30" s="1"/>
      <c r="F30" s="41">
        <f t="shared" si="6"/>
        <v>0</v>
      </c>
      <c r="G30" s="22">
        <f t="shared" si="5"/>
        <v>0</v>
      </c>
      <c r="H30" s="45">
        <f t="shared" si="1"/>
        <v>0</v>
      </c>
      <c r="I30" s="42">
        <f t="shared" si="2"/>
        <v>0</v>
      </c>
      <c r="J30" s="30">
        <f t="shared" si="4"/>
        <v>0</v>
      </c>
      <c r="K30" s="194"/>
      <c r="L30" s="27">
        <f t="shared" si="3"/>
        <v>0</v>
      </c>
    </row>
    <row r="31" spans="1:12" ht="15" customHeight="1" x14ac:dyDescent="0.45">
      <c r="A31" s="351"/>
      <c r="B31" s="5" t="s">
        <v>4</v>
      </c>
      <c r="C31" s="2">
        <v>301</v>
      </c>
      <c r="D31" s="1"/>
      <c r="E31" s="1"/>
      <c r="F31" s="41">
        <f t="shared" si="6"/>
        <v>0</v>
      </c>
      <c r="G31" s="22">
        <f t="shared" si="5"/>
        <v>0</v>
      </c>
      <c r="H31" s="45">
        <f t="shared" si="1"/>
        <v>0</v>
      </c>
      <c r="I31" s="42">
        <f t="shared" si="2"/>
        <v>0</v>
      </c>
      <c r="J31" s="30">
        <f t="shared" si="4"/>
        <v>0</v>
      </c>
      <c r="K31" s="194"/>
      <c r="L31" s="27">
        <f t="shared" si="3"/>
        <v>0</v>
      </c>
    </row>
    <row r="32" spans="1:12" ht="15" customHeight="1" x14ac:dyDescent="0.45">
      <c r="A32" s="351"/>
      <c r="B32" s="5" t="s">
        <v>4</v>
      </c>
      <c r="C32" s="2">
        <v>302</v>
      </c>
      <c r="D32" s="1"/>
      <c r="E32" s="1"/>
      <c r="F32" s="41">
        <f t="shared" si="6"/>
        <v>0</v>
      </c>
      <c r="G32" s="22">
        <f t="shared" si="5"/>
        <v>0</v>
      </c>
      <c r="H32" s="45">
        <f t="shared" si="1"/>
        <v>0</v>
      </c>
      <c r="I32" s="42">
        <f t="shared" si="2"/>
        <v>0</v>
      </c>
      <c r="J32" s="30">
        <f t="shared" si="4"/>
        <v>0</v>
      </c>
      <c r="K32" s="194"/>
      <c r="L32" s="27">
        <f t="shared" si="3"/>
        <v>0</v>
      </c>
    </row>
    <row r="33" spans="1:12" ht="15" customHeight="1" x14ac:dyDescent="0.45">
      <c r="A33" s="351"/>
      <c r="B33" s="5" t="s">
        <v>4</v>
      </c>
      <c r="C33" s="2">
        <v>303</v>
      </c>
      <c r="D33" s="1"/>
      <c r="E33" s="1"/>
      <c r="F33" s="41">
        <f>(E33-D33)*0.01</f>
        <v>0</v>
      </c>
      <c r="G33" s="22">
        <f t="shared" si="5"/>
        <v>0</v>
      </c>
      <c r="H33" s="45">
        <f t="shared" si="1"/>
        <v>0</v>
      </c>
      <c r="I33" s="42">
        <f t="shared" si="2"/>
        <v>0</v>
      </c>
      <c r="J33" s="30">
        <f t="shared" si="4"/>
        <v>0</v>
      </c>
      <c r="K33" s="194"/>
      <c r="L33" s="27">
        <f t="shared" si="3"/>
        <v>0</v>
      </c>
    </row>
    <row r="34" spans="1:12" ht="15" customHeight="1" x14ac:dyDescent="0.45">
      <c r="A34" s="351"/>
      <c r="B34" s="5" t="s">
        <v>4</v>
      </c>
      <c r="C34" s="2">
        <v>304</v>
      </c>
      <c r="D34" s="1"/>
      <c r="E34" s="1"/>
      <c r="F34" s="41">
        <f t="shared" ref="F34:F42" si="7">(E34-D34)*$N$1</f>
        <v>0</v>
      </c>
      <c r="G34" s="22">
        <f t="shared" si="5"/>
        <v>0</v>
      </c>
      <c r="H34" s="45">
        <f t="shared" si="1"/>
        <v>0</v>
      </c>
      <c r="I34" s="42">
        <f t="shared" si="2"/>
        <v>0</v>
      </c>
      <c r="J34" s="30">
        <f t="shared" si="4"/>
        <v>0</v>
      </c>
      <c r="K34" s="194"/>
      <c r="L34" s="27">
        <f t="shared" si="3"/>
        <v>0</v>
      </c>
    </row>
    <row r="35" spans="1:12" ht="15" customHeight="1" x14ac:dyDescent="0.45">
      <c r="A35" s="351"/>
      <c r="B35" s="5" t="s">
        <v>4</v>
      </c>
      <c r="C35" s="2">
        <v>401</v>
      </c>
      <c r="D35" s="1"/>
      <c r="E35" s="1"/>
      <c r="F35" s="41">
        <f t="shared" si="7"/>
        <v>0</v>
      </c>
      <c r="G35" s="22">
        <f t="shared" si="5"/>
        <v>0</v>
      </c>
      <c r="H35" s="45">
        <f t="shared" si="1"/>
        <v>0</v>
      </c>
      <c r="I35" s="42">
        <f t="shared" si="2"/>
        <v>0</v>
      </c>
      <c r="J35" s="30">
        <f t="shared" si="4"/>
        <v>0</v>
      </c>
      <c r="K35" s="194"/>
      <c r="L35" s="27">
        <f t="shared" si="3"/>
        <v>0</v>
      </c>
    </row>
    <row r="36" spans="1:12" ht="15" customHeight="1" x14ac:dyDescent="0.45">
      <c r="A36" s="351"/>
      <c r="B36" s="5" t="s">
        <v>4</v>
      </c>
      <c r="C36" s="2">
        <v>402</v>
      </c>
      <c r="D36" s="1"/>
      <c r="E36" s="1"/>
      <c r="F36" s="41">
        <f t="shared" si="7"/>
        <v>0</v>
      </c>
      <c r="G36" s="22">
        <f t="shared" si="5"/>
        <v>0</v>
      </c>
      <c r="H36" s="45">
        <f t="shared" si="1"/>
        <v>0</v>
      </c>
      <c r="I36" s="42">
        <f t="shared" si="2"/>
        <v>0</v>
      </c>
      <c r="J36" s="30">
        <f t="shared" si="4"/>
        <v>0</v>
      </c>
      <c r="K36" s="194"/>
      <c r="L36" s="27">
        <f t="shared" si="3"/>
        <v>0</v>
      </c>
    </row>
    <row r="37" spans="1:12" ht="15" customHeight="1" x14ac:dyDescent="0.45">
      <c r="A37" s="351"/>
      <c r="B37" s="5" t="s">
        <v>4</v>
      </c>
      <c r="C37" s="2">
        <v>403</v>
      </c>
      <c r="D37" s="1"/>
      <c r="E37" s="1"/>
      <c r="F37" s="41">
        <f t="shared" si="7"/>
        <v>0</v>
      </c>
      <c r="G37" s="22">
        <f t="shared" si="5"/>
        <v>0</v>
      </c>
      <c r="H37" s="45">
        <f t="shared" si="1"/>
        <v>0</v>
      </c>
      <c r="I37" s="42">
        <f t="shared" si="2"/>
        <v>0</v>
      </c>
      <c r="J37" s="30">
        <f t="shared" si="4"/>
        <v>0</v>
      </c>
      <c r="K37" s="194"/>
      <c r="L37" s="27">
        <f t="shared" si="3"/>
        <v>0</v>
      </c>
    </row>
    <row r="38" spans="1:12" ht="15" customHeight="1" x14ac:dyDescent="0.45">
      <c r="A38" s="351"/>
      <c r="B38" s="5" t="s">
        <v>4</v>
      </c>
      <c r="C38" s="2">
        <v>404</v>
      </c>
      <c r="D38" s="1"/>
      <c r="E38" s="1"/>
      <c r="F38" s="41">
        <f t="shared" si="7"/>
        <v>0</v>
      </c>
      <c r="G38" s="22">
        <f t="shared" si="5"/>
        <v>0</v>
      </c>
      <c r="H38" s="45">
        <f t="shared" si="1"/>
        <v>0</v>
      </c>
      <c r="I38" s="42">
        <f t="shared" si="2"/>
        <v>0</v>
      </c>
      <c r="J38" s="30">
        <f t="shared" si="4"/>
        <v>0</v>
      </c>
      <c r="K38" s="194"/>
      <c r="L38" s="27">
        <f t="shared" si="3"/>
        <v>0</v>
      </c>
    </row>
    <row r="39" spans="1:12" ht="15" customHeight="1" x14ac:dyDescent="0.45">
      <c r="A39" s="351"/>
      <c r="B39" s="5" t="s">
        <v>4</v>
      </c>
      <c r="C39" s="2">
        <v>501</v>
      </c>
      <c r="D39" s="1"/>
      <c r="E39" s="1"/>
      <c r="F39" s="41">
        <f t="shared" si="7"/>
        <v>0</v>
      </c>
      <c r="G39" s="22">
        <f t="shared" si="5"/>
        <v>0</v>
      </c>
      <c r="H39" s="45">
        <f t="shared" si="1"/>
        <v>0</v>
      </c>
      <c r="I39" s="42">
        <f t="shared" si="2"/>
        <v>0</v>
      </c>
      <c r="J39" s="30">
        <f t="shared" si="4"/>
        <v>0</v>
      </c>
      <c r="K39" s="194"/>
      <c r="L39" s="27">
        <f t="shared" si="3"/>
        <v>0</v>
      </c>
    </row>
    <row r="40" spans="1:12" ht="15" customHeight="1" x14ac:dyDescent="0.45">
      <c r="A40" s="351"/>
      <c r="B40" s="5" t="s">
        <v>4</v>
      </c>
      <c r="C40" s="2">
        <v>502</v>
      </c>
      <c r="D40" s="1"/>
      <c r="E40" s="1"/>
      <c r="F40" s="41">
        <f t="shared" si="7"/>
        <v>0</v>
      </c>
      <c r="G40" s="22">
        <f t="shared" si="5"/>
        <v>0</v>
      </c>
      <c r="H40" s="45">
        <f t="shared" si="1"/>
        <v>0</v>
      </c>
      <c r="I40" s="42">
        <f t="shared" si="2"/>
        <v>0</v>
      </c>
      <c r="J40" s="30">
        <f t="shared" si="4"/>
        <v>0</v>
      </c>
      <c r="K40" s="194"/>
      <c r="L40" s="27">
        <f t="shared" si="3"/>
        <v>0</v>
      </c>
    </row>
    <row r="41" spans="1:12" ht="15" customHeight="1" x14ac:dyDescent="0.45">
      <c r="A41" s="351"/>
      <c r="B41" s="5" t="s">
        <v>4</v>
      </c>
      <c r="C41" s="2">
        <v>503</v>
      </c>
      <c r="D41" s="1"/>
      <c r="E41" s="1"/>
      <c r="F41" s="41">
        <f t="shared" si="7"/>
        <v>0</v>
      </c>
      <c r="G41" s="22">
        <f t="shared" si="5"/>
        <v>0</v>
      </c>
      <c r="H41" s="45">
        <f t="shared" si="1"/>
        <v>0</v>
      </c>
      <c r="I41" s="42">
        <f t="shared" si="2"/>
        <v>0</v>
      </c>
      <c r="J41" s="30">
        <f t="shared" si="4"/>
        <v>0</v>
      </c>
      <c r="K41" s="194"/>
      <c r="L41" s="27">
        <f t="shared" si="3"/>
        <v>0</v>
      </c>
    </row>
    <row r="42" spans="1:12" ht="15.75" customHeight="1" x14ac:dyDescent="0.45">
      <c r="A42" s="351"/>
      <c r="B42" s="5" t="s">
        <v>4</v>
      </c>
      <c r="C42" s="2">
        <v>504</v>
      </c>
      <c r="D42" s="1"/>
      <c r="E42" s="1"/>
      <c r="F42" s="41">
        <f t="shared" si="7"/>
        <v>0</v>
      </c>
      <c r="G42" s="22">
        <f t="shared" si="5"/>
        <v>0</v>
      </c>
      <c r="H42" s="45">
        <f t="shared" si="1"/>
        <v>0</v>
      </c>
      <c r="I42" s="42">
        <f t="shared" si="2"/>
        <v>0</v>
      </c>
      <c r="J42" s="30">
        <f t="shared" si="4"/>
        <v>0</v>
      </c>
      <c r="K42" s="194"/>
      <c r="L42" s="27">
        <f t="shared" si="3"/>
        <v>0</v>
      </c>
    </row>
    <row r="43" spans="1:12" ht="15" customHeight="1" x14ac:dyDescent="0.45">
      <c r="A43" s="350"/>
      <c r="B43" s="5" t="s">
        <v>5</v>
      </c>
      <c r="C43" s="2">
        <v>101</v>
      </c>
      <c r="D43" s="1"/>
      <c r="E43" s="1"/>
      <c r="F43" s="41">
        <f>(E43-D43)*0.01</f>
        <v>0</v>
      </c>
      <c r="G43" s="22">
        <f t="shared" si="5"/>
        <v>0</v>
      </c>
      <c r="H43" s="45">
        <f t="shared" si="1"/>
        <v>0</v>
      </c>
      <c r="I43" s="42">
        <f t="shared" si="2"/>
        <v>0</v>
      </c>
      <c r="J43" s="30">
        <f t="shared" si="4"/>
        <v>0</v>
      </c>
      <c r="K43" s="194"/>
      <c r="L43" s="27">
        <f t="shared" si="3"/>
        <v>0</v>
      </c>
    </row>
    <row r="44" spans="1:12" ht="15" customHeight="1" x14ac:dyDescent="0.45">
      <c r="A44" s="350"/>
      <c r="B44" s="5" t="s">
        <v>5</v>
      </c>
      <c r="C44" s="2">
        <v>102</v>
      </c>
      <c r="D44" s="1"/>
      <c r="E44" s="1"/>
      <c r="F44" s="41">
        <f t="shared" ref="F44:F56" si="8">(E44-D44)*$N$1</f>
        <v>0</v>
      </c>
      <c r="G44" s="22">
        <f t="shared" si="5"/>
        <v>0</v>
      </c>
      <c r="H44" s="45">
        <f t="shared" si="1"/>
        <v>0</v>
      </c>
      <c r="I44" s="42">
        <f t="shared" si="2"/>
        <v>0</v>
      </c>
      <c r="J44" s="30">
        <f t="shared" si="4"/>
        <v>0</v>
      </c>
      <c r="K44" s="194"/>
      <c r="L44" s="27">
        <f t="shared" si="3"/>
        <v>0</v>
      </c>
    </row>
    <row r="45" spans="1:12" ht="15" customHeight="1" x14ac:dyDescent="0.45">
      <c r="A45" s="350"/>
      <c r="B45" s="5" t="s">
        <v>5</v>
      </c>
      <c r="C45" s="2">
        <v>103</v>
      </c>
      <c r="D45" s="1"/>
      <c r="E45" s="1"/>
      <c r="F45" s="41">
        <f t="shared" si="8"/>
        <v>0</v>
      </c>
      <c r="G45" s="22">
        <f t="shared" si="5"/>
        <v>0</v>
      </c>
      <c r="H45" s="45">
        <f t="shared" si="1"/>
        <v>0</v>
      </c>
      <c r="I45" s="42">
        <f t="shared" si="2"/>
        <v>0</v>
      </c>
      <c r="J45" s="30">
        <f t="shared" si="4"/>
        <v>0</v>
      </c>
      <c r="K45" s="194"/>
      <c r="L45" s="27">
        <f t="shared" si="3"/>
        <v>0</v>
      </c>
    </row>
    <row r="46" spans="1:12" ht="15" customHeight="1" x14ac:dyDescent="0.45">
      <c r="A46" s="350"/>
      <c r="B46" s="5" t="s">
        <v>5</v>
      </c>
      <c r="C46" s="2">
        <v>104</v>
      </c>
      <c r="D46" s="1"/>
      <c r="E46" s="1"/>
      <c r="F46" s="41">
        <f t="shared" si="8"/>
        <v>0</v>
      </c>
      <c r="G46" s="22">
        <f t="shared" si="5"/>
        <v>0</v>
      </c>
      <c r="H46" s="45">
        <f t="shared" si="1"/>
        <v>0</v>
      </c>
      <c r="I46" s="42">
        <f t="shared" si="2"/>
        <v>0</v>
      </c>
      <c r="J46" s="30">
        <f t="shared" si="4"/>
        <v>0</v>
      </c>
      <c r="K46" s="194"/>
      <c r="L46" s="27">
        <f t="shared" si="3"/>
        <v>0</v>
      </c>
    </row>
    <row r="47" spans="1:12" ht="15" customHeight="1" x14ac:dyDescent="0.45">
      <c r="A47" s="350"/>
      <c r="B47" s="5" t="s">
        <v>5</v>
      </c>
      <c r="C47" s="2">
        <v>201</v>
      </c>
      <c r="D47" s="1"/>
      <c r="E47" s="1"/>
      <c r="F47" s="41">
        <f t="shared" si="8"/>
        <v>0</v>
      </c>
      <c r="G47" s="22">
        <f t="shared" si="5"/>
        <v>0</v>
      </c>
      <c r="H47" s="45">
        <f t="shared" si="1"/>
        <v>0</v>
      </c>
      <c r="I47" s="42">
        <f t="shared" si="2"/>
        <v>0</v>
      </c>
      <c r="J47" s="30">
        <f t="shared" si="4"/>
        <v>0</v>
      </c>
      <c r="K47" s="194"/>
      <c r="L47" s="27">
        <f t="shared" si="3"/>
        <v>0</v>
      </c>
    </row>
    <row r="48" spans="1:12" ht="15" customHeight="1" x14ac:dyDescent="0.45">
      <c r="A48" s="350"/>
      <c r="B48" s="5" t="s">
        <v>5</v>
      </c>
      <c r="C48" s="2">
        <v>202</v>
      </c>
      <c r="D48" s="1"/>
      <c r="E48" s="1"/>
      <c r="F48" s="41">
        <f t="shared" si="8"/>
        <v>0</v>
      </c>
      <c r="G48" s="22">
        <f t="shared" si="5"/>
        <v>0</v>
      </c>
      <c r="H48" s="45">
        <f t="shared" si="1"/>
        <v>0</v>
      </c>
      <c r="I48" s="42">
        <f t="shared" si="2"/>
        <v>0</v>
      </c>
      <c r="J48" s="30">
        <f t="shared" si="4"/>
        <v>0</v>
      </c>
      <c r="K48" s="194"/>
      <c r="L48" s="27">
        <f t="shared" si="3"/>
        <v>0</v>
      </c>
    </row>
    <row r="49" spans="1:12" ht="15" customHeight="1" x14ac:dyDescent="0.45">
      <c r="A49" s="350"/>
      <c r="B49" s="5" t="s">
        <v>5</v>
      </c>
      <c r="C49" s="2">
        <v>203</v>
      </c>
      <c r="D49" s="1"/>
      <c r="E49" s="1"/>
      <c r="F49" s="41">
        <f t="shared" si="8"/>
        <v>0</v>
      </c>
      <c r="G49" s="22">
        <f t="shared" si="5"/>
        <v>0</v>
      </c>
      <c r="H49" s="45">
        <f t="shared" si="1"/>
        <v>0</v>
      </c>
      <c r="I49" s="42">
        <f t="shared" si="2"/>
        <v>0</v>
      </c>
      <c r="J49" s="30">
        <f t="shared" si="4"/>
        <v>0</v>
      </c>
      <c r="K49" s="194"/>
      <c r="L49" s="27">
        <f t="shared" si="3"/>
        <v>0</v>
      </c>
    </row>
    <row r="50" spans="1:12" ht="15" customHeight="1" x14ac:dyDescent="0.45">
      <c r="A50" s="350"/>
      <c r="B50" s="5" t="s">
        <v>5</v>
      </c>
      <c r="C50" s="2">
        <v>204</v>
      </c>
      <c r="D50" s="1"/>
      <c r="E50" s="1"/>
      <c r="F50" s="41">
        <f t="shared" si="8"/>
        <v>0</v>
      </c>
      <c r="G50" s="22">
        <f t="shared" si="5"/>
        <v>0</v>
      </c>
      <c r="H50" s="45">
        <f t="shared" si="1"/>
        <v>0</v>
      </c>
      <c r="I50" s="42">
        <f t="shared" si="2"/>
        <v>0</v>
      </c>
      <c r="J50" s="30">
        <f t="shared" si="4"/>
        <v>0</v>
      </c>
      <c r="K50" s="194"/>
      <c r="L50" s="27">
        <f t="shared" si="3"/>
        <v>0</v>
      </c>
    </row>
    <row r="51" spans="1:12" ht="15" customHeight="1" x14ac:dyDescent="0.45">
      <c r="A51" s="350"/>
      <c r="B51" s="5" t="s">
        <v>5</v>
      </c>
      <c r="C51" s="2">
        <v>301</v>
      </c>
      <c r="D51" s="1"/>
      <c r="E51" s="1"/>
      <c r="F51" s="41">
        <f t="shared" si="8"/>
        <v>0</v>
      </c>
      <c r="G51" s="22">
        <f t="shared" si="5"/>
        <v>0</v>
      </c>
      <c r="H51" s="45">
        <f t="shared" si="1"/>
        <v>0</v>
      </c>
      <c r="I51" s="42">
        <f t="shared" si="2"/>
        <v>0</v>
      </c>
      <c r="J51" s="30">
        <f t="shared" si="4"/>
        <v>0</v>
      </c>
      <c r="K51" s="194"/>
      <c r="L51" s="27">
        <f t="shared" si="3"/>
        <v>0</v>
      </c>
    </row>
    <row r="52" spans="1:12" ht="15" customHeight="1" x14ac:dyDescent="0.45">
      <c r="A52" s="350"/>
      <c r="B52" s="5" t="s">
        <v>5</v>
      </c>
      <c r="C52" s="2">
        <v>302</v>
      </c>
      <c r="D52" s="1"/>
      <c r="E52" s="1"/>
      <c r="F52" s="41">
        <f t="shared" si="8"/>
        <v>0</v>
      </c>
      <c r="G52" s="22">
        <f t="shared" si="5"/>
        <v>0</v>
      </c>
      <c r="H52" s="45">
        <f t="shared" si="1"/>
        <v>0</v>
      </c>
      <c r="I52" s="42">
        <f t="shared" si="2"/>
        <v>0</v>
      </c>
      <c r="J52" s="30">
        <f t="shared" si="4"/>
        <v>0</v>
      </c>
      <c r="K52" s="194"/>
      <c r="L52" s="27">
        <f t="shared" si="3"/>
        <v>0</v>
      </c>
    </row>
    <row r="53" spans="1:12" ht="15" customHeight="1" x14ac:dyDescent="0.45">
      <c r="A53" s="350"/>
      <c r="B53" s="5" t="s">
        <v>5</v>
      </c>
      <c r="C53" s="2">
        <v>303</v>
      </c>
      <c r="D53" s="1"/>
      <c r="E53" s="1"/>
      <c r="F53" s="41">
        <f t="shared" si="8"/>
        <v>0</v>
      </c>
      <c r="G53" s="22">
        <f t="shared" si="5"/>
        <v>0</v>
      </c>
      <c r="H53" s="45">
        <f t="shared" si="1"/>
        <v>0</v>
      </c>
      <c r="I53" s="42">
        <f t="shared" si="2"/>
        <v>0</v>
      </c>
      <c r="J53" s="30">
        <f t="shared" si="4"/>
        <v>0</v>
      </c>
      <c r="K53" s="194"/>
      <c r="L53" s="27">
        <f t="shared" si="3"/>
        <v>0</v>
      </c>
    </row>
    <row r="54" spans="1:12" ht="15" customHeight="1" x14ac:dyDescent="0.45">
      <c r="A54" s="350"/>
      <c r="B54" s="5" t="s">
        <v>5</v>
      </c>
      <c r="C54" s="2">
        <v>304</v>
      </c>
      <c r="D54" s="1"/>
      <c r="E54" s="1"/>
      <c r="F54" s="41">
        <f t="shared" si="8"/>
        <v>0</v>
      </c>
      <c r="G54" s="22">
        <f t="shared" si="5"/>
        <v>0</v>
      </c>
      <c r="H54" s="45">
        <f t="shared" si="1"/>
        <v>0</v>
      </c>
      <c r="I54" s="42">
        <f t="shared" si="2"/>
        <v>0</v>
      </c>
      <c r="J54" s="30">
        <f t="shared" si="4"/>
        <v>0</v>
      </c>
      <c r="K54" s="194"/>
      <c r="L54" s="27">
        <f t="shared" si="3"/>
        <v>0</v>
      </c>
    </row>
    <row r="55" spans="1:12" ht="15" customHeight="1" x14ac:dyDescent="0.45">
      <c r="A55" s="350"/>
      <c r="B55" s="5" t="s">
        <v>5</v>
      </c>
      <c r="C55" s="2">
        <v>401</v>
      </c>
      <c r="D55" s="1"/>
      <c r="E55" s="1"/>
      <c r="F55" s="41">
        <f t="shared" si="8"/>
        <v>0</v>
      </c>
      <c r="G55" s="22">
        <f t="shared" si="5"/>
        <v>0</v>
      </c>
      <c r="H55" s="45">
        <f t="shared" si="1"/>
        <v>0</v>
      </c>
      <c r="I55" s="42">
        <f t="shared" si="2"/>
        <v>0</v>
      </c>
      <c r="J55" s="30">
        <f t="shared" si="4"/>
        <v>0</v>
      </c>
      <c r="K55" s="194"/>
      <c r="L55" s="27">
        <f t="shared" si="3"/>
        <v>0</v>
      </c>
    </row>
    <row r="56" spans="1:12" ht="15" customHeight="1" x14ac:dyDescent="0.45">
      <c r="A56" s="350"/>
      <c r="B56" s="5" t="s">
        <v>5</v>
      </c>
      <c r="C56" s="2">
        <v>402</v>
      </c>
      <c r="D56" s="1"/>
      <c r="E56" s="1"/>
      <c r="F56" s="41">
        <f t="shared" si="8"/>
        <v>0</v>
      </c>
      <c r="G56" s="22">
        <f t="shared" si="5"/>
        <v>0</v>
      </c>
      <c r="H56" s="45">
        <f t="shared" si="1"/>
        <v>0</v>
      </c>
      <c r="I56" s="42">
        <f t="shared" si="2"/>
        <v>0</v>
      </c>
      <c r="J56" s="30">
        <f t="shared" si="4"/>
        <v>0</v>
      </c>
      <c r="K56" s="194"/>
      <c r="L56" s="27">
        <f t="shared" si="3"/>
        <v>0</v>
      </c>
    </row>
    <row r="57" spans="1:12" ht="15" customHeight="1" x14ac:dyDescent="0.45">
      <c r="A57" s="350"/>
      <c r="B57" s="5" t="s">
        <v>5</v>
      </c>
      <c r="C57" s="2">
        <v>403</v>
      </c>
      <c r="D57" s="1"/>
      <c r="E57" s="1"/>
      <c r="F57" s="41">
        <f>(E57-D57)*0.01</f>
        <v>0</v>
      </c>
      <c r="G57" s="22">
        <f t="shared" si="5"/>
        <v>0</v>
      </c>
      <c r="H57" s="45">
        <f t="shared" si="1"/>
        <v>0</v>
      </c>
      <c r="I57" s="42">
        <f t="shared" si="2"/>
        <v>0</v>
      </c>
      <c r="J57" s="30">
        <f t="shared" si="4"/>
        <v>0</v>
      </c>
      <c r="K57" s="194"/>
      <c r="L57" s="27">
        <f t="shared" si="3"/>
        <v>0</v>
      </c>
    </row>
    <row r="58" spans="1:12" ht="15" customHeight="1" x14ac:dyDescent="0.45">
      <c r="A58" s="350"/>
      <c r="B58" s="5" t="s">
        <v>5</v>
      </c>
      <c r="C58" s="2">
        <v>404</v>
      </c>
      <c r="D58" s="1"/>
      <c r="E58" s="1"/>
      <c r="F58" s="41">
        <f t="shared" ref="F58:F87" si="9">(E58-D58)*$N$1</f>
        <v>0</v>
      </c>
      <c r="G58" s="22">
        <f t="shared" si="5"/>
        <v>0</v>
      </c>
      <c r="H58" s="45">
        <f t="shared" si="1"/>
        <v>0</v>
      </c>
      <c r="I58" s="42">
        <f t="shared" si="2"/>
        <v>0</v>
      </c>
      <c r="J58" s="30">
        <f t="shared" si="4"/>
        <v>0</v>
      </c>
      <c r="K58" s="194"/>
      <c r="L58" s="27">
        <f t="shared" si="3"/>
        <v>0</v>
      </c>
    </row>
    <row r="59" spans="1:12" ht="15" customHeight="1" x14ac:dyDescent="0.45">
      <c r="A59" s="350"/>
      <c r="B59" s="5" t="s">
        <v>5</v>
      </c>
      <c r="C59" s="2">
        <v>501</v>
      </c>
      <c r="D59" s="1"/>
      <c r="E59" s="1"/>
      <c r="F59" s="41">
        <f t="shared" si="9"/>
        <v>0</v>
      </c>
      <c r="G59" s="22">
        <f t="shared" si="5"/>
        <v>0</v>
      </c>
      <c r="H59" s="45">
        <f t="shared" si="1"/>
        <v>0</v>
      </c>
      <c r="I59" s="42">
        <f t="shared" si="2"/>
        <v>0</v>
      </c>
      <c r="J59" s="30">
        <f t="shared" si="4"/>
        <v>0</v>
      </c>
      <c r="K59" s="194"/>
      <c r="L59" s="27">
        <f t="shared" si="3"/>
        <v>0</v>
      </c>
    </row>
    <row r="60" spans="1:12" ht="15" customHeight="1" x14ac:dyDescent="0.45">
      <c r="A60" s="350"/>
      <c r="B60" s="5" t="s">
        <v>5</v>
      </c>
      <c r="C60" s="2">
        <v>502</v>
      </c>
      <c r="D60" s="1"/>
      <c r="E60" s="1"/>
      <c r="F60" s="41">
        <f t="shared" si="9"/>
        <v>0</v>
      </c>
      <c r="G60" s="22">
        <f t="shared" si="5"/>
        <v>0</v>
      </c>
      <c r="H60" s="45">
        <f t="shared" si="1"/>
        <v>0</v>
      </c>
      <c r="I60" s="42">
        <f t="shared" si="2"/>
        <v>0</v>
      </c>
      <c r="J60" s="30">
        <f t="shared" si="4"/>
        <v>0</v>
      </c>
      <c r="K60" s="194"/>
      <c r="L60" s="27">
        <f t="shared" si="3"/>
        <v>0</v>
      </c>
    </row>
    <row r="61" spans="1:12" ht="15" customHeight="1" x14ac:dyDescent="0.45">
      <c r="A61" s="350"/>
      <c r="B61" s="5" t="s">
        <v>5</v>
      </c>
      <c r="C61" s="2">
        <v>503</v>
      </c>
      <c r="D61" s="1"/>
      <c r="E61" s="1"/>
      <c r="F61" s="41">
        <f t="shared" si="9"/>
        <v>0</v>
      </c>
      <c r="G61" s="22">
        <f t="shared" si="5"/>
        <v>0</v>
      </c>
      <c r="H61" s="45">
        <f t="shared" si="1"/>
        <v>0</v>
      </c>
      <c r="I61" s="42">
        <f t="shared" si="2"/>
        <v>0</v>
      </c>
      <c r="J61" s="30">
        <f t="shared" si="4"/>
        <v>0</v>
      </c>
      <c r="K61" s="194"/>
      <c r="L61" s="27">
        <f t="shared" si="3"/>
        <v>0</v>
      </c>
    </row>
    <row r="62" spans="1:12" ht="15.75" customHeight="1" x14ac:dyDescent="0.45">
      <c r="A62" s="350"/>
      <c r="B62" s="5" t="s">
        <v>5</v>
      </c>
      <c r="C62" s="2">
        <v>504</v>
      </c>
      <c r="D62" s="1"/>
      <c r="E62" s="1"/>
      <c r="F62" s="41">
        <f t="shared" si="9"/>
        <v>0</v>
      </c>
      <c r="G62" s="22">
        <f t="shared" si="5"/>
        <v>0</v>
      </c>
      <c r="H62" s="45">
        <f t="shared" si="1"/>
        <v>0</v>
      </c>
      <c r="I62" s="42">
        <f t="shared" si="2"/>
        <v>0</v>
      </c>
      <c r="J62" s="30">
        <f t="shared" si="4"/>
        <v>0</v>
      </c>
      <c r="K62" s="194"/>
      <c r="L62" s="27">
        <f t="shared" si="3"/>
        <v>0</v>
      </c>
    </row>
    <row r="63" spans="1:12" ht="15" customHeight="1" x14ac:dyDescent="0.45">
      <c r="A63" s="351"/>
      <c r="B63" s="5" t="s">
        <v>6</v>
      </c>
      <c r="C63" s="2">
        <v>101</v>
      </c>
      <c r="D63" s="1"/>
      <c r="E63" s="1"/>
      <c r="F63" s="41">
        <f t="shared" si="9"/>
        <v>0</v>
      </c>
      <c r="G63" s="22">
        <f t="shared" si="5"/>
        <v>0</v>
      </c>
      <c r="H63" s="45">
        <f t="shared" si="1"/>
        <v>0</v>
      </c>
      <c r="I63" s="42">
        <f t="shared" si="2"/>
        <v>0</v>
      </c>
      <c r="J63" s="30">
        <f t="shared" si="4"/>
        <v>0</v>
      </c>
      <c r="K63" s="194"/>
      <c r="L63" s="27">
        <f t="shared" si="3"/>
        <v>0</v>
      </c>
    </row>
    <row r="64" spans="1:12" ht="15" customHeight="1" x14ac:dyDescent="0.45">
      <c r="A64" s="351"/>
      <c r="B64" s="5" t="s">
        <v>6</v>
      </c>
      <c r="C64" s="2">
        <v>102</v>
      </c>
      <c r="D64" s="1"/>
      <c r="E64" s="1"/>
      <c r="F64" s="41">
        <f t="shared" si="9"/>
        <v>0</v>
      </c>
      <c r="G64" s="22">
        <f t="shared" si="5"/>
        <v>0</v>
      </c>
      <c r="H64" s="45">
        <f t="shared" si="1"/>
        <v>0</v>
      </c>
      <c r="I64" s="42">
        <f t="shared" si="2"/>
        <v>0</v>
      </c>
      <c r="J64" s="30">
        <f t="shared" si="4"/>
        <v>0</v>
      </c>
      <c r="K64" s="194"/>
      <c r="L64" s="27">
        <f t="shared" si="3"/>
        <v>0</v>
      </c>
    </row>
    <row r="65" spans="1:12" ht="15" customHeight="1" x14ac:dyDescent="0.45">
      <c r="A65" s="351"/>
      <c r="B65" s="5" t="s">
        <v>6</v>
      </c>
      <c r="C65" s="2">
        <v>103</v>
      </c>
      <c r="D65" s="1"/>
      <c r="E65" s="1"/>
      <c r="F65" s="41">
        <f t="shared" si="9"/>
        <v>0</v>
      </c>
      <c r="G65" s="22">
        <f t="shared" si="5"/>
        <v>0</v>
      </c>
      <c r="H65" s="45">
        <f t="shared" si="1"/>
        <v>0</v>
      </c>
      <c r="I65" s="42">
        <f t="shared" si="2"/>
        <v>0</v>
      </c>
      <c r="J65" s="30">
        <f t="shared" si="4"/>
        <v>0</v>
      </c>
      <c r="K65" s="194"/>
      <c r="L65" s="27">
        <f>SUM(I65,J65,K65)</f>
        <v>0</v>
      </c>
    </row>
    <row r="66" spans="1:12" ht="15" customHeight="1" x14ac:dyDescent="0.45">
      <c r="A66" s="351"/>
      <c r="B66" s="5" t="s">
        <v>6</v>
      </c>
      <c r="C66" s="2">
        <v>104</v>
      </c>
      <c r="D66" s="1"/>
      <c r="E66" s="1"/>
      <c r="F66" s="41">
        <f t="shared" si="9"/>
        <v>0</v>
      </c>
      <c r="G66" s="22">
        <f t="shared" si="5"/>
        <v>0</v>
      </c>
      <c r="H66" s="45">
        <f t="shared" si="1"/>
        <v>0</v>
      </c>
      <c r="I66" s="42">
        <f t="shared" si="2"/>
        <v>0</v>
      </c>
      <c r="J66" s="30">
        <f t="shared" si="4"/>
        <v>0</v>
      </c>
      <c r="K66" s="194"/>
      <c r="L66" s="27">
        <f t="shared" si="3"/>
        <v>0</v>
      </c>
    </row>
    <row r="67" spans="1:12" ht="15" customHeight="1" x14ac:dyDescent="0.45">
      <c r="A67" s="351"/>
      <c r="B67" s="5" t="s">
        <v>6</v>
      </c>
      <c r="C67" s="2">
        <v>201</v>
      </c>
      <c r="D67" s="1"/>
      <c r="E67" s="1"/>
      <c r="F67" s="41">
        <f t="shared" si="9"/>
        <v>0</v>
      </c>
      <c r="G67" s="22">
        <f t="shared" si="5"/>
        <v>0</v>
      </c>
      <c r="H67" s="45">
        <f t="shared" si="1"/>
        <v>0</v>
      </c>
      <c r="I67" s="42">
        <f t="shared" si="2"/>
        <v>0</v>
      </c>
      <c r="J67" s="30">
        <f t="shared" si="4"/>
        <v>0</v>
      </c>
      <c r="K67" s="194"/>
      <c r="L67" s="27">
        <f t="shared" si="3"/>
        <v>0</v>
      </c>
    </row>
    <row r="68" spans="1:12" ht="15" customHeight="1" x14ac:dyDescent="0.45">
      <c r="A68" s="351"/>
      <c r="B68" s="5" t="s">
        <v>6</v>
      </c>
      <c r="C68" s="2">
        <v>202</v>
      </c>
      <c r="D68" s="1"/>
      <c r="E68" s="1"/>
      <c r="F68" s="41">
        <f t="shared" si="9"/>
        <v>0</v>
      </c>
      <c r="G68" s="22">
        <f t="shared" ref="G68:G131" si="10">MMULT($G$1,1/$F$183)*F68</f>
        <v>0</v>
      </c>
      <c r="H68" s="45">
        <f t="shared" ref="H68:H131" si="11">MMULT($H$1,1/180)</f>
        <v>0</v>
      </c>
      <c r="I68" s="42">
        <f t="shared" ref="I68:I131" si="12">SUM(G68,H68)</f>
        <v>0</v>
      </c>
      <c r="J68" s="30">
        <f t="shared" si="4"/>
        <v>0</v>
      </c>
      <c r="K68" s="194"/>
      <c r="L68" s="27">
        <f t="shared" ref="L68:L131" si="13">SUM(I68,J68,K68)</f>
        <v>0</v>
      </c>
    </row>
    <row r="69" spans="1:12" ht="15" customHeight="1" x14ac:dyDescent="0.45">
      <c r="A69" s="351"/>
      <c r="B69" s="5" t="s">
        <v>6</v>
      </c>
      <c r="C69" s="2">
        <v>203</v>
      </c>
      <c r="D69" s="1"/>
      <c r="E69" s="1"/>
      <c r="F69" s="41">
        <f t="shared" si="9"/>
        <v>0</v>
      </c>
      <c r="G69" s="22">
        <f t="shared" si="10"/>
        <v>0</v>
      </c>
      <c r="H69" s="45">
        <f t="shared" si="11"/>
        <v>0</v>
      </c>
      <c r="I69" s="42">
        <f t="shared" si="12"/>
        <v>0</v>
      </c>
      <c r="J69" s="30">
        <f t="shared" ref="J69:J132" si="14">SUM($J$3)</f>
        <v>0</v>
      </c>
      <c r="K69" s="194"/>
      <c r="L69" s="27">
        <f t="shared" si="13"/>
        <v>0</v>
      </c>
    </row>
    <row r="70" spans="1:12" ht="15" customHeight="1" x14ac:dyDescent="0.45">
      <c r="A70" s="351"/>
      <c r="B70" s="5" t="s">
        <v>6</v>
      </c>
      <c r="C70" s="2">
        <v>204</v>
      </c>
      <c r="D70" s="1"/>
      <c r="E70" s="1"/>
      <c r="F70" s="41">
        <f t="shared" si="9"/>
        <v>0</v>
      </c>
      <c r="G70" s="22">
        <f t="shared" si="10"/>
        <v>0</v>
      </c>
      <c r="H70" s="45">
        <f t="shared" si="11"/>
        <v>0</v>
      </c>
      <c r="I70" s="42">
        <f t="shared" si="12"/>
        <v>0</v>
      </c>
      <c r="J70" s="30">
        <f t="shared" si="14"/>
        <v>0</v>
      </c>
      <c r="K70" s="194"/>
      <c r="L70" s="27">
        <f t="shared" si="13"/>
        <v>0</v>
      </c>
    </row>
    <row r="71" spans="1:12" ht="15" customHeight="1" x14ac:dyDescent="0.45">
      <c r="A71" s="351"/>
      <c r="B71" s="5" t="s">
        <v>6</v>
      </c>
      <c r="C71" s="2">
        <v>301</v>
      </c>
      <c r="D71" s="1"/>
      <c r="E71" s="1"/>
      <c r="F71" s="41">
        <f t="shared" si="9"/>
        <v>0</v>
      </c>
      <c r="G71" s="22">
        <f t="shared" si="10"/>
        <v>0</v>
      </c>
      <c r="H71" s="45">
        <f t="shared" si="11"/>
        <v>0</v>
      </c>
      <c r="I71" s="42">
        <f t="shared" si="12"/>
        <v>0</v>
      </c>
      <c r="J71" s="30">
        <f t="shared" si="14"/>
        <v>0</v>
      </c>
      <c r="K71" s="194"/>
      <c r="L71" s="27">
        <f t="shared" si="13"/>
        <v>0</v>
      </c>
    </row>
    <row r="72" spans="1:12" ht="15" customHeight="1" x14ac:dyDescent="0.45">
      <c r="A72" s="351"/>
      <c r="B72" s="5" t="s">
        <v>6</v>
      </c>
      <c r="C72" s="2">
        <v>302</v>
      </c>
      <c r="D72" s="1"/>
      <c r="E72" s="1"/>
      <c r="F72" s="41">
        <f t="shared" si="9"/>
        <v>0</v>
      </c>
      <c r="G72" s="22">
        <f t="shared" si="10"/>
        <v>0</v>
      </c>
      <c r="H72" s="45">
        <f t="shared" si="11"/>
        <v>0</v>
      </c>
      <c r="I72" s="42">
        <f t="shared" si="12"/>
        <v>0</v>
      </c>
      <c r="J72" s="30">
        <f t="shared" si="14"/>
        <v>0</v>
      </c>
      <c r="K72" s="194"/>
      <c r="L72" s="27">
        <f t="shared" si="13"/>
        <v>0</v>
      </c>
    </row>
    <row r="73" spans="1:12" ht="15" customHeight="1" x14ac:dyDescent="0.45">
      <c r="A73" s="351"/>
      <c r="B73" s="5" t="s">
        <v>6</v>
      </c>
      <c r="C73" s="2">
        <v>303</v>
      </c>
      <c r="D73" s="1"/>
      <c r="E73" s="1"/>
      <c r="F73" s="41">
        <f t="shared" si="9"/>
        <v>0</v>
      </c>
      <c r="G73" s="22">
        <f t="shared" si="10"/>
        <v>0</v>
      </c>
      <c r="H73" s="45">
        <f t="shared" si="11"/>
        <v>0</v>
      </c>
      <c r="I73" s="42">
        <f t="shared" si="12"/>
        <v>0</v>
      </c>
      <c r="J73" s="30">
        <f t="shared" si="14"/>
        <v>0</v>
      </c>
      <c r="K73" s="194"/>
      <c r="L73" s="27">
        <f t="shared" si="13"/>
        <v>0</v>
      </c>
    </row>
    <row r="74" spans="1:12" ht="15" customHeight="1" x14ac:dyDescent="0.45">
      <c r="A74" s="351"/>
      <c r="B74" s="5" t="s">
        <v>6</v>
      </c>
      <c r="C74" s="2">
        <v>304</v>
      </c>
      <c r="D74" s="1"/>
      <c r="E74" s="1"/>
      <c r="F74" s="41">
        <f t="shared" si="9"/>
        <v>0</v>
      </c>
      <c r="G74" s="22">
        <f t="shared" si="10"/>
        <v>0</v>
      </c>
      <c r="H74" s="45">
        <f t="shared" si="11"/>
        <v>0</v>
      </c>
      <c r="I74" s="42">
        <f t="shared" si="12"/>
        <v>0</v>
      </c>
      <c r="J74" s="30">
        <f t="shared" si="14"/>
        <v>0</v>
      </c>
      <c r="K74" s="194"/>
      <c r="L74" s="27">
        <f t="shared" si="13"/>
        <v>0</v>
      </c>
    </row>
    <row r="75" spans="1:12" ht="15" customHeight="1" x14ac:dyDescent="0.45">
      <c r="A75" s="351"/>
      <c r="B75" s="5" t="s">
        <v>6</v>
      </c>
      <c r="C75" s="2">
        <v>401</v>
      </c>
      <c r="D75" s="1"/>
      <c r="E75" s="1"/>
      <c r="F75" s="41">
        <f t="shared" si="9"/>
        <v>0</v>
      </c>
      <c r="G75" s="22">
        <f t="shared" si="10"/>
        <v>0</v>
      </c>
      <c r="H75" s="45">
        <f t="shared" si="11"/>
        <v>0</v>
      </c>
      <c r="I75" s="42">
        <f t="shared" si="12"/>
        <v>0</v>
      </c>
      <c r="J75" s="30">
        <f t="shared" si="14"/>
        <v>0</v>
      </c>
      <c r="K75" s="194"/>
      <c r="L75" s="27">
        <f t="shared" si="13"/>
        <v>0</v>
      </c>
    </row>
    <row r="76" spans="1:12" ht="15" customHeight="1" x14ac:dyDescent="0.45">
      <c r="A76" s="351"/>
      <c r="B76" s="5" t="s">
        <v>6</v>
      </c>
      <c r="C76" s="2">
        <v>402</v>
      </c>
      <c r="D76" s="1"/>
      <c r="E76" s="1"/>
      <c r="F76" s="41">
        <f t="shared" si="9"/>
        <v>0</v>
      </c>
      <c r="G76" s="22">
        <f t="shared" si="10"/>
        <v>0</v>
      </c>
      <c r="H76" s="45">
        <f t="shared" si="11"/>
        <v>0</v>
      </c>
      <c r="I76" s="42">
        <f t="shared" si="12"/>
        <v>0</v>
      </c>
      <c r="J76" s="30">
        <f t="shared" si="14"/>
        <v>0</v>
      </c>
      <c r="K76" s="194"/>
      <c r="L76" s="27">
        <f t="shared" si="13"/>
        <v>0</v>
      </c>
    </row>
    <row r="77" spans="1:12" ht="15" customHeight="1" x14ac:dyDescent="0.45">
      <c r="A77" s="351"/>
      <c r="B77" s="5" t="s">
        <v>6</v>
      </c>
      <c r="C77" s="2">
        <v>403</v>
      </c>
      <c r="D77" s="1"/>
      <c r="E77" s="1"/>
      <c r="F77" s="41">
        <f t="shared" si="9"/>
        <v>0</v>
      </c>
      <c r="G77" s="22">
        <f t="shared" si="10"/>
        <v>0</v>
      </c>
      <c r="H77" s="45">
        <f t="shared" si="11"/>
        <v>0</v>
      </c>
      <c r="I77" s="42">
        <f t="shared" si="12"/>
        <v>0</v>
      </c>
      <c r="J77" s="30">
        <f t="shared" si="14"/>
        <v>0</v>
      </c>
      <c r="K77" s="194"/>
      <c r="L77" s="27">
        <f t="shared" si="13"/>
        <v>0</v>
      </c>
    </row>
    <row r="78" spans="1:12" ht="15" customHeight="1" x14ac:dyDescent="0.45">
      <c r="A78" s="351"/>
      <c r="B78" s="5" t="s">
        <v>6</v>
      </c>
      <c r="C78" s="2">
        <v>404</v>
      </c>
      <c r="D78" s="1"/>
      <c r="E78" s="1"/>
      <c r="F78" s="41">
        <f t="shared" si="9"/>
        <v>0</v>
      </c>
      <c r="G78" s="22">
        <f t="shared" si="10"/>
        <v>0</v>
      </c>
      <c r="H78" s="45">
        <f t="shared" si="11"/>
        <v>0</v>
      </c>
      <c r="I78" s="42">
        <f t="shared" si="12"/>
        <v>0</v>
      </c>
      <c r="J78" s="30">
        <f t="shared" si="14"/>
        <v>0</v>
      </c>
      <c r="K78" s="194"/>
      <c r="L78" s="27">
        <f t="shared" si="13"/>
        <v>0</v>
      </c>
    </row>
    <row r="79" spans="1:12" ht="15" customHeight="1" x14ac:dyDescent="0.45">
      <c r="A79" s="351"/>
      <c r="B79" s="5" t="s">
        <v>6</v>
      </c>
      <c r="C79" s="2">
        <v>501</v>
      </c>
      <c r="D79" s="1"/>
      <c r="E79" s="1"/>
      <c r="F79" s="41">
        <f t="shared" si="9"/>
        <v>0</v>
      </c>
      <c r="G79" s="22">
        <f t="shared" si="10"/>
        <v>0</v>
      </c>
      <c r="H79" s="45">
        <f t="shared" si="11"/>
        <v>0</v>
      </c>
      <c r="I79" s="42">
        <f t="shared" si="12"/>
        <v>0</v>
      </c>
      <c r="J79" s="30">
        <f t="shared" si="14"/>
        <v>0</v>
      </c>
      <c r="K79" s="194"/>
      <c r="L79" s="27">
        <f t="shared" si="13"/>
        <v>0</v>
      </c>
    </row>
    <row r="80" spans="1:12" ht="15" customHeight="1" x14ac:dyDescent="0.45">
      <c r="A80" s="351"/>
      <c r="B80" s="5" t="s">
        <v>6</v>
      </c>
      <c r="C80" s="2">
        <v>502</v>
      </c>
      <c r="D80" s="1"/>
      <c r="E80" s="1"/>
      <c r="F80" s="41">
        <f t="shared" si="9"/>
        <v>0</v>
      </c>
      <c r="G80" s="22">
        <f t="shared" si="10"/>
        <v>0</v>
      </c>
      <c r="H80" s="45">
        <f t="shared" si="11"/>
        <v>0</v>
      </c>
      <c r="I80" s="42">
        <f t="shared" si="12"/>
        <v>0</v>
      </c>
      <c r="J80" s="30">
        <f t="shared" si="14"/>
        <v>0</v>
      </c>
      <c r="K80" s="194"/>
      <c r="L80" s="27">
        <f t="shared" si="13"/>
        <v>0</v>
      </c>
    </row>
    <row r="81" spans="1:12" ht="15" customHeight="1" x14ac:dyDescent="0.45">
      <c r="A81" s="351"/>
      <c r="B81" s="5" t="s">
        <v>6</v>
      </c>
      <c r="C81" s="2">
        <v>503</v>
      </c>
      <c r="D81" s="1"/>
      <c r="E81" s="1"/>
      <c r="F81" s="41">
        <f t="shared" si="9"/>
        <v>0</v>
      </c>
      <c r="G81" s="22">
        <f t="shared" si="10"/>
        <v>0</v>
      </c>
      <c r="H81" s="45">
        <f t="shared" si="11"/>
        <v>0</v>
      </c>
      <c r="I81" s="42">
        <f t="shared" si="12"/>
        <v>0</v>
      </c>
      <c r="J81" s="30">
        <f t="shared" si="14"/>
        <v>0</v>
      </c>
      <c r="K81" s="194"/>
      <c r="L81" s="27">
        <f t="shared" si="13"/>
        <v>0</v>
      </c>
    </row>
    <row r="82" spans="1:12" ht="15.75" customHeight="1" x14ac:dyDescent="0.45">
      <c r="A82" s="351"/>
      <c r="B82" s="5" t="s">
        <v>6</v>
      </c>
      <c r="C82" s="2">
        <v>504</v>
      </c>
      <c r="D82" s="1"/>
      <c r="E82" s="1"/>
      <c r="F82" s="41">
        <f t="shared" si="9"/>
        <v>0</v>
      </c>
      <c r="G82" s="22">
        <f t="shared" si="10"/>
        <v>0</v>
      </c>
      <c r="H82" s="45">
        <f t="shared" si="11"/>
        <v>0</v>
      </c>
      <c r="I82" s="42">
        <f t="shared" si="12"/>
        <v>0</v>
      </c>
      <c r="J82" s="30">
        <f t="shared" si="14"/>
        <v>0</v>
      </c>
      <c r="K82" s="194"/>
      <c r="L82" s="27">
        <f t="shared" si="13"/>
        <v>0</v>
      </c>
    </row>
    <row r="83" spans="1:12" ht="15" customHeight="1" x14ac:dyDescent="0.45">
      <c r="A83" s="350"/>
      <c r="B83" s="5" t="s">
        <v>7</v>
      </c>
      <c r="C83" s="2">
        <v>101</v>
      </c>
      <c r="D83" s="1"/>
      <c r="E83" s="1"/>
      <c r="F83" s="41">
        <f t="shared" si="9"/>
        <v>0</v>
      </c>
      <c r="G83" s="22">
        <f t="shared" si="10"/>
        <v>0</v>
      </c>
      <c r="H83" s="45">
        <f t="shared" si="11"/>
        <v>0</v>
      </c>
      <c r="I83" s="42">
        <f t="shared" si="12"/>
        <v>0</v>
      </c>
      <c r="J83" s="30">
        <f t="shared" si="14"/>
        <v>0</v>
      </c>
      <c r="K83" s="194"/>
      <c r="L83" s="27">
        <f t="shared" si="13"/>
        <v>0</v>
      </c>
    </row>
    <row r="84" spans="1:12" ht="15" customHeight="1" x14ac:dyDescent="0.45">
      <c r="A84" s="350"/>
      <c r="B84" s="5" t="s">
        <v>7</v>
      </c>
      <c r="C84" s="2">
        <v>102</v>
      </c>
      <c r="D84" s="1"/>
      <c r="E84" s="1"/>
      <c r="F84" s="41">
        <f t="shared" si="9"/>
        <v>0</v>
      </c>
      <c r="G84" s="22">
        <f t="shared" si="10"/>
        <v>0</v>
      </c>
      <c r="H84" s="45">
        <f t="shared" si="11"/>
        <v>0</v>
      </c>
      <c r="I84" s="42">
        <f t="shared" si="12"/>
        <v>0</v>
      </c>
      <c r="J84" s="30">
        <f t="shared" si="14"/>
        <v>0</v>
      </c>
      <c r="K84" s="194"/>
      <c r="L84" s="27">
        <f t="shared" si="13"/>
        <v>0</v>
      </c>
    </row>
    <row r="85" spans="1:12" ht="15" customHeight="1" x14ac:dyDescent="0.45">
      <c r="A85" s="350"/>
      <c r="B85" s="5" t="s">
        <v>7</v>
      </c>
      <c r="C85" s="2">
        <v>103</v>
      </c>
      <c r="D85" s="1"/>
      <c r="E85" s="1"/>
      <c r="F85" s="41">
        <f t="shared" si="9"/>
        <v>0</v>
      </c>
      <c r="G85" s="22">
        <f t="shared" si="10"/>
        <v>0</v>
      </c>
      <c r="H85" s="45">
        <f t="shared" si="11"/>
        <v>0</v>
      </c>
      <c r="I85" s="42">
        <f t="shared" si="12"/>
        <v>0</v>
      </c>
      <c r="J85" s="30">
        <f t="shared" si="14"/>
        <v>0</v>
      </c>
      <c r="K85" s="194"/>
      <c r="L85" s="27">
        <f t="shared" si="13"/>
        <v>0</v>
      </c>
    </row>
    <row r="86" spans="1:12" ht="15" customHeight="1" x14ac:dyDescent="0.45">
      <c r="A86" s="350"/>
      <c r="B86" s="5" t="s">
        <v>7</v>
      </c>
      <c r="C86" s="2">
        <v>104</v>
      </c>
      <c r="D86" s="1"/>
      <c r="E86" s="1"/>
      <c r="F86" s="41">
        <f t="shared" si="9"/>
        <v>0</v>
      </c>
      <c r="G86" s="22">
        <f t="shared" si="10"/>
        <v>0</v>
      </c>
      <c r="H86" s="45">
        <f t="shared" si="11"/>
        <v>0</v>
      </c>
      <c r="I86" s="42">
        <f t="shared" si="12"/>
        <v>0</v>
      </c>
      <c r="J86" s="30">
        <f t="shared" si="14"/>
        <v>0</v>
      </c>
      <c r="K86" s="194"/>
      <c r="L86" s="27">
        <f t="shared" si="13"/>
        <v>0</v>
      </c>
    </row>
    <row r="87" spans="1:12" ht="15" customHeight="1" x14ac:dyDescent="0.45">
      <c r="A87" s="350"/>
      <c r="B87" s="5" t="s">
        <v>7</v>
      </c>
      <c r="C87" s="2">
        <v>201</v>
      </c>
      <c r="D87" s="1"/>
      <c r="E87" s="1"/>
      <c r="F87" s="41">
        <f t="shared" si="9"/>
        <v>0</v>
      </c>
      <c r="G87" s="22">
        <f t="shared" si="10"/>
        <v>0</v>
      </c>
      <c r="H87" s="45">
        <f t="shared" si="11"/>
        <v>0</v>
      </c>
      <c r="I87" s="42">
        <f t="shared" si="12"/>
        <v>0</v>
      </c>
      <c r="J87" s="30">
        <f t="shared" si="14"/>
        <v>0</v>
      </c>
      <c r="K87" s="194"/>
      <c r="L87" s="27">
        <f t="shared" si="13"/>
        <v>0</v>
      </c>
    </row>
    <row r="88" spans="1:12" ht="15" customHeight="1" x14ac:dyDescent="0.45">
      <c r="A88" s="350"/>
      <c r="B88" s="5" t="s">
        <v>7</v>
      </c>
      <c r="C88" s="2">
        <v>202</v>
      </c>
      <c r="D88" s="1"/>
      <c r="E88" s="1"/>
      <c r="F88" s="41">
        <f>(E88-D88)*0.01</f>
        <v>0</v>
      </c>
      <c r="G88" s="22">
        <f t="shared" si="10"/>
        <v>0</v>
      </c>
      <c r="H88" s="45">
        <f t="shared" si="11"/>
        <v>0</v>
      </c>
      <c r="I88" s="42">
        <f t="shared" si="12"/>
        <v>0</v>
      </c>
      <c r="J88" s="30">
        <f t="shared" si="14"/>
        <v>0</v>
      </c>
      <c r="K88" s="194"/>
      <c r="L88" s="27">
        <f t="shared" si="13"/>
        <v>0</v>
      </c>
    </row>
    <row r="89" spans="1:12" ht="15" customHeight="1" x14ac:dyDescent="0.45">
      <c r="A89" s="350"/>
      <c r="B89" s="5" t="s">
        <v>7</v>
      </c>
      <c r="C89" s="2">
        <v>203</v>
      </c>
      <c r="D89" s="1"/>
      <c r="E89" s="1"/>
      <c r="F89" s="41">
        <f>(E89-D89)*$N$1</f>
        <v>0</v>
      </c>
      <c r="G89" s="22">
        <f t="shared" si="10"/>
        <v>0</v>
      </c>
      <c r="H89" s="45">
        <f t="shared" si="11"/>
        <v>0</v>
      </c>
      <c r="I89" s="42">
        <f t="shared" si="12"/>
        <v>0</v>
      </c>
      <c r="J89" s="30">
        <f t="shared" si="14"/>
        <v>0</v>
      </c>
      <c r="K89" s="194"/>
      <c r="L89" s="27">
        <f t="shared" si="13"/>
        <v>0</v>
      </c>
    </row>
    <row r="90" spans="1:12" ht="15" customHeight="1" x14ac:dyDescent="0.45">
      <c r="A90" s="350"/>
      <c r="B90" s="5" t="s">
        <v>7</v>
      </c>
      <c r="C90" s="2">
        <v>204</v>
      </c>
      <c r="D90" s="1"/>
      <c r="E90" s="1"/>
      <c r="F90" s="41">
        <f>(E90-D90)*0.01</f>
        <v>0</v>
      </c>
      <c r="G90" s="22">
        <f t="shared" si="10"/>
        <v>0</v>
      </c>
      <c r="H90" s="45">
        <f t="shared" si="11"/>
        <v>0</v>
      </c>
      <c r="I90" s="42">
        <f t="shared" si="12"/>
        <v>0</v>
      </c>
      <c r="J90" s="30">
        <f t="shared" si="14"/>
        <v>0</v>
      </c>
      <c r="K90" s="194"/>
      <c r="L90" s="27">
        <f t="shared" si="13"/>
        <v>0</v>
      </c>
    </row>
    <row r="91" spans="1:12" ht="15" customHeight="1" x14ac:dyDescent="0.45">
      <c r="A91" s="350"/>
      <c r="B91" s="5" t="s">
        <v>7</v>
      </c>
      <c r="C91" s="2">
        <v>301</v>
      </c>
      <c r="D91" s="1"/>
      <c r="E91" s="1"/>
      <c r="F91" s="41">
        <f t="shared" ref="F91:F103" si="15">(E91-D91)*$N$1</f>
        <v>0</v>
      </c>
      <c r="G91" s="22">
        <f t="shared" si="10"/>
        <v>0</v>
      </c>
      <c r="H91" s="45">
        <f t="shared" si="11"/>
        <v>0</v>
      </c>
      <c r="I91" s="42">
        <f t="shared" si="12"/>
        <v>0</v>
      </c>
      <c r="J91" s="30">
        <f t="shared" si="14"/>
        <v>0</v>
      </c>
      <c r="K91" s="194"/>
      <c r="L91" s="27">
        <f t="shared" si="13"/>
        <v>0</v>
      </c>
    </row>
    <row r="92" spans="1:12" ht="15" customHeight="1" x14ac:dyDescent="0.45">
      <c r="A92" s="350"/>
      <c r="B92" s="5" t="s">
        <v>7</v>
      </c>
      <c r="C92" s="2">
        <v>302</v>
      </c>
      <c r="D92" s="1"/>
      <c r="E92" s="1"/>
      <c r="F92" s="41">
        <f t="shared" si="15"/>
        <v>0</v>
      </c>
      <c r="G92" s="22">
        <f t="shared" si="10"/>
        <v>0</v>
      </c>
      <c r="H92" s="45">
        <f t="shared" si="11"/>
        <v>0</v>
      </c>
      <c r="I92" s="42">
        <f t="shared" si="12"/>
        <v>0</v>
      </c>
      <c r="J92" s="30">
        <f t="shared" si="14"/>
        <v>0</v>
      </c>
      <c r="K92" s="194"/>
      <c r="L92" s="27">
        <f t="shared" si="13"/>
        <v>0</v>
      </c>
    </row>
    <row r="93" spans="1:12" ht="15" customHeight="1" x14ac:dyDescent="0.45">
      <c r="A93" s="350"/>
      <c r="B93" s="5" t="s">
        <v>7</v>
      </c>
      <c r="C93" s="2">
        <v>303</v>
      </c>
      <c r="D93" s="1"/>
      <c r="E93" s="1"/>
      <c r="F93" s="41">
        <f t="shared" si="15"/>
        <v>0</v>
      </c>
      <c r="G93" s="22">
        <f t="shared" si="10"/>
        <v>0</v>
      </c>
      <c r="H93" s="45">
        <f t="shared" si="11"/>
        <v>0</v>
      </c>
      <c r="I93" s="42">
        <f t="shared" si="12"/>
        <v>0</v>
      </c>
      <c r="J93" s="30">
        <f t="shared" si="14"/>
        <v>0</v>
      </c>
      <c r="K93" s="194"/>
      <c r="L93" s="27">
        <f t="shared" si="13"/>
        <v>0</v>
      </c>
    </row>
    <row r="94" spans="1:12" ht="15" customHeight="1" x14ac:dyDescent="0.45">
      <c r="A94" s="350"/>
      <c r="B94" s="5" t="s">
        <v>7</v>
      </c>
      <c r="C94" s="2">
        <v>304</v>
      </c>
      <c r="D94" s="1"/>
      <c r="E94" s="1"/>
      <c r="F94" s="41">
        <f t="shared" si="15"/>
        <v>0</v>
      </c>
      <c r="G94" s="22">
        <f t="shared" si="10"/>
        <v>0</v>
      </c>
      <c r="H94" s="45">
        <f t="shared" si="11"/>
        <v>0</v>
      </c>
      <c r="I94" s="42">
        <f t="shared" si="12"/>
        <v>0</v>
      </c>
      <c r="J94" s="30">
        <f t="shared" si="14"/>
        <v>0</v>
      </c>
      <c r="K94" s="194"/>
      <c r="L94" s="27">
        <f t="shared" si="13"/>
        <v>0</v>
      </c>
    </row>
    <row r="95" spans="1:12" ht="15" customHeight="1" x14ac:dyDescent="0.45">
      <c r="A95" s="350"/>
      <c r="B95" s="5" t="s">
        <v>7</v>
      </c>
      <c r="C95" s="2">
        <v>401</v>
      </c>
      <c r="D95" s="1"/>
      <c r="E95" s="1"/>
      <c r="F95" s="41">
        <f t="shared" si="15"/>
        <v>0</v>
      </c>
      <c r="G95" s="22">
        <f t="shared" si="10"/>
        <v>0</v>
      </c>
      <c r="H95" s="45">
        <f t="shared" si="11"/>
        <v>0</v>
      </c>
      <c r="I95" s="42">
        <f t="shared" si="12"/>
        <v>0</v>
      </c>
      <c r="J95" s="30">
        <f t="shared" si="14"/>
        <v>0</v>
      </c>
      <c r="K95" s="194"/>
      <c r="L95" s="27">
        <f t="shared" si="13"/>
        <v>0</v>
      </c>
    </row>
    <row r="96" spans="1:12" ht="15" customHeight="1" x14ac:dyDescent="0.45">
      <c r="A96" s="350"/>
      <c r="B96" s="5" t="s">
        <v>7</v>
      </c>
      <c r="C96" s="2">
        <v>402</v>
      </c>
      <c r="D96" s="1"/>
      <c r="E96" s="1"/>
      <c r="F96" s="41">
        <f t="shared" si="15"/>
        <v>0</v>
      </c>
      <c r="G96" s="22">
        <f t="shared" si="10"/>
        <v>0</v>
      </c>
      <c r="H96" s="45">
        <f t="shared" si="11"/>
        <v>0</v>
      </c>
      <c r="I96" s="42">
        <f t="shared" si="12"/>
        <v>0</v>
      </c>
      <c r="J96" s="30">
        <f t="shared" si="14"/>
        <v>0</v>
      </c>
      <c r="K96" s="194"/>
      <c r="L96" s="27">
        <f t="shared" si="13"/>
        <v>0</v>
      </c>
    </row>
    <row r="97" spans="1:12" ht="15" customHeight="1" x14ac:dyDescent="0.45">
      <c r="A97" s="350"/>
      <c r="B97" s="5" t="s">
        <v>7</v>
      </c>
      <c r="C97" s="2">
        <v>403</v>
      </c>
      <c r="D97" s="1"/>
      <c r="E97" s="1"/>
      <c r="F97" s="41">
        <f t="shared" si="15"/>
        <v>0</v>
      </c>
      <c r="G97" s="22">
        <f t="shared" si="10"/>
        <v>0</v>
      </c>
      <c r="H97" s="45">
        <f t="shared" si="11"/>
        <v>0</v>
      </c>
      <c r="I97" s="42">
        <f t="shared" si="12"/>
        <v>0</v>
      </c>
      <c r="J97" s="30">
        <f t="shared" si="14"/>
        <v>0</v>
      </c>
      <c r="K97" s="194"/>
      <c r="L97" s="27">
        <f t="shared" si="13"/>
        <v>0</v>
      </c>
    </row>
    <row r="98" spans="1:12" ht="15" customHeight="1" x14ac:dyDescent="0.45">
      <c r="A98" s="350"/>
      <c r="B98" s="5" t="s">
        <v>7</v>
      </c>
      <c r="C98" s="2">
        <v>404</v>
      </c>
      <c r="D98" s="1"/>
      <c r="E98" s="1"/>
      <c r="F98" s="41">
        <f t="shared" si="15"/>
        <v>0</v>
      </c>
      <c r="G98" s="22">
        <f t="shared" si="10"/>
        <v>0</v>
      </c>
      <c r="H98" s="45">
        <f t="shared" si="11"/>
        <v>0</v>
      </c>
      <c r="I98" s="42">
        <f t="shared" si="12"/>
        <v>0</v>
      </c>
      <c r="J98" s="30">
        <f t="shared" si="14"/>
        <v>0</v>
      </c>
      <c r="K98" s="194"/>
      <c r="L98" s="27">
        <f t="shared" si="13"/>
        <v>0</v>
      </c>
    </row>
    <row r="99" spans="1:12" ht="15" customHeight="1" x14ac:dyDescent="0.45">
      <c r="A99" s="350"/>
      <c r="B99" s="5" t="s">
        <v>7</v>
      </c>
      <c r="C99" s="2">
        <v>501</v>
      </c>
      <c r="D99" s="1"/>
      <c r="E99" s="1"/>
      <c r="F99" s="41">
        <f>(E99-D99)*$N$1</f>
        <v>0</v>
      </c>
      <c r="G99" s="22">
        <f t="shared" si="10"/>
        <v>0</v>
      </c>
      <c r="H99" s="45">
        <f t="shared" si="11"/>
        <v>0</v>
      </c>
      <c r="I99" s="42">
        <f t="shared" si="12"/>
        <v>0</v>
      </c>
      <c r="J99" s="30">
        <f t="shared" si="14"/>
        <v>0</v>
      </c>
      <c r="K99" s="194"/>
      <c r="L99" s="27">
        <f t="shared" si="13"/>
        <v>0</v>
      </c>
    </row>
    <row r="100" spans="1:12" ht="15" customHeight="1" x14ac:dyDescent="0.45">
      <c r="A100" s="350"/>
      <c r="B100" s="5" t="s">
        <v>7</v>
      </c>
      <c r="C100" s="2">
        <v>502</v>
      </c>
      <c r="D100" s="1"/>
      <c r="E100" s="1"/>
      <c r="F100" s="41">
        <f t="shared" si="15"/>
        <v>0</v>
      </c>
      <c r="G100" s="22">
        <f t="shared" si="10"/>
        <v>0</v>
      </c>
      <c r="H100" s="45">
        <f t="shared" si="11"/>
        <v>0</v>
      </c>
      <c r="I100" s="42">
        <f t="shared" si="12"/>
        <v>0</v>
      </c>
      <c r="J100" s="30">
        <f t="shared" si="14"/>
        <v>0</v>
      </c>
      <c r="K100" s="194"/>
      <c r="L100" s="27">
        <f t="shared" si="13"/>
        <v>0</v>
      </c>
    </row>
    <row r="101" spans="1:12" ht="15" customHeight="1" x14ac:dyDescent="0.45">
      <c r="A101" s="350"/>
      <c r="B101" s="5" t="s">
        <v>7</v>
      </c>
      <c r="C101" s="2">
        <v>503</v>
      </c>
      <c r="D101" s="1"/>
      <c r="E101" s="1"/>
      <c r="F101" s="41">
        <f t="shared" si="15"/>
        <v>0</v>
      </c>
      <c r="G101" s="22">
        <f t="shared" si="10"/>
        <v>0</v>
      </c>
      <c r="H101" s="45">
        <f t="shared" si="11"/>
        <v>0</v>
      </c>
      <c r="I101" s="42">
        <f t="shared" si="12"/>
        <v>0</v>
      </c>
      <c r="J101" s="30">
        <f t="shared" si="14"/>
        <v>0</v>
      </c>
      <c r="K101" s="194"/>
      <c r="L101" s="27">
        <f t="shared" si="13"/>
        <v>0</v>
      </c>
    </row>
    <row r="102" spans="1:12" ht="15.75" customHeight="1" x14ac:dyDescent="0.45">
      <c r="A102" s="350"/>
      <c r="B102" s="5" t="s">
        <v>7</v>
      </c>
      <c r="C102" s="2">
        <v>504</v>
      </c>
      <c r="D102" s="1"/>
      <c r="E102" s="1"/>
      <c r="F102" s="41">
        <f t="shared" si="15"/>
        <v>0</v>
      </c>
      <c r="G102" s="22">
        <f t="shared" si="10"/>
        <v>0</v>
      </c>
      <c r="H102" s="45">
        <f t="shared" si="11"/>
        <v>0</v>
      </c>
      <c r="I102" s="42">
        <f t="shared" si="12"/>
        <v>0</v>
      </c>
      <c r="J102" s="30">
        <f t="shared" si="14"/>
        <v>0</v>
      </c>
      <c r="K102" s="194"/>
      <c r="L102" s="27">
        <f t="shared" si="13"/>
        <v>0</v>
      </c>
    </row>
    <row r="103" spans="1:12" ht="15" customHeight="1" x14ac:dyDescent="0.45">
      <c r="A103" s="351"/>
      <c r="B103" s="5" t="s">
        <v>8</v>
      </c>
      <c r="C103" s="2">
        <v>101</v>
      </c>
      <c r="D103" s="1"/>
      <c r="E103" s="1"/>
      <c r="F103" s="41">
        <f t="shared" si="15"/>
        <v>0</v>
      </c>
      <c r="G103" s="22">
        <f t="shared" si="10"/>
        <v>0</v>
      </c>
      <c r="H103" s="45">
        <f t="shared" si="11"/>
        <v>0</v>
      </c>
      <c r="I103" s="42">
        <f t="shared" si="12"/>
        <v>0</v>
      </c>
      <c r="J103" s="30">
        <f t="shared" si="14"/>
        <v>0</v>
      </c>
      <c r="K103" s="194"/>
      <c r="L103" s="27">
        <f t="shared" si="13"/>
        <v>0</v>
      </c>
    </row>
    <row r="104" spans="1:12" ht="15" customHeight="1" x14ac:dyDescent="0.45">
      <c r="A104" s="351"/>
      <c r="B104" s="5" t="s">
        <v>8</v>
      </c>
      <c r="C104" s="2">
        <v>102</v>
      </c>
      <c r="D104" s="1"/>
      <c r="E104" s="1"/>
      <c r="F104" s="41">
        <f>(E104-D104)*0.01</f>
        <v>0</v>
      </c>
      <c r="G104" s="22">
        <f t="shared" si="10"/>
        <v>0</v>
      </c>
      <c r="H104" s="45">
        <f t="shared" si="11"/>
        <v>0</v>
      </c>
      <c r="I104" s="42">
        <f t="shared" si="12"/>
        <v>0</v>
      </c>
      <c r="J104" s="30">
        <f t="shared" si="14"/>
        <v>0</v>
      </c>
      <c r="K104" s="194"/>
      <c r="L104" s="27">
        <f t="shared" si="13"/>
        <v>0</v>
      </c>
    </row>
    <row r="105" spans="1:12" ht="15" customHeight="1" x14ac:dyDescent="0.45">
      <c r="A105" s="351"/>
      <c r="B105" s="157" t="s">
        <v>8</v>
      </c>
      <c r="C105" s="2">
        <v>103</v>
      </c>
      <c r="D105" s="1"/>
      <c r="E105" s="1"/>
      <c r="F105" s="41">
        <f t="shared" ref="F105:F123" si="16">(E105-D105)*$N$1</f>
        <v>0</v>
      </c>
      <c r="G105" s="22">
        <f t="shared" si="10"/>
        <v>0</v>
      </c>
      <c r="H105" s="45">
        <f t="shared" si="11"/>
        <v>0</v>
      </c>
      <c r="I105" s="42">
        <f t="shared" si="12"/>
        <v>0</v>
      </c>
      <c r="J105" s="30">
        <f t="shared" si="14"/>
        <v>0</v>
      </c>
      <c r="K105" s="194"/>
      <c r="L105" s="27">
        <f t="shared" si="13"/>
        <v>0</v>
      </c>
    </row>
    <row r="106" spans="1:12" ht="15" customHeight="1" x14ac:dyDescent="0.45">
      <c r="A106" s="351"/>
      <c r="B106" s="5" t="s">
        <v>8</v>
      </c>
      <c r="C106" s="2">
        <v>104</v>
      </c>
      <c r="D106" s="1"/>
      <c r="E106" s="1"/>
      <c r="F106" s="41">
        <f t="shared" si="16"/>
        <v>0</v>
      </c>
      <c r="G106" s="22">
        <f t="shared" si="10"/>
        <v>0</v>
      </c>
      <c r="H106" s="45">
        <f t="shared" si="11"/>
        <v>0</v>
      </c>
      <c r="I106" s="42">
        <f t="shared" si="12"/>
        <v>0</v>
      </c>
      <c r="J106" s="30">
        <f t="shared" si="14"/>
        <v>0</v>
      </c>
      <c r="K106" s="194"/>
      <c r="L106" s="27">
        <f t="shared" si="13"/>
        <v>0</v>
      </c>
    </row>
    <row r="107" spans="1:12" ht="15" customHeight="1" x14ac:dyDescent="0.45">
      <c r="A107" s="351"/>
      <c r="B107" s="5" t="s">
        <v>8</v>
      </c>
      <c r="C107" s="2">
        <v>201</v>
      </c>
      <c r="D107" s="1"/>
      <c r="E107" s="1"/>
      <c r="F107" s="41">
        <f t="shared" si="16"/>
        <v>0</v>
      </c>
      <c r="G107" s="22">
        <f t="shared" si="10"/>
        <v>0</v>
      </c>
      <c r="H107" s="45">
        <f t="shared" si="11"/>
        <v>0</v>
      </c>
      <c r="I107" s="42">
        <f t="shared" si="12"/>
        <v>0</v>
      </c>
      <c r="J107" s="30">
        <f t="shared" si="14"/>
        <v>0</v>
      </c>
      <c r="K107" s="194"/>
      <c r="L107" s="27">
        <f t="shared" si="13"/>
        <v>0</v>
      </c>
    </row>
    <row r="108" spans="1:12" ht="15" customHeight="1" x14ac:dyDescent="0.45">
      <c r="A108" s="351"/>
      <c r="B108" s="5" t="s">
        <v>8</v>
      </c>
      <c r="C108" s="2">
        <v>202</v>
      </c>
      <c r="D108" s="1"/>
      <c r="E108" s="1"/>
      <c r="F108" s="41">
        <f t="shared" si="16"/>
        <v>0</v>
      </c>
      <c r="G108" s="22">
        <f t="shared" si="10"/>
        <v>0</v>
      </c>
      <c r="H108" s="45">
        <f t="shared" si="11"/>
        <v>0</v>
      </c>
      <c r="I108" s="42">
        <f t="shared" si="12"/>
        <v>0</v>
      </c>
      <c r="J108" s="30">
        <f t="shared" si="14"/>
        <v>0</v>
      </c>
      <c r="K108" s="194"/>
      <c r="L108" s="27">
        <f t="shared" si="13"/>
        <v>0</v>
      </c>
    </row>
    <row r="109" spans="1:12" ht="15" customHeight="1" x14ac:dyDescent="0.45">
      <c r="A109" s="351"/>
      <c r="B109" s="5" t="s">
        <v>8</v>
      </c>
      <c r="C109" s="2">
        <v>203</v>
      </c>
      <c r="D109" s="1"/>
      <c r="E109" s="1"/>
      <c r="F109" s="41">
        <f t="shared" si="16"/>
        <v>0</v>
      </c>
      <c r="G109" s="22">
        <f t="shared" si="10"/>
        <v>0</v>
      </c>
      <c r="H109" s="45">
        <f t="shared" si="11"/>
        <v>0</v>
      </c>
      <c r="I109" s="42">
        <f t="shared" si="12"/>
        <v>0</v>
      </c>
      <c r="J109" s="30">
        <f t="shared" si="14"/>
        <v>0</v>
      </c>
      <c r="K109" s="194"/>
      <c r="L109" s="27">
        <f t="shared" si="13"/>
        <v>0</v>
      </c>
    </row>
    <row r="110" spans="1:12" ht="15" customHeight="1" x14ac:dyDescent="0.45">
      <c r="A110" s="351"/>
      <c r="B110" s="5" t="s">
        <v>8</v>
      </c>
      <c r="C110" s="2">
        <v>204</v>
      </c>
      <c r="D110" s="1"/>
      <c r="E110" s="1"/>
      <c r="F110" s="41">
        <f t="shared" si="16"/>
        <v>0</v>
      </c>
      <c r="G110" s="22">
        <f t="shared" si="10"/>
        <v>0</v>
      </c>
      <c r="H110" s="45">
        <f t="shared" si="11"/>
        <v>0</v>
      </c>
      <c r="I110" s="42">
        <f t="shared" si="12"/>
        <v>0</v>
      </c>
      <c r="J110" s="30">
        <f t="shared" si="14"/>
        <v>0</v>
      </c>
      <c r="K110" s="194"/>
      <c r="L110" s="27">
        <f t="shared" si="13"/>
        <v>0</v>
      </c>
    </row>
    <row r="111" spans="1:12" ht="15" customHeight="1" x14ac:dyDescent="0.45">
      <c r="A111" s="351"/>
      <c r="B111" s="5" t="s">
        <v>8</v>
      </c>
      <c r="C111" s="2">
        <v>301</v>
      </c>
      <c r="D111" s="1"/>
      <c r="E111" s="1"/>
      <c r="F111" s="41">
        <f t="shared" si="16"/>
        <v>0</v>
      </c>
      <c r="G111" s="22">
        <f t="shared" si="10"/>
        <v>0</v>
      </c>
      <c r="H111" s="45">
        <f t="shared" si="11"/>
        <v>0</v>
      </c>
      <c r="I111" s="42">
        <f t="shared" si="12"/>
        <v>0</v>
      </c>
      <c r="J111" s="30">
        <f t="shared" si="14"/>
        <v>0</v>
      </c>
      <c r="K111" s="194"/>
      <c r="L111" s="27">
        <f t="shared" si="13"/>
        <v>0</v>
      </c>
    </row>
    <row r="112" spans="1:12" ht="15" customHeight="1" x14ac:dyDescent="0.45">
      <c r="A112" s="351"/>
      <c r="B112" s="5" t="s">
        <v>8</v>
      </c>
      <c r="C112" s="2">
        <v>302</v>
      </c>
      <c r="D112" s="1"/>
      <c r="E112" s="1"/>
      <c r="F112" s="41">
        <f t="shared" si="16"/>
        <v>0</v>
      </c>
      <c r="G112" s="22">
        <f t="shared" si="10"/>
        <v>0</v>
      </c>
      <c r="H112" s="45">
        <f t="shared" si="11"/>
        <v>0</v>
      </c>
      <c r="I112" s="42">
        <f t="shared" si="12"/>
        <v>0</v>
      </c>
      <c r="J112" s="30">
        <f t="shared" si="14"/>
        <v>0</v>
      </c>
      <c r="K112" s="194"/>
      <c r="L112" s="27">
        <f t="shared" si="13"/>
        <v>0</v>
      </c>
    </row>
    <row r="113" spans="1:12" ht="15" customHeight="1" x14ac:dyDescent="0.45">
      <c r="A113" s="351"/>
      <c r="B113" s="5" t="s">
        <v>8</v>
      </c>
      <c r="C113" s="2">
        <v>303</v>
      </c>
      <c r="D113" s="1"/>
      <c r="E113" s="1"/>
      <c r="F113" s="41">
        <f t="shared" si="16"/>
        <v>0</v>
      </c>
      <c r="G113" s="22">
        <f t="shared" si="10"/>
        <v>0</v>
      </c>
      <c r="H113" s="45">
        <f t="shared" si="11"/>
        <v>0</v>
      </c>
      <c r="I113" s="42">
        <f t="shared" si="12"/>
        <v>0</v>
      </c>
      <c r="J113" s="30">
        <f t="shared" si="14"/>
        <v>0</v>
      </c>
      <c r="K113" s="194"/>
      <c r="L113" s="27">
        <f t="shared" si="13"/>
        <v>0</v>
      </c>
    </row>
    <row r="114" spans="1:12" ht="15" customHeight="1" x14ac:dyDescent="0.45">
      <c r="A114" s="351"/>
      <c r="B114" s="5" t="s">
        <v>8</v>
      </c>
      <c r="C114" s="2">
        <v>304</v>
      </c>
      <c r="D114" s="1"/>
      <c r="E114" s="1"/>
      <c r="F114" s="41">
        <f t="shared" si="16"/>
        <v>0</v>
      </c>
      <c r="G114" s="22">
        <f t="shared" si="10"/>
        <v>0</v>
      </c>
      <c r="H114" s="45">
        <f t="shared" si="11"/>
        <v>0</v>
      </c>
      <c r="I114" s="42">
        <f t="shared" si="12"/>
        <v>0</v>
      </c>
      <c r="J114" s="30">
        <f t="shared" si="14"/>
        <v>0</v>
      </c>
      <c r="K114" s="194"/>
      <c r="L114" s="27">
        <f t="shared" si="13"/>
        <v>0</v>
      </c>
    </row>
    <row r="115" spans="1:12" ht="15" customHeight="1" x14ac:dyDescent="0.45">
      <c r="A115" s="351"/>
      <c r="B115" s="5" t="s">
        <v>8</v>
      </c>
      <c r="C115" s="2">
        <v>401</v>
      </c>
      <c r="D115" s="1"/>
      <c r="E115" s="1"/>
      <c r="F115" s="41">
        <f t="shared" si="16"/>
        <v>0</v>
      </c>
      <c r="G115" s="22">
        <f t="shared" si="10"/>
        <v>0</v>
      </c>
      <c r="H115" s="45">
        <f t="shared" si="11"/>
        <v>0</v>
      </c>
      <c r="I115" s="42">
        <f t="shared" si="12"/>
        <v>0</v>
      </c>
      <c r="J115" s="30">
        <f t="shared" si="14"/>
        <v>0</v>
      </c>
      <c r="K115" s="194"/>
      <c r="L115" s="27">
        <f t="shared" si="13"/>
        <v>0</v>
      </c>
    </row>
    <row r="116" spans="1:12" ht="15" customHeight="1" x14ac:dyDescent="0.45">
      <c r="A116" s="351"/>
      <c r="B116" s="5" t="s">
        <v>8</v>
      </c>
      <c r="C116" s="2">
        <v>402</v>
      </c>
      <c r="D116" s="1"/>
      <c r="E116" s="1"/>
      <c r="F116" s="41">
        <f t="shared" si="16"/>
        <v>0</v>
      </c>
      <c r="G116" s="22">
        <f t="shared" si="10"/>
        <v>0</v>
      </c>
      <c r="H116" s="45">
        <f t="shared" si="11"/>
        <v>0</v>
      </c>
      <c r="I116" s="42">
        <f t="shared" si="12"/>
        <v>0</v>
      </c>
      <c r="J116" s="30">
        <f t="shared" si="14"/>
        <v>0</v>
      </c>
      <c r="K116" s="194"/>
      <c r="L116" s="27">
        <f t="shared" si="13"/>
        <v>0</v>
      </c>
    </row>
    <row r="117" spans="1:12" ht="15" customHeight="1" x14ac:dyDescent="0.45">
      <c r="A117" s="351"/>
      <c r="B117" s="5" t="s">
        <v>8</v>
      </c>
      <c r="C117" s="2">
        <v>403</v>
      </c>
      <c r="D117" s="1"/>
      <c r="E117" s="1"/>
      <c r="F117" s="41">
        <f t="shared" si="16"/>
        <v>0</v>
      </c>
      <c r="G117" s="22">
        <f t="shared" si="10"/>
        <v>0</v>
      </c>
      <c r="H117" s="45">
        <f t="shared" si="11"/>
        <v>0</v>
      </c>
      <c r="I117" s="42">
        <f t="shared" si="12"/>
        <v>0</v>
      </c>
      <c r="J117" s="30">
        <f t="shared" si="14"/>
        <v>0</v>
      </c>
      <c r="K117" s="194"/>
      <c r="L117" s="27">
        <f t="shared" si="13"/>
        <v>0</v>
      </c>
    </row>
    <row r="118" spans="1:12" ht="15" customHeight="1" x14ac:dyDescent="0.45">
      <c r="A118" s="351"/>
      <c r="B118" s="5" t="s">
        <v>8</v>
      </c>
      <c r="C118" s="2">
        <v>404</v>
      </c>
      <c r="D118" s="1"/>
      <c r="E118" s="1"/>
      <c r="F118" s="41">
        <f t="shared" si="16"/>
        <v>0</v>
      </c>
      <c r="G118" s="22">
        <f t="shared" si="10"/>
        <v>0</v>
      </c>
      <c r="H118" s="45">
        <f t="shared" si="11"/>
        <v>0</v>
      </c>
      <c r="I118" s="42">
        <f t="shared" si="12"/>
        <v>0</v>
      </c>
      <c r="J118" s="30">
        <f t="shared" si="14"/>
        <v>0</v>
      </c>
      <c r="K118" s="194"/>
      <c r="L118" s="27">
        <f t="shared" si="13"/>
        <v>0</v>
      </c>
    </row>
    <row r="119" spans="1:12" ht="15" customHeight="1" x14ac:dyDescent="0.45">
      <c r="A119" s="351"/>
      <c r="B119" s="5" t="s">
        <v>8</v>
      </c>
      <c r="C119" s="2">
        <v>501</v>
      </c>
      <c r="D119" s="1"/>
      <c r="E119" s="1"/>
      <c r="F119" s="41">
        <f t="shared" si="16"/>
        <v>0</v>
      </c>
      <c r="G119" s="22">
        <f t="shared" si="10"/>
        <v>0</v>
      </c>
      <c r="H119" s="45">
        <f t="shared" si="11"/>
        <v>0</v>
      </c>
      <c r="I119" s="42">
        <f t="shared" si="12"/>
        <v>0</v>
      </c>
      <c r="J119" s="30">
        <f t="shared" si="14"/>
        <v>0</v>
      </c>
      <c r="K119" s="194"/>
      <c r="L119" s="27">
        <f t="shared" si="13"/>
        <v>0</v>
      </c>
    </row>
    <row r="120" spans="1:12" ht="15" customHeight="1" x14ac:dyDescent="0.45">
      <c r="A120" s="351"/>
      <c r="B120" s="5" t="s">
        <v>8</v>
      </c>
      <c r="C120" s="2">
        <v>502</v>
      </c>
      <c r="D120" s="1"/>
      <c r="E120" s="1"/>
      <c r="F120" s="41">
        <f t="shared" si="16"/>
        <v>0</v>
      </c>
      <c r="G120" s="22">
        <f t="shared" si="10"/>
        <v>0</v>
      </c>
      <c r="H120" s="45">
        <f t="shared" si="11"/>
        <v>0</v>
      </c>
      <c r="I120" s="42">
        <f t="shared" si="12"/>
        <v>0</v>
      </c>
      <c r="J120" s="30">
        <f t="shared" si="14"/>
        <v>0</v>
      </c>
      <c r="K120" s="194"/>
      <c r="L120" s="27">
        <f t="shared" si="13"/>
        <v>0</v>
      </c>
    </row>
    <row r="121" spans="1:12" ht="15" customHeight="1" x14ac:dyDescent="0.45">
      <c r="A121" s="351"/>
      <c r="B121" s="5" t="s">
        <v>8</v>
      </c>
      <c r="C121" s="2">
        <v>503</v>
      </c>
      <c r="D121" s="1"/>
      <c r="E121" s="1"/>
      <c r="F121" s="41">
        <f t="shared" si="16"/>
        <v>0</v>
      </c>
      <c r="G121" s="22">
        <f t="shared" si="10"/>
        <v>0</v>
      </c>
      <c r="H121" s="45">
        <f t="shared" si="11"/>
        <v>0</v>
      </c>
      <c r="I121" s="42">
        <f t="shared" si="12"/>
        <v>0</v>
      </c>
      <c r="J121" s="30">
        <f t="shared" si="14"/>
        <v>0</v>
      </c>
      <c r="K121" s="194"/>
      <c r="L121" s="27">
        <f t="shared" si="13"/>
        <v>0</v>
      </c>
    </row>
    <row r="122" spans="1:12" ht="15.75" customHeight="1" x14ac:dyDescent="0.45">
      <c r="A122" s="351"/>
      <c r="B122" s="5" t="s">
        <v>8</v>
      </c>
      <c r="C122" s="2">
        <v>504</v>
      </c>
      <c r="D122" s="1"/>
      <c r="E122" s="1"/>
      <c r="F122" s="41">
        <f t="shared" si="16"/>
        <v>0</v>
      </c>
      <c r="G122" s="22">
        <f t="shared" si="10"/>
        <v>0</v>
      </c>
      <c r="H122" s="45">
        <f t="shared" si="11"/>
        <v>0</v>
      </c>
      <c r="I122" s="42">
        <f t="shared" si="12"/>
        <v>0</v>
      </c>
      <c r="J122" s="30">
        <f t="shared" si="14"/>
        <v>0</v>
      </c>
      <c r="K122" s="194"/>
      <c r="L122" s="27">
        <f t="shared" si="13"/>
        <v>0</v>
      </c>
    </row>
    <row r="123" spans="1:12" ht="15" customHeight="1" x14ac:dyDescent="0.45">
      <c r="A123" s="350"/>
      <c r="B123" s="5" t="s">
        <v>9</v>
      </c>
      <c r="C123" s="2">
        <v>101</v>
      </c>
      <c r="D123" s="1"/>
      <c r="E123" s="1"/>
      <c r="F123" s="41">
        <f t="shared" si="16"/>
        <v>0</v>
      </c>
      <c r="G123" s="22">
        <f t="shared" si="10"/>
        <v>0</v>
      </c>
      <c r="H123" s="45">
        <f t="shared" si="11"/>
        <v>0</v>
      </c>
      <c r="I123" s="42">
        <f t="shared" si="12"/>
        <v>0</v>
      </c>
      <c r="J123" s="30">
        <f t="shared" si="14"/>
        <v>0</v>
      </c>
      <c r="K123" s="194"/>
      <c r="L123" s="27">
        <f t="shared" si="13"/>
        <v>0</v>
      </c>
    </row>
    <row r="124" spans="1:12" ht="15" customHeight="1" x14ac:dyDescent="0.45">
      <c r="A124" s="350"/>
      <c r="B124" s="157" t="s">
        <v>9</v>
      </c>
      <c r="C124" s="2">
        <v>102</v>
      </c>
      <c r="D124" s="1"/>
      <c r="E124" s="1"/>
      <c r="F124" s="41">
        <f>(E124-D124)*0.01</f>
        <v>0</v>
      </c>
      <c r="G124" s="22">
        <f t="shared" si="10"/>
        <v>0</v>
      </c>
      <c r="H124" s="45">
        <f t="shared" si="11"/>
        <v>0</v>
      </c>
      <c r="I124" s="42">
        <f t="shared" si="12"/>
        <v>0</v>
      </c>
      <c r="J124" s="30">
        <f t="shared" si="14"/>
        <v>0</v>
      </c>
      <c r="K124" s="194"/>
      <c r="L124" s="27">
        <f t="shared" si="13"/>
        <v>0</v>
      </c>
    </row>
    <row r="125" spans="1:12" ht="15" customHeight="1" x14ac:dyDescent="0.45">
      <c r="A125" s="350"/>
      <c r="B125" s="5" t="s">
        <v>9</v>
      </c>
      <c r="C125" s="2">
        <v>103</v>
      </c>
      <c r="D125" s="1"/>
      <c r="E125" s="1"/>
      <c r="F125" s="41">
        <f t="shared" ref="F125:F181" si="17">(E125-D125)*$N$1</f>
        <v>0</v>
      </c>
      <c r="G125" s="22">
        <f t="shared" si="10"/>
        <v>0</v>
      </c>
      <c r="H125" s="45">
        <f t="shared" si="11"/>
        <v>0</v>
      </c>
      <c r="I125" s="42">
        <f t="shared" si="12"/>
        <v>0</v>
      </c>
      <c r="J125" s="30">
        <f t="shared" si="14"/>
        <v>0</v>
      </c>
      <c r="K125" s="194"/>
      <c r="L125" s="27">
        <f t="shared" si="13"/>
        <v>0</v>
      </c>
    </row>
    <row r="126" spans="1:12" ht="15" customHeight="1" x14ac:dyDescent="0.45">
      <c r="A126" s="350"/>
      <c r="B126" s="5" t="s">
        <v>9</v>
      </c>
      <c r="C126" s="2">
        <v>104</v>
      </c>
      <c r="D126" s="1"/>
      <c r="E126" s="1"/>
      <c r="F126" s="41">
        <f t="shared" si="17"/>
        <v>0</v>
      </c>
      <c r="G126" s="22">
        <f t="shared" si="10"/>
        <v>0</v>
      </c>
      <c r="H126" s="45">
        <f t="shared" si="11"/>
        <v>0</v>
      </c>
      <c r="I126" s="42">
        <f t="shared" si="12"/>
        <v>0</v>
      </c>
      <c r="J126" s="30">
        <f t="shared" si="14"/>
        <v>0</v>
      </c>
      <c r="K126" s="194"/>
      <c r="L126" s="27">
        <f t="shared" si="13"/>
        <v>0</v>
      </c>
    </row>
    <row r="127" spans="1:12" ht="15" customHeight="1" x14ac:dyDescent="0.45">
      <c r="A127" s="350"/>
      <c r="B127" s="5" t="s">
        <v>9</v>
      </c>
      <c r="C127" s="2">
        <v>201</v>
      </c>
      <c r="D127" s="1"/>
      <c r="E127" s="1"/>
      <c r="F127" s="41">
        <f t="shared" si="17"/>
        <v>0</v>
      </c>
      <c r="G127" s="22">
        <f t="shared" si="10"/>
        <v>0</v>
      </c>
      <c r="H127" s="45">
        <f t="shared" si="11"/>
        <v>0</v>
      </c>
      <c r="I127" s="42">
        <f t="shared" si="12"/>
        <v>0</v>
      </c>
      <c r="J127" s="30">
        <f t="shared" si="14"/>
        <v>0</v>
      </c>
      <c r="K127" s="194"/>
      <c r="L127" s="27">
        <f t="shared" si="13"/>
        <v>0</v>
      </c>
    </row>
    <row r="128" spans="1:12" ht="15" customHeight="1" x14ac:dyDescent="0.45">
      <c r="A128" s="350"/>
      <c r="B128" s="5" t="s">
        <v>9</v>
      </c>
      <c r="C128" s="2">
        <v>202</v>
      </c>
      <c r="D128" s="1"/>
      <c r="E128" s="1"/>
      <c r="F128" s="41">
        <f t="shared" si="17"/>
        <v>0</v>
      </c>
      <c r="G128" s="22">
        <f t="shared" si="10"/>
        <v>0</v>
      </c>
      <c r="H128" s="45">
        <f t="shared" si="11"/>
        <v>0</v>
      </c>
      <c r="I128" s="42">
        <f t="shared" si="12"/>
        <v>0</v>
      </c>
      <c r="J128" s="30">
        <f t="shared" si="14"/>
        <v>0</v>
      </c>
      <c r="K128" s="194"/>
      <c r="L128" s="27">
        <f t="shared" si="13"/>
        <v>0</v>
      </c>
    </row>
    <row r="129" spans="1:12" ht="15" customHeight="1" x14ac:dyDescent="0.45">
      <c r="A129" s="350"/>
      <c r="B129" s="5" t="s">
        <v>9</v>
      </c>
      <c r="C129" s="2">
        <v>203</v>
      </c>
      <c r="D129" s="1"/>
      <c r="E129" s="1"/>
      <c r="F129" s="41">
        <f t="shared" si="17"/>
        <v>0</v>
      </c>
      <c r="G129" s="22">
        <f t="shared" si="10"/>
        <v>0</v>
      </c>
      <c r="H129" s="45">
        <f t="shared" si="11"/>
        <v>0</v>
      </c>
      <c r="I129" s="42">
        <f t="shared" si="12"/>
        <v>0</v>
      </c>
      <c r="J129" s="30">
        <f t="shared" si="14"/>
        <v>0</v>
      </c>
      <c r="K129" s="194"/>
      <c r="L129" s="27">
        <f t="shared" si="13"/>
        <v>0</v>
      </c>
    </row>
    <row r="130" spans="1:12" ht="15" customHeight="1" x14ac:dyDescent="0.45">
      <c r="A130" s="350"/>
      <c r="B130" s="5" t="s">
        <v>9</v>
      </c>
      <c r="C130" s="2">
        <v>204</v>
      </c>
      <c r="D130" s="1"/>
      <c r="E130" s="1"/>
      <c r="F130" s="41">
        <f t="shared" si="17"/>
        <v>0</v>
      </c>
      <c r="G130" s="22">
        <f t="shared" si="10"/>
        <v>0</v>
      </c>
      <c r="H130" s="45">
        <f t="shared" si="11"/>
        <v>0</v>
      </c>
      <c r="I130" s="42">
        <f t="shared" si="12"/>
        <v>0</v>
      </c>
      <c r="J130" s="30">
        <f t="shared" si="14"/>
        <v>0</v>
      </c>
      <c r="K130" s="194"/>
      <c r="L130" s="27">
        <f t="shared" si="13"/>
        <v>0</v>
      </c>
    </row>
    <row r="131" spans="1:12" ht="15" customHeight="1" x14ac:dyDescent="0.45">
      <c r="A131" s="350"/>
      <c r="B131" s="5" t="s">
        <v>9</v>
      </c>
      <c r="C131" s="2">
        <v>301</v>
      </c>
      <c r="D131" s="1"/>
      <c r="E131" s="1"/>
      <c r="F131" s="41">
        <f t="shared" si="17"/>
        <v>0</v>
      </c>
      <c r="G131" s="22">
        <f t="shared" si="10"/>
        <v>0</v>
      </c>
      <c r="H131" s="45">
        <f t="shared" si="11"/>
        <v>0</v>
      </c>
      <c r="I131" s="42">
        <f t="shared" si="12"/>
        <v>0</v>
      </c>
      <c r="J131" s="30">
        <f t="shared" si="14"/>
        <v>0</v>
      </c>
      <c r="K131" s="194"/>
      <c r="L131" s="27">
        <f t="shared" si="13"/>
        <v>0</v>
      </c>
    </row>
    <row r="132" spans="1:12" ht="15" customHeight="1" x14ac:dyDescent="0.45">
      <c r="A132" s="350"/>
      <c r="B132" s="5" t="s">
        <v>9</v>
      </c>
      <c r="C132" s="2">
        <v>302</v>
      </c>
      <c r="D132" s="1"/>
      <c r="E132" s="1"/>
      <c r="F132" s="41">
        <f t="shared" si="17"/>
        <v>0</v>
      </c>
      <c r="G132" s="22">
        <f t="shared" ref="G132:G183" si="18">MMULT($G$1,1/$F$183)*F132</f>
        <v>0</v>
      </c>
      <c r="H132" s="45">
        <f t="shared" ref="H132:H181" si="19">MMULT($H$1,1/180)</f>
        <v>0</v>
      </c>
      <c r="I132" s="42">
        <f t="shared" ref="I132:I182" si="20">SUM(G132,H132)</f>
        <v>0</v>
      </c>
      <c r="J132" s="30">
        <f t="shared" si="14"/>
        <v>0</v>
      </c>
      <c r="K132" s="194"/>
      <c r="L132" s="27">
        <f t="shared" ref="L132:L182" si="21">SUM(I132,J132,K132)</f>
        <v>0</v>
      </c>
    </row>
    <row r="133" spans="1:12" ht="15" customHeight="1" x14ac:dyDescent="0.45">
      <c r="A133" s="350"/>
      <c r="B133" s="5" t="s">
        <v>9</v>
      </c>
      <c r="C133" s="2">
        <v>303</v>
      </c>
      <c r="D133" s="1"/>
      <c r="E133" s="1"/>
      <c r="F133" s="41">
        <f t="shared" si="17"/>
        <v>0</v>
      </c>
      <c r="G133" s="22">
        <f t="shared" si="18"/>
        <v>0</v>
      </c>
      <c r="H133" s="45">
        <f t="shared" si="19"/>
        <v>0</v>
      </c>
      <c r="I133" s="42">
        <f t="shared" si="20"/>
        <v>0</v>
      </c>
      <c r="J133" s="30">
        <f t="shared" ref="J133:J182" si="22">SUM($J$3)</f>
        <v>0</v>
      </c>
      <c r="K133" s="194"/>
      <c r="L133" s="27">
        <f t="shared" si="21"/>
        <v>0</v>
      </c>
    </row>
    <row r="134" spans="1:12" ht="15" customHeight="1" x14ac:dyDescent="0.45">
      <c r="A134" s="350"/>
      <c r="B134" s="5" t="s">
        <v>9</v>
      </c>
      <c r="C134" s="2">
        <v>304</v>
      </c>
      <c r="D134" s="1"/>
      <c r="E134" s="1"/>
      <c r="F134" s="41">
        <f t="shared" si="17"/>
        <v>0</v>
      </c>
      <c r="G134" s="22">
        <f t="shared" si="18"/>
        <v>0</v>
      </c>
      <c r="H134" s="45">
        <f t="shared" si="19"/>
        <v>0</v>
      </c>
      <c r="I134" s="42">
        <f t="shared" si="20"/>
        <v>0</v>
      </c>
      <c r="J134" s="30">
        <f t="shared" si="22"/>
        <v>0</v>
      </c>
      <c r="K134" s="194"/>
      <c r="L134" s="27">
        <f t="shared" si="21"/>
        <v>0</v>
      </c>
    </row>
    <row r="135" spans="1:12" ht="15" customHeight="1" x14ac:dyDescent="0.45">
      <c r="A135" s="350"/>
      <c r="B135" s="5" t="s">
        <v>9</v>
      </c>
      <c r="C135" s="2">
        <v>401</v>
      </c>
      <c r="D135" s="1"/>
      <c r="E135" s="1"/>
      <c r="F135" s="41">
        <f t="shared" si="17"/>
        <v>0</v>
      </c>
      <c r="G135" s="22">
        <f t="shared" si="18"/>
        <v>0</v>
      </c>
      <c r="H135" s="45">
        <f t="shared" si="19"/>
        <v>0</v>
      </c>
      <c r="I135" s="42">
        <f t="shared" si="20"/>
        <v>0</v>
      </c>
      <c r="J135" s="30">
        <f t="shared" si="22"/>
        <v>0</v>
      </c>
      <c r="K135" s="194"/>
      <c r="L135" s="27">
        <f t="shared" si="21"/>
        <v>0</v>
      </c>
    </row>
    <row r="136" spans="1:12" ht="15" customHeight="1" x14ac:dyDescent="0.45">
      <c r="A136" s="350"/>
      <c r="B136" s="5" t="s">
        <v>9</v>
      </c>
      <c r="C136" s="2">
        <v>402</v>
      </c>
      <c r="D136" s="1"/>
      <c r="E136" s="1"/>
      <c r="F136" s="41">
        <f t="shared" si="17"/>
        <v>0</v>
      </c>
      <c r="G136" s="22">
        <f t="shared" si="18"/>
        <v>0</v>
      </c>
      <c r="H136" s="45">
        <f t="shared" si="19"/>
        <v>0</v>
      </c>
      <c r="I136" s="42">
        <f t="shared" si="20"/>
        <v>0</v>
      </c>
      <c r="J136" s="30">
        <f t="shared" si="22"/>
        <v>0</v>
      </c>
      <c r="K136" s="194"/>
      <c r="L136" s="27">
        <f t="shared" si="21"/>
        <v>0</v>
      </c>
    </row>
    <row r="137" spans="1:12" ht="15" customHeight="1" x14ac:dyDescent="0.45">
      <c r="A137" s="350"/>
      <c r="B137" s="5" t="s">
        <v>9</v>
      </c>
      <c r="C137" s="2">
        <v>403</v>
      </c>
      <c r="D137" s="1"/>
      <c r="E137" s="1"/>
      <c r="F137" s="41">
        <f t="shared" si="17"/>
        <v>0</v>
      </c>
      <c r="G137" s="22">
        <f t="shared" si="18"/>
        <v>0</v>
      </c>
      <c r="H137" s="45">
        <f t="shared" si="19"/>
        <v>0</v>
      </c>
      <c r="I137" s="42">
        <f t="shared" si="20"/>
        <v>0</v>
      </c>
      <c r="J137" s="30">
        <f t="shared" si="22"/>
        <v>0</v>
      </c>
      <c r="K137" s="194"/>
      <c r="L137" s="27">
        <f t="shared" si="21"/>
        <v>0</v>
      </c>
    </row>
    <row r="138" spans="1:12" ht="15" customHeight="1" x14ac:dyDescent="0.45">
      <c r="A138" s="350"/>
      <c r="B138" s="5" t="s">
        <v>9</v>
      </c>
      <c r="C138" s="2">
        <v>404</v>
      </c>
      <c r="D138" s="1"/>
      <c r="E138" s="1"/>
      <c r="F138" s="41">
        <f t="shared" si="17"/>
        <v>0</v>
      </c>
      <c r="G138" s="22">
        <f t="shared" si="18"/>
        <v>0</v>
      </c>
      <c r="H138" s="45">
        <f t="shared" si="19"/>
        <v>0</v>
      </c>
      <c r="I138" s="42">
        <f t="shared" si="20"/>
        <v>0</v>
      </c>
      <c r="J138" s="30">
        <f t="shared" si="22"/>
        <v>0</v>
      </c>
      <c r="K138" s="194"/>
      <c r="L138" s="27">
        <f t="shared" si="21"/>
        <v>0</v>
      </c>
    </row>
    <row r="139" spans="1:12" ht="15" customHeight="1" x14ac:dyDescent="0.45">
      <c r="A139" s="350"/>
      <c r="B139" s="5" t="s">
        <v>9</v>
      </c>
      <c r="C139" s="2">
        <v>501</v>
      </c>
      <c r="D139" s="1"/>
      <c r="E139" s="1"/>
      <c r="F139" s="41">
        <f t="shared" si="17"/>
        <v>0</v>
      </c>
      <c r="G139" s="22">
        <f t="shared" si="18"/>
        <v>0</v>
      </c>
      <c r="H139" s="45">
        <f t="shared" si="19"/>
        <v>0</v>
      </c>
      <c r="I139" s="42">
        <f t="shared" si="20"/>
        <v>0</v>
      </c>
      <c r="J139" s="30">
        <f t="shared" si="22"/>
        <v>0</v>
      </c>
      <c r="K139" s="194"/>
      <c r="L139" s="27">
        <f t="shared" si="21"/>
        <v>0</v>
      </c>
    </row>
    <row r="140" spans="1:12" ht="15" customHeight="1" x14ac:dyDescent="0.45">
      <c r="A140" s="350"/>
      <c r="B140" s="5" t="s">
        <v>9</v>
      </c>
      <c r="C140" s="2">
        <v>502</v>
      </c>
      <c r="D140" s="1"/>
      <c r="E140" s="1"/>
      <c r="F140" s="41">
        <f t="shared" si="17"/>
        <v>0</v>
      </c>
      <c r="G140" s="22">
        <f t="shared" si="18"/>
        <v>0</v>
      </c>
      <c r="H140" s="45">
        <f t="shared" si="19"/>
        <v>0</v>
      </c>
      <c r="I140" s="42">
        <f t="shared" si="20"/>
        <v>0</v>
      </c>
      <c r="J140" s="30">
        <f t="shared" si="22"/>
        <v>0</v>
      </c>
      <c r="K140" s="194"/>
      <c r="L140" s="27">
        <f t="shared" si="21"/>
        <v>0</v>
      </c>
    </row>
    <row r="141" spans="1:12" ht="15" customHeight="1" x14ac:dyDescent="0.45">
      <c r="A141" s="350"/>
      <c r="B141" s="5" t="s">
        <v>9</v>
      </c>
      <c r="C141" s="2">
        <v>503</v>
      </c>
      <c r="D141" s="1"/>
      <c r="E141" s="1"/>
      <c r="F141" s="41">
        <f t="shared" si="17"/>
        <v>0</v>
      </c>
      <c r="G141" s="22">
        <f t="shared" si="18"/>
        <v>0</v>
      </c>
      <c r="H141" s="45">
        <f t="shared" si="19"/>
        <v>0</v>
      </c>
      <c r="I141" s="42">
        <f t="shared" si="20"/>
        <v>0</v>
      </c>
      <c r="J141" s="30">
        <f t="shared" si="22"/>
        <v>0</v>
      </c>
      <c r="K141" s="194"/>
      <c r="L141" s="27">
        <f>SUM(I141,J141,K141)</f>
        <v>0</v>
      </c>
    </row>
    <row r="142" spans="1:12" ht="15.75" customHeight="1" x14ac:dyDescent="0.45">
      <c r="A142" s="350"/>
      <c r="B142" s="5" t="s">
        <v>9</v>
      </c>
      <c r="C142" s="2">
        <v>504</v>
      </c>
      <c r="D142" s="1"/>
      <c r="E142" s="1"/>
      <c r="F142" s="41">
        <f t="shared" si="17"/>
        <v>0</v>
      </c>
      <c r="G142" s="22">
        <f t="shared" si="18"/>
        <v>0</v>
      </c>
      <c r="H142" s="45">
        <f t="shared" si="19"/>
        <v>0</v>
      </c>
      <c r="I142" s="42">
        <f t="shared" si="20"/>
        <v>0</v>
      </c>
      <c r="J142" s="30">
        <f t="shared" si="22"/>
        <v>0</v>
      </c>
      <c r="K142" s="194"/>
      <c r="L142" s="27">
        <f t="shared" si="21"/>
        <v>0</v>
      </c>
    </row>
    <row r="143" spans="1:12" x14ac:dyDescent="0.45">
      <c r="A143" s="351"/>
      <c r="B143" s="5" t="s">
        <v>10</v>
      </c>
      <c r="C143" s="2">
        <v>101</v>
      </c>
      <c r="D143" s="1"/>
      <c r="E143" s="1"/>
      <c r="F143" s="41">
        <f t="shared" si="17"/>
        <v>0</v>
      </c>
      <c r="G143" s="22">
        <f t="shared" si="18"/>
        <v>0</v>
      </c>
      <c r="H143" s="45">
        <f t="shared" si="19"/>
        <v>0</v>
      </c>
      <c r="I143" s="42">
        <f t="shared" si="20"/>
        <v>0</v>
      </c>
      <c r="J143" s="30">
        <f t="shared" si="22"/>
        <v>0</v>
      </c>
      <c r="K143" s="194"/>
      <c r="L143" s="27">
        <f t="shared" si="21"/>
        <v>0</v>
      </c>
    </row>
    <row r="144" spans="1:12" x14ac:dyDescent="0.45">
      <c r="A144" s="351"/>
      <c r="B144" s="5" t="s">
        <v>10</v>
      </c>
      <c r="C144" s="2">
        <v>102</v>
      </c>
      <c r="D144" s="1"/>
      <c r="E144" s="1"/>
      <c r="F144" s="41">
        <f t="shared" si="17"/>
        <v>0</v>
      </c>
      <c r="G144" s="22">
        <f t="shared" si="18"/>
        <v>0</v>
      </c>
      <c r="H144" s="45">
        <f t="shared" si="19"/>
        <v>0</v>
      </c>
      <c r="I144" s="42">
        <f t="shared" si="20"/>
        <v>0</v>
      </c>
      <c r="J144" s="30">
        <f t="shared" si="22"/>
        <v>0</v>
      </c>
      <c r="K144" s="194"/>
      <c r="L144" s="27">
        <f t="shared" si="21"/>
        <v>0</v>
      </c>
    </row>
    <row r="145" spans="1:12" x14ac:dyDescent="0.45">
      <c r="A145" s="351"/>
      <c r="B145" s="5" t="s">
        <v>10</v>
      </c>
      <c r="C145" s="2">
        <v>103</v>
      </c>
      <c r="D145" s="1"/>
      <c r="E145" s="1"/>
      <c r="F145" s="41">
        <f t="shared" si="17"/>
        <v>0</v>
      </c>
      <c r="G145" s="22">
        <f t="shared" si="18"/>
        <v>0</v>
      </c>
      <c r="H145" s="45">
        <f t="shared" si="19"/>
        <v>0</v>
      </c>
      <c r="I145" s="42">
        <f t="shared" si="20"/>
        <v>0</v>
      </c>
      <c r="J145" s="30">
        <f t="shared" si="22"/>
        <v>0</v>
      </c>
      <c r="K145" s="194"/>
      <c r="L145" s="27">
        <f t="shared" si="21"/>
        <v>0</v>
      </c>
    </row>
    <row r="146" spans="1:12" x14ac:dyDescent="0.45">
      <c r="A146" s="351"/>
      <c r="B146" s="5" t="s">
        <v>10</v>
      </c>
      <c r="C146" s="2">
        <v>104</v>
      </c>
      <c r="D146" s="1"/>
      <c r="E146" s="1"/>
      <c r="F146" s="41">
        <f t="shared" si="17"/>
        <v>0</v>
      </c>
      <c r="G146" s="22">
        <f t="shared" si="18"/>
        <v>0</v>
      </c>
      <c r="H146" s="45">
        <f t="shared" si="19"/>
        <v>0</v>
      </c>
      <c r="I146" s="42">
        <f t="shared" si="20"/>
        <v>0</v>
      </c>
      <c r="J146" s="30">
        <f t="shared" si="22"/>
        <v>0</v>
      </c>
      <c r="K146" s="194"/>
      <c r="L146" s="27">
        <f t="shared" si="21"/>
        <v>0</v>
      </c>
    </row>
    <row r="147" spans="1:12" x14ac:dyDescent="0.45">
      <c r="A147" s="351"/>
      <c r="B147" s="5" t="s">
        <v>10</v>
      </c>
      <c r="C147" s="2">
        <v>201</v>
      </c>
      <c r="D147" s="1"/>
      <c r="E147" s="1"/>
      <c r="F147" s="41">
        <f t="shared" si="17"/>
        <v>0</v>
      </c>
      <c r="G147" s="22">
        <f t="shared" si="18"/>
        <v>0</v>
      </c>
      <c r="H147" s="45">
        <f t="shared" si="19"/>
        <v>0</v>
      </c>
      <c r="I147" s="42">
        <f t="shared" si="20"/>
        <v>0</v>
      </c>
      <c r="J147" s="30">
        <f t="shared" si="22"/>
        <v>0</v>
      </c>
      <c r="K147" s="194"/>
      <c r="L147" s="27">
        <f t="shared" si="21"/>
        <v>0</v>
      </c>
    </row>
    <row r="148" spans="1:12" x14ac:dyDescent="0.45">
      <c r="A148" s="351"/>
      <c r="B148" s="5" t="s">
        <v>10</v>
      </c>
      <c r="C148" s="2">
        <v>202</v>
      </c>
      <c r="D148" s="1"/>
      <c r="E148" s="1"/>
      <c r="F148" s="41">
        <f t="shared" si="17"/>
        <v>0</v>
      </c>
      <c r="G148" s="22">
        <f t="shared" si="18"/>
        <v>0</v>
      </c>
      <c r="H148" s="45">
        <f t="shared" si="19"/>
        <v>0</v>
      </c>
      <c r="I148" s="42">
        <f t="shared" si="20"/>
        <v>0</v>
      </c>
      <c r="J148" s="30">
        <f t="shared" si="22"/>
        <v>0</v>
      </c>
      <c r="K148" s="194"/>
      <c r="L148" s="27">
        <f t="shared" si="21"/>
        <v>0</v>
      </c>
    </row>
    <row r="149" spans="1:12" x14ac:dyDescent="0.45">
      <c r="A149" s="351"/>
      <c r="B149" s="5" t="s">
        <v>10</v>
      </c>
      <c r="C149" s="2">
        <v>203</v>
      </c>
      <c r="D149" s="1"/>
      <c r="E149" s="1"/>
      <c r="F149" s="41">
        <f t="shared" si="17"/>
        <v>0</v>
      </c>
      <c r="G149" s="22">
        <f t="shared" si="18"/>
        <v>0</v>
      </c>
      <c r="H149" s="45">
        <f t="shared" si="19"/>
        <v>0</v>
      </c>
      <c r="I149" s="42">
        <f t="shared" si="20"/>
        <v>0</v>
      </c>
      <c r="J149" s="30">
        <f t="shared" si="22"/>
        <v>0</v>
      </c>
      <c r="K149" s="194"/>
      <c r="L149" s="27">
        <f t="shared" si="21"/>
        <v>0</v>
      </c>
    </row>
    <row r="150" spans="1:12" x14ac:dyDescent="0.45">
      <c r="A150" s="351"/>
      <c r="B150" s="5" t="s">
        <v>10</v>
      </c>
      <c r="C150" s="2">
        <v>204</v>
      </c>
      <c r="D150" s="1"/>
      <c r="E150" s="1"/>
      <c r="F150" s="41">
        <f t="shared" si="17"/>
        <v>0</v>
      </c>
      <c r="G150" s="22">
        <f t="shared" si="18"/>
        <v>0</v>
      </c>
      <c r="H150" s="45">
        <f t="shared" si="19"/>
        <v>0</v>
      </c>
      <c r="I150" s="42">
        <f t="shared" si="20"/>
        <v>0</v>
      </c>
      <c r="J150" s="30">
        <f t="shared" si="22"/>
        <v>0</v>
      </c>
      <c r="K150" s="194"/>
      <c r="L150" s="27">
        <f t="shared" si="21"/>
        <v>0</v>
      </c>
    </row>
    <row r="151" spans="1:12" x14ac:dyDescent="0.45">
      <c r="A151" s="351"/>
      <c r="B151" s="5" t="s">
        <v>10</v>
      </c>
      <c r="C151" s="2">
        <v>301</v>
      </c>
      <c r="D151" s="1"/>
      <c r="E151" s="1"/>
      <c r="F151" s="41">
        <f t="shared" si="17"/>
        <v>0</v>
      </c>
      <c r="G151" s="22">
        <f t="shared" si="18"/>
        <v>0</v>
      </c>
      <c r="H151" s="45">
        <f t="shared" si="19"/>
        <v>0</v>
      </c>
      <c r="I151" s="42">
        <f t="shared" si="20"/>
        <v>0</v>
      </c>
      <c r="J151" s="30">
        <f t="shared" si="22"/>
        <v>0</v>
      </c>
      <c r="K151" s="194"/>
      <c r="L151" s="27">
        <f t="shared" si="21"/>
        <v>0</v>
      </c>
    </row>
    <row r="152" spans="1:12" x14ac:dyDescent="0.45">
      <c r="A152" s="351"/>
      <c r="B152" s="5" t="s">
        <v>10</v>
      </c>
      <c r="C152" s="2">
        <v>302</v>
      </c>
      <c r="D152" s="1"/>
      <c r="E152" s="1"/>
      <c r="F152" s="41">
        <f t="shared" si="17"/>
        <v>0</v>
      </c>
      <c r="G152" s="22">
        <f t="shared" si="18"/>
        <v>0</v>
      </c>
      <c r="H152" s="45">
        <f t="shared" si="19"/>
        <v>0</v>
      </c>
      <c r="I152" s="42">
        <f t="shared" si="20"/>
        <v>0</v>
      </c>
      <c r="J152" s="30">
        <f t="shared" si="22"/>
        <v>0</v>
      </c>
      <c r="K152" s="194"/>
      <c r="L152" s="27">
        <f t="shared" si="21"/>
        <v>0</v>
      </c>
    </row>
    <row r="153" spans="1:12" x14ac:dyDescent="0.45">
      <c r="A153" s="351"/>
      <c r="B153" s="5" t="s">
        <v>10</v>
      </c>
      <c r="C153" s="2">
        <v>303</v>
      </c>
      <c r="D153" s="1"/>
      <c r="E153" s="1"/>
      <c r="F153" s="41">
        <f t="shared" si="17"/>
        <v>0</v>
      </c>
      <c r="G153" s="22">
        <f t="shared" si="18"/>
        <v>0</v>
      </c>
      <c r="H153" s="45">
        <f t="shared" si="19"/>
        <v>0</v>
      </c>
      <c r="I153" s="42">
        <f t="shared" si="20"/>
        <v>0</v>
      </c>
      <c r="J153" s="30">
        <f t="shared" si="22"/>
        <v>0</v>
      </c>
      <c r="K153" s="194"/>
      <c r="L153" s="27">
        <f>SUM(I153,J153,K153)</f>
        <v>0</v>
      </c>
    </row>
    <row r="154" spans="1:12" x14ac:dyDescent="0.45">
      <c r="A154" s="351"/>
      <c r="B154" s="5" t="s">
        <v>10</v>
      </c>
      <c r="C154" s="2">
        <v>304</v>
      </c>
      <c r="D154" s="1"/>
      <c r="E154" s="1"/>
      <c r="F154" s="41">
        <f t="shared" si="17"/>
        <v>0</v>
      </c>
      <c r="G154" s="22">
        <f t="shared" si="18"/>
        <v>0</v>
      </c>
      <c r="H154" s="45">
        <f t="shared" si="19"/>
        <v>0</v>
      </c>
      <c r="I154" s="42">
        <f t="shared" si="20"/>
        <v>0</v>
      </c>
      <c r="J154" s="30">
        <f t="shared" si="22"/>
        <v>0</v>
      </c>
      <c r="K154" s="194"/>
      <c r="L154" s="27">
        <f t="shared" si="21"/>
        <v>0</v>
      </c>
    </row>
    <row r="155" spans="1:12" x14ac:dyDescent="0.45">
      <c r="A155" s="351"/>
      <c r="B155" s="5" t="s">
        <v>10</v>
      </c>
      <c r="C155" s="2">
        <v>401</v>
      </c>
      <c r="D155" s="1"/>
      <c r="E155" s="1"/>
      <c r="F155" s="41">
        <f t="shared" si="17"/>
        <v>0</v>
      </c>
      <c r="G155" s="22">
        <f t="shared" si="18"/>
        <v>0</v>
      </c>
      <c r="H155" s="45">
        <f t="shared" si="19"/>
        <v>0</v>
      </c>
      <c r="I155" s="42">
        <f t="shared" si="20"/>
        <v>0</v>
      </c>
      <c r="J155" s="30">
        <f t="shared" si="22"/>
        <v>0</v>
      </c>
      <c r="K155" s="194"/>
      <c r="L155" s="27">
        <f t="shared" si="21"/>
        <v>0</v>
      </c>
    </row>
    <row r="156" spans="1:12" x14ac:dyDescent="0.45">
      <c r="A156" s="351"/>
      <c r="B156" s="5" t="s">
        <v>10</v>
      </c>
      <c r="C156" s="2">
        <v>402</v>
      </c>
      <c r="D156" s="1"/>
      <c r="E156" s="1"/>
      <c r="F156" s="41">
        <f t="shared" si="17"/>
        <v>0</v>
      </c>
      <c r="G156" s="22">
        <f t="shared" si="18"/>
        <v>0</v>
      </c>
      <c r="H156" s="45">
        <f t="shared" si="19"/>
        <v>0</v>
      </c>
      <c r="I156" s="42">
        <f t="shared" si="20"/>
        <v>0</v>
      </c>
      <c r="J156" s="30">
        <f t="shared" si="22"/>
        <v>0</v>
      </c>
      <c r="K156" s="194"/>
      <c r="L156" s="27">
        <f t="shared" si="21"/>
        <v>0</v>
      </c>
    </row>
    <row r="157" spans="1:12" x14ac:dyDescent="0.45">
      <c r="A157" s="351"/>
      <c r="B157" s="5" t="s">
        <v>10</v>
      </c>
      <c r="C157" s="2">
        <v>403</v>
      </c>
      <c r="D157" s="1"/>
      <c r="E157" s="1"/>
      <c r="F157" s="41">
        <f t="shared" si="17"/>
        <v>0</v>
      </c>
      <c r="G157" s="22">
        <f t="shared" si="18"/>
        <v>0</v>
      </c>
      <c r="H157" s="45">
        <f t="shared" si="19"/>
        <v>0</v>
      </c>
      <c r="I157" s="42">
        <f t="shared" si="20"/>
        <v>0</v>
      </c>
      <c r="J157" s="30">
        <f t="shared" si="22"/>
        <v>0</v>
      </c>
      <c r="K157" s="194"/>
      <c r="L157" s="27">
        <f t="shared" si="21"/>
        <v>0</v>
      </c>
    </row>
    <row r="158" spans="1:12" x14ac:dyDescent="0.45">
      <c r="A158" s="351"/>
      <c r="B158" s="5" t="s">
        <v>10</v>
      </c>
      <c r="C158" s="2">
        <v>404</v>
      </c>
      <c r="D158" s="1"/>
      <c r="E158" s="1"/>
      <c r="F158" s="41">
        <f>(E158-D158)*$N$1</f>
        <v>0</v>
      </c>
      <c r="G158" s="22">
        <f t="shared" si="18"/>
        <v>0</v>
      </c>
      <c r="H158" s="45">
        <f t="shared" si="19"/>
        <v>0</v>
      </c>
      <c r="I158" s="42">
        <f t="shared" si="20"/>
        <v>0</v>
      </c>
      <c r="J158" s="30">
        <f t="shared" si="22"/>
        <v>0</v>
      </c>
      <c r="K158" s="194"/>
      <c r="L158" s="27">
        <f>SUM(I158,J158,K158)</f>
        <v>0</v>
      </c>
    </row>
    <row r="159" spans="1:12" x14ac:dyDescent="0.45">
      <c r="A159" s="351"/>
      <c r="B159" s="5" t="s">
        <v>10</v>
      </c>
      <c r="C159" s="2">
        <v>501</v>
      </c>
      <c r="D159" s="1"/>
      <c r="E159" s="1"/>
      <c r="F159" s="41">
        <f t="shared" si="17"/>
        <v>0</v>
      </c>
      <c r="G159" s="22">
        <f t="shared" si="18"/>
        <v>0</v>
      </c>
      <c r="H159" s="45">
        <f t="shared" si="19"/>
        <v>0</v>
      </c>
      <c r="I159" s="42">
        <f t="shared" si="20"/>
        <v>0</v>
      </c>
      <c r="J159" s="30">
        <f t="shared" si="22"/>
        <v>0</v>
      </c>
      <c r="K159" s="194"/>
      <c r="L159" s="27">
        <f>SUM(I159,J159,K159)</f>
        <v>0</v>
      </c>
    </row>
    <row r="160" spans="1:12" x14ac:dyDescent="0.45">
      <c r="A160" s="351"/>
      <c r="B160" s="5" t="s">
        <v>10</v>
      </c>
      <c r="C160" s="2">
        <v>502</v>
      </c>
      <c r="D160" s="1"/>
      <c r="E160" s="1"/>
      <c r="F160" s="41">
        <f t="shared" si="17"/>
        <v>0</v>
      </c>
      <c r="G160" s="22">
        <f t="shared" si="18"/>
        <v>0</v>
      </c>
      <c r="H160" s="45">
        <f t="shared" si="19"/>
        <v>0</v>
      </c>
      <c r="I160" s="42">
        <f t="shared" si="20"/>
        <v>0</v>
      </c>
      <c r="J160" s="30">
        <f t="shared" si="22"/>
        <v>0</v>
      </c>
      <c r="K160" s="194"/>
      <c r="L160" s="27">
        <f t="shared" si="21"/>
        <v>0</v>
      </c>
    </row>
    <row r="161" spans="1:12" x14ac:dyDescent="0.45">
      <c r="A161" s="351"/>
      <c r="B161" s="5" t="s">
        <v>10</v>
      </c>
      <c r="C161" s="2">
        <v>503</v>
      </c>
      <c r="D161" s="1"/>
      <c r="E161" s="1"/>
      <c r="F161" s="41">
        <f t="shared" si="17"/>
        <v>0</v>
      </c>
      <c r="G161" s="22">
        <f t="shared" si="18"/>
        <v>0</v>
      </c>
      <c r="H161" s="45">
        <f t="shared" si="19"/>
        <v>0</v>
      </c>
      <c r="I161" s="42">
        <f t="shared" si="20"/>
        <v>0</v>
      </c>
      <c r="J161" s="30">
        <f t="shared" si="22"/>
        <v>0</v>
      </c>
      <c r="K161" s="194"/>
      <c r="L161" s="27">
        <f t="shared" si="21"/>
        <v>0</v>
      </c>
    </row>
    <row r="162" spans="1:12" x14ac:dyDescent="0.45">
      <c r="A162" s="351"/>
      <c r="B162" s="5" t="s">
        <v>10</v>
      </c>
      <c r="C162" s="2">
        <v>504</v>
      </c>
      <c r="D162" s="1"/>
      <c r="E162" s="1"/>
      <c r="F162" s="41">
        <f t="shared" si="17"/>
        <v>0</v>
      </c>
      <c r="G162" s="22">
        <f t="shared" si="18"/>
        <v>0</v>
      </c>
      <c r="H162" s="45">
        <f t="shared" si="19"/>
        <v>0</v>
      </c>
      <c r="I162" s="42">
        <f t="shared" si="20"/>
        <v>0</v>
      </c>
      <c r="J162" s="30">
        <f t="shared" si="22"/>
        <v>0</v>
      </c>
      <c r="K162" s="194"/>
      <c r="L162" s="27">
        <f t="shared" si="21"/>
        <v>0</v>
      </c>
    </row>
    <row r="163" spans="1:12" x14ac:dyDescent="0.45">
      <c r="A163" s="350"/>
      <c r="B163" s="5" t="s">
        <v>11</v>
      </c>
      <c r="C163" s="2">
        <v>101</v>
      </c>
      <c r="D163" s="1"/>
      <c r="E163" s="1"/>
      <c r="F163" s="41">
        <f t="shared" si="17"/>
        <v>0</v>
      </c>
      <c r="G163" s="22">
        <f t="shared" si="18"/>
        <v>0</v>
      </c>
      <c r="H163" s="45">
        <f t="shared" si="19"/>
        <v>0</v>
      </c>
      <c r="I163" s="42">
        <f t="shared" si="20"/>
        <v>0</v>
      </c>
      <c r="J163" s="30">
        <f t="shared" si="22"/>
        <v>0</v>
      </c>
      <c r="K163" s="194"/>
      <c r="L163" s="27">
        <f t="shared" si="21"/>
        <v>0</v>
      </c>
    </row>
    <row r="164" spans="1:12" x14ac:dyDescent="0.45">
      <c r="A164" s="350"/>
      <c r="B164" s="5" t="s">
        <v>11</v>
      </c>
      <c r="C164" s="2">
        <v>102</v>
      </c>
      <c r="D164" s="1"/>
      <c r="E164" s="1"/>
      <c r="F164" s="41">
        <f t="shared" si="17"/>
        <v>0</v>
      </c>
      <c r="G164" s="22">
        <f t="shared" si="18"/>
        <v>0</v>
      </c>
      <c r="H164" s="45">
        <f t="shared" si="19"/>
        <v>0</v>
      </c>
      <c r="I164" s="42">
        <f t="shared" si="20"/>
        <v>0</v>
      </c>
      <c r="J164" s="30">
        <f t="shared" si="22"/>
        <v>0</v>
      </c>
      <c r="K164" s="194"/>
      <c r="L164" s="27">
        <f t="shared" si="21"/>
        <v>0</v>
      </c>
    </row>
    <row r="165" spans="1:12" x14ac:dyDescent="0.45">
      <c r="A165" s="350"/>
      <c r="B165" s="5" t="s">
        <v>11</v>
      </c>
      <c r="C165" s="2">
        <v>103</v>
      </c>
      <c r="D165" s="1"/>
      <c r="E165" s="1"/>
      <c r="F165" s="41">
        <f t="shared" si="17"/>
        <v>0</v>
      </c>
      <c r="G165" s="22">
        <f t="shared" si="18"/>
        <v>0</v>
      </c>
      <c r="H165" s="45">
        <f t="shared" si="19"/>
        <v>0</v>
      </c>
      <c r="I165" s="42">
        <f t="shared" si="20"/>
        <v>0</v>
      </c>
      <c r="J165" s="30">
        <f t="shared" si="22"/>
        <v>0</v>
      </c>
      <c r="K165" s="194"/>
      <c r="L165" s="27">
        <f t="shared" si="21"/>
        <v>0</v>
      </c>
    </row>
    <row r="166" spans="1:12" x14ac:dyDescent="0.45">
      <c r="A166" s="350"/>
      <c r="B166" s="5" t="s">
        <v>11</v>
      </c>
      <c r="C166" s="2">
        <v>104</v>
      </c>
      <c r="D166" s="1"/>
      <c r="E166" s="1"/>
      <c r="F166" s="41">
        <f t="shared" si="17"/>
        <v>0</v>
      </c>
      <c r="G166" s="22">
        <f t="shared" si="18"/>
        <v>0</v>
      </c>
      <c r="H166" s="45">
        <f t="shared" si="19"/>
        <v>0</v>
      </c>
      <c r="I166" s="42">
        <f t="shared" si="20"/>
        <v>0</v>
      </c>
      <c r="J166" s="30">
        <f t="shared" si="22"/>
        <v>0</v>
      </c>
      <c r="K166" s="194"/>
      <c r="L166" s="27">
        <f t="shared" si="21"/>
        <v>0</v>
      </c>
    </row>
    <row r="167" spans="1:12" x14ac:dyDescent="0.45">
      <c r="A167" s="350"/>
      <c r="B167" s="5" t="s">
        <v>11</v>
      </c>
      <c r="C167" s="2">
        <v>201</v>
      </c>
      <c r="D167" s="1"/>
      <c r="E167" s="1"/>
      <c r="F167" s="41">
        <f t="shared" si="17"/>
        <v>0</v>
      </c>
      <c r="G167" s="22">
        <f t="shared" si="18"/>
        <v>0</v>
      </c>
      <c r="H167" s="45">
        <f t="shared" si="19"/>
        <v>0</v>
      </c>
      <c r="I167" s="42">
        <f t="shared" si="20"/>
        <v>0</v>
      </c>
      <c r="J167" s="30">
        <f t="shared" si="22"/>
        <v>0</v>
      </c>
      <c r="K167" s="194"/>
      <c r="L167" s="27">
        <f t="shared" si="21"/>
        <v>0</v>
      </c>
    </row>
    <row r="168" spans="1:12" x14ac:dyDescent="0.45">
      <c r="A168" s="350"/>
      <c r="B168" s="5" t="s">
        <v>11</v>
      </c>
      <c r="C168" s="2">
        <v>202</v>
      </c>
      <c r="D168" s="1"/>
      <c r="E168" s="1"/>
      <c r="F168" s="41">
        <f t="shared" si="17"/>
        <v>0</v>
      </c>
      <c r="G168" s="22">
        <f t="shared" si="18"/>
        <v>0</v>
      </c>
      <c r="H168" s="45">
        <f t="shared" si="19"/>
        <v>0</v>
      </c>
      <c r="I168" s="42">
        <f t="shared" si="20"/>
        <v>0</v>
      </c>
      <c r="J168" s="30">
        <f t="shared" si="22"/>
        <v>0</v>
      </c>
      <c r="K168" s="194"/>
      <c r="L168" s="27">
        <f t="shared" si="21"/>
        <v>0</v>
      </c>
    </row>
    <row r="169" spans="1:12" x14ac:dyDescent="0.45">
      <c r="A169" s="350"/>
      <c r="B169" s="5" t="s">
        <v>11</v>
      </c>
      <c r="C169" s="2">
        <v>203</v>
      </c>
      <c r="D169" s="1"/>
      <c r="E169" s="1"/>
      <c r="F169" s="41">
        <f t="shared" si="17"/>
        <v>0</v>
      </c>
      <c r="G169" s="22">
        <f t="shared" si="18"/>
        <v>0</v>
      </c>
      <c r="H169" s="45">
        <f t="shared" si="19"/>
        <v>0</v>
      </c>
      <c r="I169" s="42">
        <f t="shared" si="20"/>
        <v>0</v>
      </c>
      <c r="J169" s="30">
        <f t="shared" si="22"/>
        <v>0</v>
      </c>
      <c r="K169" s="194"/>
      <c r="L169" s="27">
        <f t="shared" si="21"/>
        <v>0</v>
      </c>
    </row>
    <row r="170" spans="1:12" x14ac:dyDescent="0.45">
      <c r="A170" s="350"/>
      <c r="B170" s="5" t="s">
        <v>11</v>
      </c>
      <c r="C170" s="2">
        <v>204</v>
      </c>
      <c r="D170" s="1"/>
      <c r="E170" s="1"/>
      <c r="F170" s="41">
        <f t="shared" si="17"/>
        <v>0</v>
      </c>
      <c r="G170" s="22">
        <f t="shared" si="18"/>
        <v>0</v>
      </c>
      <c r="H170" s="45">
        <f t="shared" si="19"/>
        <v>0</v>
      </c>
      <c r="I170" s="42">
        <f t="shared" si="20"/>
        <v>0</v>
      </c>
      <c r="J170" s="30">
        <f t="shared" si="22"/>
        <v>0</v>
      </c>
      <c r="K170" s="194"/>
      <c r="L170" s="27">
        <f t="shared" si="21"/>
        <v>0</v>
      </c>
    </row>
    <row r="171" spans="1:12" x14ac:dyDescent="0.45">
      <c r="A171" s="350"/>
      <c r="B171" s="5" t="s">
        <v>11</v>
      </c>
      <c r="C171" s="2">
        <v>301</v>
      </c>
      <c r="D171" s="1"/>
      <c r="E171" s="1"/>
      <c r="F171" s="41">
        <f t="shared" si="17"/>
        <v>0</v>
      </c>
      <c r="G171" s="22">
        <f t="shared" si="18"/>
        <v>0</v>
      </c>
      <c r="H171" s="45">
        <f t="shared" si="19"/>
        <v>0</v>
      </c>
      <c r="I171" s="42">
        <f t="shared" si="20"/>
        <v>0</v>
      </c>
      <c r="J171" s="30">
        <f t="shared" si="22"/>
        <v>0</v>
      </c>
      <c r="K171" s="194"/>
      <c r="L171" s="27">
        <f t="shared" si="21"/>
        <v>0</v>
      </c>
    </row>
    <row r="172" spans="1:12" x14ac:dyDescent="0.45">
      <c r="A172" s="350"/>
      <c r="B172" s="5" t="s">
        <v>11</v>
      </c>
      <c r="C172" s="2">
        <v>302</v>
      </c>
      <c r="D172" s="1"/>
      <c r="E172" s="1"/>
      <c r="F172" s="41">
        <f t="shared" si="17"/>
        <v>0</v>
      </c>
      <c r="G172" s="22">
        <f t="shared" si="18"/>
        <v>0</v>
      </c>
      <c r="H172" s="45">
        <f t="shared" si="19"/>
        <v>0</v>
      </c>
      <c r="I172" s="42">
        <f t="shared" si="20"/>
        <v>0</v>
      </c>
      <c r="J172" s="30">
        <f t="shared" si="22"/>
        <v>0</v>
      </c>
      <c r="K172" s="194"/>
      <c r="L172" s="27">
        <f t="shared" si="21"/>
        <v>0</v>
      </c>
    </row>
    <row r="173" spans="1:12" x14ac:dyDescent="0.45">
      <c r="A173" s="350"/>
      <c r="B173" s="5" t="s">
        <v>11</v>
      </c>
      <c r="C173" s="2">
        <v>303</v>
      </c>
      <c r="D173" s="1"/>
      <c r="E173" s="1"/>
      <c r="F173" s="41">
        <f t="shared" si="17"/>
        <v>0</v>
      </c>
      <c r="G173" s="22">
        <f t="shared" si="18"/>
        <v>0</v>
      </c>
      <c r="H173" s="45">
        <f t="shared" si="19"/>
        <v>0</v>
      </c>
      <c r="I173" s="42">
        <f t="shared" si="20"/>
        <v>0</v>
      </c>
      <c r="J173" s="30">
        <f t="shared" si="22"/>
        <v>0</v>
      </c>
      <c r="K173" s="194"/>
      <c r="L173" s="27">
        <f t="shared" si="21"/>
        <v>0</v>
      </c>
    </row>
    <row r="174" spans="1:12" x14ac:dyDescent="0.45">
      <c r="A174" s="350"/>
      <c r="B174" s="5" t="s">
        <v>11</v>
      </c>
      <c r="C174" s="2">
        <v>304</v>
      </c>
      <c r="D174" s="1"/>
      <c r="E174" s="1"/>
      <c r="F174" s="41">
        <f t="shared" si="17"/>
        <v>0</v>
      </c>
      <c r="G174" s="22">
        <f t="shared" si="18"/>
        <v>0</v>
      </c>
      <c r="H174" s="45">
        <f t="shared" si="19"/>
        <v>0</v>
      </c>
      <c r="I174" s="42">
        <f t="shared" si="20"/>
        <v>0</v>
      </c>
      <c r="J174" s="30">
        <f t="shared" si="22"/>
        <v>0</v>
      </c>
      <c r="K174" s="194"/>
      <c r="L174" s="27">
        <f t="shared" si="21"/>
        <v>0</v>
      </c>
    </row>
    <row r="175" spans="1:12" x14ac:dyDescent="0.45">
      <c r="A175" s="350"/>
      <c r="B175" s="5" t="s">
        <v>11</v>
      </c>
      <c r="C175" s="2">
        <v>401</v>
      </c>
      <c r="D175" s="1"/>
      <c r="E175" s="1"/>
      <c r="F175" s="41">
        <f t="shared" si="17"/>
        <v>0</v>
      </c>
      <c r="G175" s="22">
        <f t="shared" si="18"/>
        <v>0</v>
      </c>
      <c r="H175" s="45">
        <f t="shared" si="19"/>
        <v>0</v>
      </c>
      <c r="I175" s="42">
        <f t="shared" si="20"/>
        <v>0</v>
      </c>
      <c r="J175" s="30">
        <f t="shared" si="22"/>
        <v>0</v>
      </c>
      <c r="K175" s="194"/>
      <c r="L175" s="27">
        <f t="shared" si="21"/>
        <v>0</v>
      </c>
    </row>
    <row r="176" spans="1:12" x14ac:dyDescent="0.45">
      <c r="A176" s="350"/>
      <c r="B176" s="5" t="s">
        <v>11</v>
      </c>
      <c r="C176" s="2">
        <v>402</v>
      </c>
      <c r="D176" s="1"/>
      <c r="E176" s="1"/>
      <c r="F176" s="41">
        <f t="shared" si="17"/>
        <v>0</v>
      </c>
      <c r="G176" s="22">
        <f t="shared" si="18"/>
        <v>0</v>
      </c>
      <c r="H176" s="45">
        <f t="shared" si="19"/>
        <v>0</v>
      </c>
      <c r="I176" s="42">
        <f t="shared" si="20"/>
        <v>0</v>
      </c>
      <c r="J176" s="30">
        <f t="shared" si="22"/>
        <v>0</v>
      </c>
      <c r="K176" s="194"/>
      <c r="L176" s="27">
        <f t="shared" si="21"/>
        <v>0</v>
      </c>
    </row>
    <row r="177" spans="1:12" x14ac:dyDescent="0.45">
      <c r="A177" s="350"/>
      <c r="B177" s="5" t="s">
        <v>11</v>
      </c>
      <c r="C177" s="2">
        <v>403</v>
      </c>
      <c r="D177" s="1"/>
      <c r="E177" s="1"/>
      <c r="F177" s="41">
        <f t="shared" si="17"/>
        <v>0</v>
      </c>
      <c r="G177" s="22">
        <f t="shared" si="18"/>
        <v>0</v>
      </c>
      <c r="H177" s="45">
        <f t="shared" si="19"/>
        <v>0</v>
      </c>
      <c r="I177" s="42">
        <f t="shared" si="20"/>
        <v>0</v>
      </c>
      <c r="J177" s="30">
        <f t="shared" si="22"/>
        <v>0</v>
      </c>
      <c r="K177" s="194"/>
      <c r="L177" s="27">
        <f t="shared" si="21"/>
        <v>0</v>
      </c>
    </row>
    <row r="178" spans="1:12" x14ac:dyDescent="0.45">
      <c r="A178" s="350"/>
      <c r="B178" s="5" t="s">
        <v>11</v>
      </c>
      <c r="C178" s="2">
        <v>404</v>
      </c>
      <c r="D178" s="1"/>
      <c r="E178" s="1"/>
      <c r="F178" s="41">
        <f t="shared" si="17"/>
        <v>0</v>
      </c>
      <c r="G178" s="22">
        <f t="shared" si="18"/>
        <v>0</v>
      </c>
      <c r="H178" s="45">
        <f t="shared" si="19"/>
        <v>0</v>
      </c>
      <c r="I178" s="42">
        <f t="shared" si="20"/>
        <v>0</v>
      </c>
      <c r="J178" s="30">
        <f t="shared" si="22"/>
        <v>0</v>
      </c>
      <c r="K178" s="194"/>
      <c r="L178" s="27">
        <f t="shared" si="21"/>
        <v>0</v>
      </c>
    </row>
    <row r="179" spans="1:12" x14ac:dyDescent="0.45">
      <c r="A179" s="350"/>
      <c r="B179" s="5" t="s">
        <v>11</v>
      </c>
      <c r="C179" s="2">
        <v>501</v>
      </c>
      <c r="D179" s="1"/>
      <c r="E179" s="1"/>
      <c r="F179" s="41">
        <f t="shared" si="17"/>
        <v>0</v>
      </c>
      <c r="G179" s="22">
        <f t="shared" si="18"/>
        <v>0</v>
      </c>
      <c r="H179" s="45">
        <f t="shared" si="19"/>
        <v>0</v>
      </c>
      <c r="I179" s="42">
        <f t="shared" si="20"/>
        <v>0</v>
      </c>
      <c r="J179" s="30">
        <f t="shared" si="22"/>
        <v>0</v>
      </c>
      <c r="K179" s="194"/>
      <c r="L179" s="27">
        <f t="shared" si="21"/>
        <v>0</v>
      </c>
    </row>
    <row r="180" spans="1:12" x14ac:dyDescent="0.45">
      <c r="A180" s="350"/>
      <c r="B180" s="5" t="s">
        <v>11</v>
      </c>
      <c r="C180" s="2">
        <v>502</v>
      </c>
      <c r="D180" s="1"/>
      <c r="E180" s="1"/>
      <c r="F180" s="41">
        <f t="shared" si="17"/>
        <v>0</v>
      </c>
      <c r="G180" s="22">
        <f t="shared" si="18"/>
        <v>0</v>
      </c>
      <c r="H180" s="45">
        <f>MMULT($H$1,1/180)</f>
        <v>0</v>
      </c>
      <c r="I180" s="42">
        <f t="shared" si="20"/>
        <v>0</v>
      </c>
      <c r="J180" s="30">
        <f t="shared" si="22"/>
        <v>0</v>
      </c>
      <c r="K180" s="194"/>
      <c r="L180" s="27">
        <f t="shared" si="21"/>
        <v>0</v>
      </c>
    </row>
    <row r="181" spans="1:12" x14ac:dyDescent="0.45">
      <c r="A181" s="350"/>
      <c r="B181" s="5" t="s">
        <v>11</v>
      </c>
      <c r="C181" s="2">
        <v>503</v>
      </c>
      <c r="D181" s="1"/>
      <c r="E181" s="1"/>
      <c r="F181" s="41">
        <f t="shared" si="17"/>
        <v>0</v>
      </c>
      <c r="G181" s="22">
        <f>MMULT($G$1,1/$F$183)*F181</f>
        <v>0</v>
      </c>
      <c r="H181" s="45">
        <f t="shared" si="19"/>
        <v>0</v>
      </c>
      <c r="I181" s="42">
        <f t="shared" si="20"/>
        <v>0</v>
      </c>
      <c r="J181" s="30">
        <f t="shared" si="22"/>
        <v>0</v>
      </c>
      <c r="K181" s="194"/>
      <c r="L181" s="27">
        <f t="shared" si="21"/>
        <v>0</v>
      </c>
    </row>
    <row r="182" spans="1:12" x14ac:dyDescent="0.45">
      <c r="A182" s="350"/>
      <c r="B182" s="5" t="s">
        <v>11</v>
      </c>
      <c r="C182" s="2">
        <v>504</v>
      </c>
      <c r="D182" s="1"/>
      <c r="E182" s="1"/>
      <c r="F182" s="41">
        <f>(E182-D182)*$N$1</f>
        <v>0</v>
      </c>
      <c r="G182" s="22">
        <f t="shared" si="18"/>
        <v>0</v>
      </c>
      <c r="H182" s="45">
        <f>MMULT($H$1,1/180)</f>
        <v>0</v>
      </c>
      <c r="I182" s="42">
        <f t="shared" si="20"/>
        <v>0</v>
      </c>
      <c r="J182" s="30">
        <f t="shared" si="22"/>
        <v>0</v>
      </c>
      <c r="K182" s="194"/>
      <c r="L182" s="27">
        <f t="shared" si="21"/>
        <v>0</v>
      </c>
    </row>
    <row r="183" spans="1:12" ht="15" customHeight="1" x14ac:dyDescent="0.45">
      <c r="F183" s="41">
        <f>SUM(F3:F182)</f>
        <v>-9.9999999999999995E-7</v>
      </c>
      <c r="G183" s="22">
        <f t="shared" si="18"/>
        <v>0</v>
      </c>
      <c r="H183" s="236">
        <f>SUM(H3:H182)</f>
        <v>0</v>
      </c>
      <c r="L183" s="159" t="s">
        <v>12</v>
      </c>
    </row>
    <row r="184" spans="1:12" ht="15" customHeight="1" x14ac:dyDescent="0.45">
      <c r="F184" t="s">
        <v>12</v>
      </c>
    </row>
    <row r="185" spans="1:12" ht="15" customHeight="1" x14ac:dyDescent="0.45"/>
    <row r="186" spans="1:12" ht="18" x14ac:dyDescent="0.55000000000000004">
      <c r="D186" s="361" t="s">
        <v>274</v>
      </c>
      <c r="E186" s="361"/>
      <c r="F186" s="361"/>
    </row>
    <row r="187" spans="1:12" ht="15" customHeight="1" x14ac:dyDescent="0.45">
      <c r="D187" s="54" t="s">
        <v>72</v>
      </c>
      <c r="E187" s="147" t="s">
        <v>275</v>
      </c>
      <c r="F187" s="54" t="s">
        <v>69</v>
      </c>
    </row>
    <row r="188" spans="1:12" ht="15" customHeight="1" x14ac:dyDescent="0.45">
      <c r="D188" s="46">
        <v>6244656</v>
      </c>
      <c r="E188" s="86">
        <v>0</v>
      </c>
      <c r="F188" s="92">
        <v>0.1</v>
      </c>
      <c r="G188" s="91">
        <f>MMULT(E188,1/F188)</f>
        <v>0</v>
      </c>
      <c r="H188" s="20" t="s">
        <v>12</v>
      </c>
      <c r="I188"/>
    </row>
    <row r="189" spans="1:12" ht="15" customHeight="1" thickBot="1" x14ac:dyDescent="0.5">
      <c r="D189" s="46">
        <v>6244619</v>
      </c>
      <c r="E189" s="87">
        <v>0</v>
      </c>
      <c r="F189" s="93">
        <v>0.1</v>
      </c>
      <c r="G189" s="91">
        <f>MMULT(E189,1/F189)</f>
        <v>0</v>
      </c>
      <c r="H189" s="150"/>
      <c r="I189"/>
    </row>
    <row r="190" spans="1:12" ht="15" customHeight="1" thickBot="1" x14ac:dyDescent="0.5">
      <c r="D190" s="6" t="s">
        <v>33</v>
      </c>
      <c r="E190" s="48">
        <f>SUM(E188:E189)</f>
        <v>0</v>
      </c>
      <c r="F190" s="94">
        <f>SUM(F188:F189)</f>
        <v>0.2</v>
      </c>
      <c r="H190" s="61"/>
    </row>
    <row r="191" spans="1:12" ht="15" customHeight="1" x14ac:dyDescent="0.45">
      <c r="E191" s="6" t="s">
        <v>283</v>
      </c>
      <c r="H191" s="61"/>
    </row>
    <row r="192" spans="1:12" ht="15" customHeight="1" x14ac:dyDescent="0.45">
      <c r="D192" s="358" t="s">
        <v>69</v>
      </c>
      <c r="E192" s="358"/>
      <c r="F192" s="49">
        <f>SUM(F190)</f>
        <v>0.2</v>
      </c>
      <c r="G192" s="154">
        <f>SUM(I192)</f>
        <v>0</v>
      </c>
      <c r="H192" s="153" t="s">
        <v>12</v>
      </c>
      <c r="I192" s="155" cm="1">
        <f t="array" ref="I192">MMULT(E190,1/F190)</f>
        <v>0</v>
      </c>
    </row>
    <row r="193" spans="4:8" ht="15" customHeight="1" x14ac:dyDescent="0.45">
      <c r="D193" s="359" t="s">
        <v>271</v>
      </c>
      <c r="E193" s="360"/>
      <c r="F193" s="49">
        <f>SUM(F183)</f>
        <v>-9.9999999999999995E-7</v>
      </c>
      <c r="G193" s="27">
        <f>MMULT(F193,G192)</f>
        <v>0</v>
      </c>
      <c r="H193" s="61"/>
    </row>
    <row r="194" spans="4:8" ht="15" customHeight="1" thickBot="1" x14ac:dyDescent="0.5">
      <c r="D194" s="359" t="s">
        <v>270</v>
      </c>
      <c r="E194" s="360"/>
      <c r="F194" s="49">
        <f>SUM(F192,-F193)</f>
        <v>0.20000100000000001</v>
      </c>
      <c r="G194" s="156">
        <f>MMULT(F194,G192)</f>
        <v>0</v>
      </c>
      <c r="H194" s="61"/>
    </row>
    <row r="195" spans="4:8" ht="15" customHeight="1" thickBot="1" x14ac:dyDescent="0.5">
      <c r="F195" s="7"/>
      <c r="G195" s="48">
        <f>SUM(G193:G194)</f>
        <v>0</v>
      </c>
    </row>
    <row r="196" spans="4:8" ht="15" customHeight="1" x14ac:dyDescent="0.45">
      <c r="F196" s="7"/>
    </row>
    <row r="197" spans="4:8" ht="15" customHeight="1" x14ac:dyDescent="0.45"/>
    <row r="198" spans="4:8" ht="15" customHeight="1" x14ac:dyDescent="0.45">
      <c r="D198" t="s">
        <v>70</v>
      </c>
      <c r="F198" s="20">
        <f>MAX(F3:F182)</f>
        <v>0</v>
      </c>
      <c r="G198" s="20">
        <f>MAX(I3:I182)</f>
        <v>0</v>
      </c>
    </row>
    <row r="199" spans="4:8" ht="15" customHeight="1" x14ac:dyDescent="0.45">
      <c r="D199" t="s">
        <v>71</v>
      </c>
      <c r="F199" s="20">
        <f>MIN(F3:F182)</f>
        <v>-9.9999999999999995E-7</v>
      </c>
      <c r="G199" s="20">
        <f>MIN(I3:I182)</f>
        <v>0</v>
      </c>
    </row>
    <row r="200" spans="4:8" ht="15" customHeight="1" x14ac:dyDescent="0.45">
      <c r="D200" t="s">
        <v>265</v>
      </c>
      <c r="F200" s="91">
        <f>AVERAGE(F3:F182)</f>
        <v>-5.5555555555555551E-9</v>
      </c>
      <c r="G200" s="91">
        <f>AVERAGE(G3:G182)</f>
        <v>0</v>
      </c>
    </row>
    <row r="201" spans="4:8" ht="15" customHeight="1" x14ac:dyDescent="0.45">
      <c r="D201" t="s">
        <v>273</v>
      </c>
      <c r="F201" s="91">
        <f>AVERAGE(F199,F198)</f>
        <v>-4.9999999999999998E-7</v>
      </c>
      <c r="G201" t="s">
        <v>12</v>
      </c>
    </row>
    <row r="202" spans="4:8" ht="15.75" customHeight="1" x14ac:dyDescent="0.45">
      <c r="D202" t="s">
        <v>12</v>
      </c>
      <c r="E202" t="s">
        <v>12</v>
      </c>
      <c r="F202" s="7"/>
    </row>
    <row r="203" spans="4:8" ht="15" customHeight="1" x14ac:dyDescent="0.45"/>
    <row r="204" spans="4:8" ht="15" customHeight="1" x14ac:dyDescent="0.45"/>
    <row r="205" spans="4:8" ht="15" customHeight="1" x14ac:dyDescent="0.45"/>
    <row r="206" spans="4:8" ht="15" customHeight="1" x14ac:dyDescent="0.45"/>
    <row r="207" spans="4:8" ht="15" customHeight="1" x14ac:dyDescent="0.45"/>
    <row r="208" spans="4:8" ht="15" customHeight="1" x14ac:dyDescent="0.45"/>
    <row r="209" ht="15" customHeight="1" x14ac:dyDescent="0.45"/>
    <row r="210" ht="15" customHeight="1" x14ac:dyDescent="0.45"/>
    <row r="211" ht="15" customHeight="1" x14ac:dyDescent="0.45"/>
    <row r="212" ht="15" customHeight="1" x14ac:dyDescent="0.45"/>
    <row r="213" ht="15" customHeight="1" x14ac:dyDescent="0.45"/>
    <row r="214" ht="15" customHeight="1" x14ac:dyDescent="0.45"/>
    <row r="215" ht="15" customHeight="1" x14ac:dyDescent="0.45"/>
    <row r="216" ht="15" customHeight="1" x14ac:dyDescent="0.45"/>
    <row r="217" ht="15" customHeight="1" x14ac:dyDescent="0.45"/>
    <row r="218" ht="15" customHeight="1" x14ac:dyDescent="0.45"/>
    <row r="219" ht="15" customHeight="1" x14ac:dyDescent="0.45"/>
    <row r="220" ht="15" customHeight="1" x14ac:dyDescent="0.45"/>
    <row r="221" ht="15" customHeight="1" x14ac:dyDescent="0.45"/>
    <row r="222" ht="15.75" customHeight="1" x14ac:dyDescent="0.45"/>
  </sheetData>
  <mergeCells count="15">
    <mergeCell ref="D192:E192"/>
    <mergeCell ref="D193:E193"/>
    <mergeCell ref="D194:E194"/>
    <mergeCell ref="A83:A102"/>
    <mergeCell ref="A103:A122"/>
    <mergeCell ref="A123:A142"/>
    <mergeCell ref="A143:A162"/>
    <mergeCell ref="A163:A182"/>
    <mergeCell ref="D186:F186"/>
    <mergeCell ref="A63:A82"/>
    <mergeCell ref="D1:E1"/>
    <mergeCell ref="I1:J1"/>
    <mergeCell ref="A3:A22"/>
    <mergeCell ref="A23:A42"/>
    <mergeCell ref="A43:A62"/>
  </mergeCells>
  <pageMargins left="0.7" right="0.7" top="0.75" bottom="0.75" header="0.3" footer="0.3"/>
  <pageSetup paperSize="9" orientation="portrait" horizontalDpi="4294967293" verticalDpi="4294967293" r:id="rId1"/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05A7AB-664B-4E06-A09D-EC3365020F16}">
  <dimension ref="A1:O222"/>
  <sheetViews>
    <sheetView zoomScale="85" zoomScaleNormal="85" workbookViewId="0">
      <pane xSplit="1" ySplit="2" topLeftCell="B3" activePane="bottomRight" state="frozen"/>
      <selection activeCell="F159" sqref="F159"/>
      <selection pane="topRight" activeCell="F159" sqref="F159"/>
      <selection pane="bottomLeft" activeCell="F159" sqref="F159"/>
      <selection pane="bottomRight" activeCell="D182" sqref="D3:F182"/>
    </sheetView>
  </sheetViews>
  <sheetFormatPr baseColWidth="10" defaultRowHeight="14.25" x14ac:dyDescent="0.45"/>
  <cols>
    <col min="1" max="1" width="4.1328125" customWidth="1"/>
    <col min="2" max="2" width="5.3984375" style="6" bestFit="1" customWidth="1"/>
    <col min="3" max="3" width="6.265625" bestFit="1" customWidth="1"/>
    <col min="4" max="5" width="10" customWidth="1"/>
    <col min="6" max="6" width="11.1328125" customWidth="1"/>
    <col min="7" max="7" width="13.86328125" customWidth="1"/>
    <col min="8" max="8" width="13.3984375" customWidth="1"/>
    <col min="9" max="9" width="12.86328125" style="20" bestFit="1" customWidth="1"/>
    <col min="10" max="10" width="12.86328125" customWidth="1"/>
    <col min="11" max="11" width="7.73046875" bestFit="1" customWidth="1"/>
    <col min="12" max="12" width="13.265625" customWidth="1"/>
  </cols>
  <sheetData>
    <row r="1" spans="1:15" ht="21" customHeight="1" x14ac:dyDescent="0.45">
      <c r="D1" s="347" t="s">
        <v>280</v>
      </c>
      <c r="E1" s="347"/>
      <c r="F1" s="53" t="s">
        <v>2</v>
      </c>
      <c r="G1" s="27">
        <f>SUM(G193)</f>
        <v>0</v>
      </c>
      <c r="H1" s="27">
        <f>SUM(G194)</f>
        <v>0</v>
      </c>
      <c r="I1" s="348">
        <f>SUM(G1:H1)</f>
        <v>0</v>
      </c>
      <c r="J1" s="349"/>
      <c r="K1" s="4" t="s">
        <v>12</v>
      </c>
      <c r="L1" s="4"/>
      <c r="N1">
        <v>1E-3</v>
      </c>
    </row>
    <row r="2" spans="1:15" ht="42.75" x14ac:dyDescent="0.45">
      <c r="B2" s="43" t="s">
        <v>0</v>
      </c>
      <c r="C2" s="44" t="s">
        <v>1</v>
      </c>
      <c r="D2" s="3">
        <v>44114</v>
      </c>
      <c r="E2" s="3">
        <v>44145</v>
      </c>
      <c r="F2" s="50" t="s">
        <v>68</v>
      </c>
      <c r="G2" s="51" t="s">
        <v>276</v>
      </c>
      <c r="H2" s="52" t="s">
        <v>277</v>
      </c>
      <c r="I2" s="21" t="s">
        <v>278</v>
      </c>
      <c r="J2" s="28" t="s">
        <v>319</v>
      </c>
      <c r="K2" s="28" t="s">
        <v>266</v>
      </c>
      <c r="L2" s="28" t="s">
        <v>279</v>
      </c>
      <c r="N2" t="s">
        <v>12</v>
      </c>
    </row>
    <row r="3" spans="1:15" ht="15" customHeight="1" x14ac:dyDescent="0.45">
      <c r="A3" s="350"/>
      <c r="B3" s="5" t="s">
        <v>3</v>
      </c>
      <c r="C3" s="2">
        <v>101</v>
      </c>
      <c r="D3" s="1">
        <v>1E-3</v>
      </c>
      <c r="E3" s="1">
        <v>0</v>
      </c>
      <c r="F3" s="41">
        <f>(E3-D3)*$N$1</f>
        <v>-9.9999999999999995E-7</v>
      </c>
      <c r="G3" s="22">
        <f>MMULT($G$1,1/$F$183)*F3</f>
        <v>0</v>
      </c>
      <c r="H3" s="45">
        <f>MMULT($H$1,1/180)</f>
        <v>0</v>
      </c>
      <c r="I3" s="42">
        <f>SUM(G3,H3)</f>
        <v>0</v>
      </c>
      <c r="J3" s="30">
        <v>0</v>
      </c>
      <c r="K3" s="194"/>
      <c r="L3" s="27">
        <f>SUM(I3,J3,K3)</f>
        <v>0</v>
      </c>
      <c r="N3" t="s">
        <v>12</v>
      </c>
    </row>
    <row r="4" spans="1:15" ht="15" customHeight="1" x14ac:dyDescent="0.45">
      <c r="A4" s="350"/>
      <c r="B4" s="5" t="s">
        <v>3</v>
      </c>
      <c r="C4" s="2">
        <v>102</v>
      </c>
      <c r="D4" s="1"/>
      <c r="E4" s="1"/>
      <c r="F4" s="41">
        <f t="shared" ref="F4:F22" si="0">(E4-D4)*$N$1</f>
        <v>0</v>
      </c>
      <c r="G4" s="22">
        <f t="shared" ref="G4:G67" si="1">MMULT($G$1,1/$F$183)*F4</f>
        <v>0</v>
      </c>
      <c r="H4" s="45">
        <f t="shared" ref="H4:H67" si="2">MMULT($H$1,1/180)</f>
        <v>0</v>
      </c>
      <c r="I4" s="42">
        <f t="shared" ref="I4:I67" si="3">SUM(G4,H4)</f>
        <v>0</v>
      </c>
      <c r="J4" s="30">
        <f>SUM($J$3)</f>
        <v>0</v>
      </c>
      <c r="K4" s="194"/>
      <c r="L4" s="27">
        <f t="shared" ref="L4:L66" si="4">SUM(I4,J4,K4)</f>
        <v>0</v>
      </c>
      <c r="N4" t="s">
        <v>12</v>
      </c>
    </row>
    <row r="5" spans="1:15" ht="15" customHeight="1" x14ac:dyDescent="0.45">
      <c r="A5" s="350"/>
      <c r="B5" s="5" t="s">
        <v>3</v>
      </c>
      <c r="C5" s="2">
        <v>103</v>
      </c>
      <c r="D5" s="1"/>
      <c r="E5" s="1"/>
      <c r="F5" s="41">
        <f t="shared" si="0"/>
        <v>0</v>
      </c>
      <c r="G5" s="22">
        <f t="shared" si="1"/>
        <v>0</v>
      </c>
      <c r="H5" s="45">
        <f>MMULT($H$1,1/180)</f>
        <v>0</v>
      </c>
      <c r="I5" s="42">
        <f t="shared" si="3"/>
        <v>0</v>
      </c>
      <c r="J5" s="30">
        <f t="shared" ref="J5:J68" si="5">SUM($J$3)</f>
        <v>0</v>
      </c>
      <c r="K5" s="194"/>
      <c r="L5" s="27">
        <f t="shared" si="4"/>
        <v>0</v>
      </c>
      <c r="N5" t="s">
        <v>12</v>
      </c>
    </row>
    <row r="6" spans="1:15" ht="15" customHeight="1" x14ac:dyDescent="0.45">
      <c r="A6" s="350"/>
      <c r="B6" s="5" t="s">
        <v>3</v>
      </c>
      <c r="C6" s="2">
        <v>104</v>
      </c>
      <c r="D6" s="1"/>
      <c r="E6" s="1"/>
      <c r="F6" s="41">
        <f t="shared" si="0"/>
        <v>0</v>
      </c>
      <c r="G6" s="22">
        <f t="shared" si="1"/>
        <v>0</v>
      </c>
      <c r="H6" s="45">
        <f t="shared" si="2"/>
        <v>0</v>
      </c>
      <c r="I6" s="42">
        <f t="shared" si="3"/>
        <v>0</v>
      </c>
      <c r="J6" s="30">
        <f t="shared" si="5"/>
        <v>0</v>
      </c>
      <c r="K6" s="194"/>
      <c r="L6" s="27">
        <f t="shared" si="4"/>
        <v>0</v>
      </c>
      <c r="N6" t="s">
        <v>12</v>
      </c>
      <c r="O6" t="s">
        <v>12</v>
      </c>
    </row>
    <row r="7" spans="1:15" ht="15" customHeight="1" x14ac:dyDescent="0.45">
      <c r="A7" s="350"/>
      <c r="B7" s="5" t="s">
        <v>3</v>
      </c>
      <c r="C7" s="2">
        <v>201</v>
      </c>
      <c r="D7" s="1"/>
      <c r="E7" s="1"/>
      <c r="F7" s="41">
        <f t="shared" si="0"/>
        <v>0</v>
      </c>
      <c r="G7" s="22">
        <f t="shared" si="1"/>
        <v>0</v>
      </c>
      <c r="H7" s="45">
        <f t="shared" si="2"/>
        <v>0</v>
      </c>
      <c r="I7" s="42">
        <f t="shared" si="3"/>
        <v>0</v>
      </c>
      <c r="J7" s="30">
        <f t="shared" si="5"/>
        <v>0</v>
      </c>
      <c r="K7" s="194"/>
      <c r="L7" s="27">
        <f t="shared" si="4"/>
        <v>0</v>
      </c>
      <c r="N7" t="s">
        <v>12</v>
      </c>
    </row>
    <row r="8" spans="1:15" ht="15" customHeight="1" x14ac:dyDescent="0.45">
      <c r="A8" s="350"/>
      <c r="B8" s="5" t="s">
        <v>3</v>
      </c>
      <c r="C8" s="2">
        <v>202</v>
      </c>
      <c r="D8" s="1"/>
      <c r="E8" s="1"/>
      <c r="F8" s="41">
        <f t="shared" si="0"/>
        <v>0</v>
      </c>
      <c r="G8" s="22">
        <f t="shared" si="1"/>
        <v>0</v>
      </c>
      <c r="H8" s="45">
        <f t="shared" si="2"/>
        <v>0</v>
      </c>
      <c r="I8" s="42">
        <f t="shared" si="3"/>
        <v>0</v>
      </c>
      <c r="J8" s="30">
        <f t="shared" si="5"/>
        <v>0</v>
      </c>
      <c r="K8" s="194"/>
      <c r="L8" s="27">
        <f t="shared" si="4"/>
        <v>0</v>
      </c>
      <c r="N8" t="s">
        <v>12</v>
      </c>
    </row>
    <row r="9" spans="1:15" ht="15" customHeight="1" x14ac:dyDescent="0.45">
      <c r="A9" s="350"/>
      <c r="B9" s="5" t="s">
        <v>3</v>
      </c>
      <c r="C9" s="2">
        <v>203</v>
      </c>
      <c r="D9" s="1"/>
      <c r="E9" s="1"/>
      <c r="F9" s="41">
        <f t="shared" si="0"/>
        <v>0</v>
      </c>
      <c r="G9" s="22">
        <f t="shared" si="1"/>
        <v>0</v>
      </c>
      <c r="H9" s="45">
        <f t="shared" si="2"/>
        <v>0</v>
      </c>
      <c r="I9" s="42">
        <f t="shared" si="3"/>
        <v>0</v>
      </c>
      <c r="J9" s="30">
        <f t="shared" si="5"/>
        <v>0</v>
      </c>
      <c r="K9" s="194"/>
      <c r="L9" s="27">
        <f t="shared" si="4"/>
        <v>0</v>
      </c>
      <c r="N9" t="s">
        <v>12</v>
      </c>
    </row>
    <row r="10" spans="1:15" ht="15" customHeight="1" x14ac:dyDescent="0.45">
      <c r="A10" s="350"/>
      <c r="B10" s="5" t="s">
        <v>3</v>
      </c>
      <c r="C10" s="2">
        <v>204</v>
      </c>
      <c r="D10" s="1"/>
      <c r="E10" s="1"/>
      <c r="F10" s="41">
        <f t="shared" si="0"/>
        <v>0</v>
      </c>
      <c r="G10" s="22">
        <f t="shared" si="1"/>
        <v>0</v>
      </c>
      <c r="H10" s="45">
        <f t="shared" si="2"/>
        <v>0</v>
      </c>
      <c r="I10" s="42">
        <f t="shared" si="3"/>
        <v>0</v>
      </c>
      <c r="J10" s="30">
        <f t="shared" si="5"/>
        <v>0</v>
      </c>
      <c r="K10" s="194"/>
      <c r="L10" s="27">
        <f t="shared" si="4"/>
        <v>0</v>
      </c>
      <c r="N10" t="s">
        <v>12</v>
      </c>
    </row>
    <row r="11" spans="1:15" ht="15" customHeight="1" x14ac:dyDescent="0.45">
      <c r="A11" s="350"/>
      <c r="B11" s="5" t="s">
        <v>3</v>
      </c>
      <c r="C11" s="2">
        <v>301</v>
      </c>
      <c r="D11" s="1"/>
      <c r="E11" s="1"/>
      <c r="F11" s="41">
        <f t="shared" si="0"/>
        <v>0</v>
      </c>
      <c r="G11" s="22">
        <f t="shared" si="1"/>
        <v>0</v>
      </c>
      <c r="H11" s="45">
        <f t="shared" si="2"/>
        <v>0</v>
      </c>
      <c r="I11" s="42">
        <f t="shared" si="3"/>
        <v>0</v>
      </c>
      <c r="J11" s="30">
        <f t="shared" si="5"/>
        <v>0</v>
      </c>
      <c r="K11" s="194"/>
      <c r="L11" s="27">
        <f t="shared" si="4"/>
        <v>0</v>
      </c>
      <c r="N11" t="s">
        <v>12</v>
      </c>
    </row>
    <row r="12" spans="1:15" ht="15" customHeight="1" x14ac:dyDescent="0.45">
      <c r="A12" s="350"/>
      <c r="B12" s="5" t="s">
        <v>3</v>
      </c>
      <c r="C12" s="2">
        <v>302</v>
      </c>
      <c r="D12" s="1"/>
      <c r="E12" s="1"/>
      <c r="F12" s="41">
        <f>(E12-D12)*$N$1</f>
        <v>0</v>
      </c>
      <c r="G12" s="22">
        <f t="shared" si="1"/>
        <v>0</v>
      </c>
      <c r="H12" s="45">
        <f t="shared" si="2"/>
        <v>0</v>
      </c>
      <c r="I12" s="42">
        <f t="shared" si="3"/>
        <v>0</v>
      </c>
      <c r="J12" s="30">
        <f t="shared" si="5"/>
        <v>0</v>
      </c>
      <c r="K12" s="194"/>
      <c r="L12" s="27">
        <f t="shared" si="4"/>
        <v>0</v>
      </c>
      <c r="N12" t="s">
        <v>12</v>
      </c>
    </row>
    <row r="13" spans="1:15" ht="15" customHeight="1" x14ac:dyDescent="0.45">
      <c r="A13" s="350"/>
      <c r="B13" s="5" t="s">
        <v>3</v>
      </c>
      <c r="C13" s="2">
        <v>303</v>
      </c>
      <c r="D13" s="1"/>
      <c r="E13" s="1"/>
      <c r="F13" s="41">
        <f t="shared" si="0"/>
        <v>0</v>
      </c>
      <c r="G13" s="22">
        <f t="shared" si="1"/>
        <v>0</v>
      </c>
      <c r="H13" s="45">
        <f t="shared" si="2"/>
        <v>0</v>
      </c>
      <c r="I13" s="42">
        <f t="shared" si="3"/>
        <v>0</v>
      </c>
      <c r="J13" s="30">
        <f t="shared" si="5"/>
        <v>0</v>
      </c>
      <c r="K13" s="194"/>
      <c r="L13" s="27">
        <f t="shared" si="4"/>
        <v>0</v>
      </c>
      <c r="N13" t="s">
        <v>12</v>
      </c>
    </row>
    <row r="14" spans="1:15" ht="15" customHeight="1" x14ac:dyDescent="0.45">
      <c r="A14" s="350"/>
      <c r="B14" s="5" t="s">
        <v>3</v>
      </c>
      <c r="C14" s="2">
        <v>304</v>
      </c>
      <c r="D14" s="1"/>
      <c r="E14" s="1"/>
      <c r="F14" s="41">
        <f t="shared" si="0"/>
        <v>0</v>
      </c>
      <c r="G14" s="22">
        <f t="shared" si="1"/>
        <v>0</v>
      </c>
      <c r="H14" s="45">
        <f t="shared" si="2"/>
        <v>0</v>
      </c>
      <c r="I14" s="42">
        <f t="shared" si="3"/>
        <v>0</v>
      </c>
      <c r="J14" s="30">
        <f t="shared" si="5"/>
        <v>0</v>
      </c>
      <c r="K14" s="194"/>
      <c r="L14" s="27">
        <f t="shared" si="4"/>
        <v>0</v>
      </c>
      <c r="N14" t="s">
        <v>12</v>
      </c>
    </row>
    <row r="15" spans="1:15" ht="15" customHeight="1" x14ac:dyDescent="0.45">
      <c r="A15" s="350"/>
      <c r="B15" s="5" t="s">
        <v>3</v>
      </c>
      <c r="C15" s="2">
        <v>401</v>
      </c>
      <c r="D15" s="1"/>
      <c r="E15" s="1"/>
      <c r="F15" s="41">
        <f t="shared" si="0"/>
        <v>0</v>
      </c>
      <c r="G15" s="22">
        <f t="shared" si="1"/>
        <v>0</v>
      </c>
      <c r="H15" s="45">
        <f t="shared" si="2"/>
        <v>0</v>
      </c>
      <c r="I15" s="42">
        <f t="shared" si="3"/>
        <v>0</v>
      </c>
      <c r="J15" s="30">
        <f t="shared" si="5"/>
        <v>0</v>
      </c>
      <c r="K15" s="194"/>
      <c r="L15" s="27">
        <f t="shared" si="4"/>
        <v>0</v>
      </c>
      <c r="N15" t="s">
        <v>12</v>
      </c>
    </row>
    <row r="16" spans="1:15" ht="15" customHeight="1" x14ac:dyDescent="0.45">
      <c r="A16" s="350"/>
      <c r="B16" s="5" t="s">
        <v>3</v>
      </c>
      <c r="C16" s="2">
        <v>402</v>
      </c>
      <c r="D16" s="1"/>
      <c r="E16" s="1"/>
      <c r="F16" s="41">
        <f t="shared" si="0"/>
        <v>0</v>
      </c>
      <c r="G16" s="22">
        <f t="shared" si="1"/>
        <v>0</v>
      </c>
      <c r="H16" s="45">
        <f t="shared" si="2"/>
        <v>0</v>
      </c>
      <c r="I16" s="42">
        <f t="shared" si="3"/>
        <v>0</v>
      </c>
      <c r="J16" s="30">
        <f t="shared" si="5"/>
        <v>0</v>
      </c>
      <c r="K16" s="194"/>
      <c r="L16" s="27">
        <f t="shared" si="4"/>
        <v>0</v>
      </c>
    </row>
    <row r="17" spans="1:12" ht="15" customHeight="1" x14ac:dyDescent="0.45">
      <c r="A17" s="350"/>
      <c r="B17" s="5" t="s">
        <v>3</v>
      </c>
      <c r="C17" s="2">
        <v>403</v>
      </c>
      <c r="D17" s="1"/>
      <c r="E17" s="1"/>
      <c r="F17" s="41">
        <f t="shared" si="0"/>
        <v>0</v>
      </c>
      <c r="G17" s="22">
        <f t="shared" si="1"/>
        <v>0</v>
      </c>
      <c r="H17" s="45">
        <f t="shared" si="2"/>
        <v>0</v>
      </c>
      <c r="I17" s="42">
        <f t="shared" si="3"/>
        <v>0</v>
      </c>
      <c r="J17" s="30">
        <f t="shared" si="5"/>
        <v>0</v>
      </c>
      <c r="K17" s="194"/>
      <c r="L17" s="27">
        <f t="shared" si="4"/>
        <v>0</v>
      </c>
    </row>
    <row r="18" spans="1:12" ht="15" customHeight="1" x14ac:dyDescent="0.45">
      <c r="A18" s="350"/>
      <c r="B18" s="5" t="s">
        <v>3</v>
      </c>
      <c r="C18" s="2">
        <v>404</v>
      </c>
      <c r="D18" s="1"/>
      <c r="E18" s="1"/>
      <c r="F18" s="41">
        <f t="shared" si="0"/>
        <v>0</v>
      </c>
      <c r="G18" s="22">
        <f t="shared" si="1"/>
        <v>0</v>
      </c>
      <c r="H18" s="45">
        <f t="shared" si="2"/>
        <v>0</v>
      </c>
      <c r="I18" s="42">
        <f t="shared" si="3"/>
        <v>0</v>
      </c>
      <c r="J18" s="30">
        <f t="shared" si="5"/>
        <v>0</v>
      </c>
      <c r="K18" s="194"/>
      <c r="L18" s="27">
        <f t="shared" si="4"/>
        <v>0</v>
      </c>
    </row>
    <row r="19" spans="1:12" ht="15" customHeight="1" x14ac:dyDescent="0.45">
      <c r="A19" s="350"/>
      <c r="B19" s="5" t="s">
        <v>3</v>
      </c>
      <c r="C19" s="2">
        <v>501</v>
      </c>
      <c r="D19" s="1"/>
      <c r="E19" s="1"/>
      <c r="F19" s="41">
        <f t="shared" si="0"/>
        <v>0</v>
      </c>
      <c r="G19" s="22">
        <f t="shared" si="1"/>
        <v>0</v>
      </c>
      <c r="H19" s="45">
        <f t="shared" si="2"/>
        <v>0</v>
      </c>
      <c r="I19" s="42">
        <f t="shared" si="3"/>
        <v>0</v>
      </c>
      <c r="J19" s="30">
        <f t="shared" si="5"/>
        <v>0</v>
      </c>
      <c r="K19" s="194"/>
      <c r="L19" s="27">
        <f t="shared" si="4"/>
        <v>0</v>
      </c>
    </row>
    <row r="20" spans="1:12" ht="15" customHeight="1" x14ac:dyDescent="0.45">
      <c r="A20" s="350"/>
      <c r="B20" s="5" t="s">
        <v>3</v>
      </c>
      <c r="C20" s="2">
        <v>502</v>
      </c>
      <c r="D20" s="1"/>
      <c r="E20" s="1"/>
      <c r="F20" s="41">
        <f t="shared" si="0"/>
        <v>0</v>
      </c>
      <c r="G20" s="22">
        <f t="shared" si="1"/>
        <v>0</v>
      </c>
      <c r="H20" s="45">
        <f t="shared" si="2"/>
        <v>0</v>
      </c>
      <c r="I20" s="42">
        <f t="shared" si="3"/>
        <v>0</v>
      </c>
      <c r="J20" s="30">
        <f t="shared" si="5"/>
        <v>0</v>
      </c>
      <c r="K20" s="194"/>
      <c r="L20" s="27">
        <f t="shared" si="4"/>
        <v>0</v>
      </c>
    </row>
    <row r="21" spans="1:12" ht="15" customHeight="1" x14ac:dyDescent="0.45">
      <c r="A21" s="350"/>
      <c r="B21" s="5" t="s">
        <v>3</v>
      </c>
      <c r="C21" s="2">
        <v>503</v>
      </c>
      <c r="D21" s="1"/>
      <c r="E21" s="1"/>
      <c r="F21" s="41">
        <f t="shared" si="0"/>
        <v>0</v>
      </c>
      <c r="G21" s="22">
        <f t="shared" si="1"/>
        <v>0</v>
      </c>
      <c r="H21" s="45">
        <f t="shared" si="2"/>
        <v>0</v>
      </c>
      <c r="I21" s="42">
        <f t="shared" si="3"/>
        <v>0</v>
      </c>
      <c r="J21" s="30">
        <f t="shared" si="5"/>
        <v>0</v>
      </c>
      <c r="K21" s="194"/>
      <c r="L21" s="27">
        <f t="shared" si="4"/>
        <v>0</v>
      </c>
    </row>
    <row r="22" spans="1:12" ht="15.75" customHeight="1" x14ac:dyDescent="0.45">
      <c r="A22" s="350"/>
      <c r="B22" s="5" t="s">
        <v>3</v>
      </c>
      <c r="C22" s="2">
        <v>504</v>
      </c>
      <c r="D22" s="1"/>
      <c r="E22" s="1"/>
      <c r="F22" s="41">
        <f t="shared" si="0"/>
        <v>0</v>
      </c>
      <c r="G22" s="22">
        <f t="shared" si="1"/>
        <v>0</v>
      </c>
      <c r="H22" s="45">
        <f t="shared" si="2"/>
        <v>0</v>
      </c>
      <c r="I22" s="42">
        <f t="shared" si="3"/>
        <v>0</v>
      </c>
      <c r="J22" s="30">
        <f t="shared" si="5"/>
        <v>0</v>
      </c>
      <c r="K22" s="194"/>
      <c r="L22" s="27">
        <f t="shared" si="4"/>
        <v>0</v>
      </c>
    </row>
    <row r="23" spans="1:12" ht="15" customHeight="1" x14ac:dyDescent="0.45">
      <c r="A23" s="351"/>
      <c r="B23" s="5" t="s">
        <v>4</v>
      </c>
      <c r="C23" s="2">
        <v>101</v>
      </c>
      <c r="D23" s="1"/>
      <c r="E23" s="1"/>
      <c r="F23" s="41">
        <f>(E23-D23)*0.01</f>
        <v>0</v>
      </c>
      <c r="G23" s="22">
        <f t="shared" si="1"/>
        <v>0</v>
      </c>
      <c r="H23" s="45">
        <f t="shared" si="2"/>
        <v>0</v>
      </c>
      <c r="I23" s="42">
        <f t="shared" si="3"/>
        <v>0</v>
      </c>
      <c r="J23" s="30">
        <f t="shared" si="5"/>
        <v>0</v>
      </c>
      <c r="K23" s="194"/>
      <c r="L23" s="27">
        <f t="shared" si="4"/>
        <v>0</v>
      </c>
    </row>
    <row r="24" spans="1:12" ht="15" customHeight="1" x14ac:dyDescent="0.45">
      <c r="A24" s="351"/>
      <c r="B24" s="5" t="s">
        <v>4</v>
      </c>
      <c r="C24" s="2">
        <v>102</v>
      </c>
      <c r="D24" s="1"/>
      <c r="E24" s="1"/>
      <c r="F24" s="41">
        <f t="shared" ref="F24:F32" si="6">(E24-D24)*$N$1</f>
        <v>0</v>
      </c>
      <c r="G24" s="22">
        <f t="shared" si="1"/>
        <v>0</v>
      </c>
      <c r="H24" s="45">
        <f t="shared" si="2"/>
        <v>0</v>
      </c>
      <c r="I24" s="42">
        <f t="shared" si="3"/>
        <v>0</v>
      </c>
      <c r="J24" s="30">
        <f t="shared" si="5"/>
        <v>0</v>
      </c>
      <c r="K24" s="194"/>
      <c r="L24" s="27">
        <f t="shared" si="4"/>
        <v>0</v>
      </c>
    </row>
    <row r="25" spans="1:12" ht="15" customHeight="1" x14ac:dyDescent="0.45">
      <c r="A25" s="351"/>
      <c r="B25" s="5" t="s">
        <v>4</v>
      </c>
      <c r="C25" s="2">
        <v>103</v>
      </c>
      <c r="D25" s="1"/>
      <c r="E25" s="1"/>
      <c r="F25" s="41">
        <f t="shared" si="6"/>
        <v>0</v>
      </c>
      <c r="G25" s="22">
        <f t="shared" si="1"/>
        <v>0</v>
      </c>
      <c r="H25" s="45">
        <f t="shared" si="2"/>
        <v>0</v>
      </c>
      <c r="I25" s="42">
        <f t="shared" si="3"/>
        <v>0</v>
      </c>
      <c r="J25" s="30">
        <f t="shared" si="5"/>
        <v>0</v>
      </c>
      <c r="K25" s="194"/>
      <c r="L25" s="27">
        <f t="shared" si="4"/>
        <v>0</v>
      </c>
    </row>
    <row r="26" spans="1:12" ht="15" customHeight="1" x14ac:dyDescent="0.45">
      <c r="A26" s="351"/>
      <c r="B26" s="5" t="s">
        <v>4</v>
      </c>
      <c r="C26" s="2">
        <v>104</v>
      </c>
      <c r="D26" s="1"/>
      <c r="E26" s="1"/>
      <c r="F26" s="41">
        <f t="shared" si="6"/>
        <v>0</v>
      </c>
      <c r="G26" s="22">
        <f t="shared" si="1"/>
        <v>0</v>
      </c>
      <c r="H26" s="45">
        <f t="shared" si="2"/>
        <v>0</v>
      </c>
      <c r="I26" s="42">
        <f t="shared" si="3"/>
        <v>0</v>
      </c>
      <c r="J26" s="30">
        <f t="shared" si="5"/>
        <v>0</v>
      </c>
      <c r="K26" s="194"/>
      <c r="L26" s="27">
        <f t="shared" si="4"/>
        <v>0</v>
      </c>
    </row>
    <row r="27" spans="1:12" ht="15" customHeight="1" x14ac:dyDescent="0.45">
      <c r="A27" s="351"/>
      <c r="B27" s="5" t="s">
        <v>4</v>
      </c>
      <c r="C27" s="2">
        <v>201</v>
      </c>
      <c r="D27" s="1"/>
      <c r="E27" s="1"/>
      <c r="F27" s="41">
        <f t="shared" si="6"/>
        <v>0</v>
      </c>
      <c r="G27" s="22">
        <f t="shared" si="1"/>
        <v>0</v>
      </c>
      <c r="H27" s="45">
        <f t="shared" si="2"/>
        <v>0</v>
      </c>
      <c r="I27" s="42">
        <f t="shared" si="3"/>
        <v>0</v>
      </c>
      <c r="J27" s="30">
        <f t="shared" si="5"/>
        <v>0</v>
      </c>
      <c r="K27" s="194"/>
      <c r="L27" s="27">
        <f t="shared" si="4"/>
        <v>0</v>
      </c>
    </row>
    <row r="28" spans="1:12" ht="15" customHeight="1" x14ac:dyDescent="0.45">
      <c r="A28" s="351"/>
      <c r="B28" s="5" t="s">
        <v>4</v>
      </c>
      <c r="C28" s="2">
        <v>202</v>
      </c>
      <c r="D28" s="1"/>
      <c r="E28" s="1"/>
      <c r="F28" s="41">
        <f t="shared" si="6"/>
        <v>0</v>
      </c>
      <c r="G28" s="22">
        <f t="shared" si="1"/>
        <v>0</v>
      </c>
      <c r="H28" s="45">
        <f t="shared" si="2"/>
        <v>0</v>
      </c>
      <c r="I28" s="42">
        <f t="shared" si="3"/>
        <v>0</v>
      </c>
      <c r="J28" s="30">
        <f t="shared" si="5"/>
        <v>0</v>
      </c>
      <c r="K28" s="194"/>
      <c r="L28" s="27">
        <f t="shared" si="4"/>
        <v>0</v>
      </c>
    </row>
    <row r="29" spans="1:12" ht="15" customHeight="1" x14ac:dyDescent="0.45">
      <c r="A29" s="351"/>
      <c r="B29" s="5" t="s">
        <v>4</v>
      </c>
      <c r="C29" s="2">
        <v>203</v>
      </c>
      <c r="D29" s="1"/>
      <c r="E29" s="1"/>
      <c r="F29" s="41">
        <f t="shared" si="6"/>
        <v>0</v>
      </c>
      <c r="G29" s="22">
        <f t="shared" si="1"/>
        <v>0</v>
      </c>
      <c r="H29" s="45">
        <f t="shared" si="2"/>
        <v>0</v>
      </c>
      <c r="I29" s="42">
        <f t="shared" si="3"/>
        <v>0</v>
      </c>
      <c r="J29" s="30">
        <f t="shared" si="5"/>
        <v>0</v>
      </c>
      <c r="K29" s="194"/>
      <c r="L29" s="27">
        <f t="shared" si="4"/>
        <v>0</v>
      </c>
    </row>
    <row r="30" spans="1:12" ht="15" customHeight="1" x14ac:dyDescent="0.45">
      <c r="A30" s="351"/>
      <c r="B30" s="5" t="s">
        <v>4</v>
      </c>
      <c r="C30" s="2">
        <v>204</v>
      </c>
      <c r="D30" s="1"/>
      <c r="E30" s="1"/>
      <c r="F30" s="41">
        <f t="shared" si="6"/>
        <v>0</v>
      </c>
      <c r="G30" s="22">
        <f t="shared" si="1"/>
        <v>0</v>
      </c>
      <c r="H30" s="45">
        <f t="shared" si="2"/>
        <v>0</v>
      </c>
      <c r="I30" s="42">
        <f t="shared" si="3"/>
        <v>0</v>
      </c>
      <c r="J30" s="30">
        <f t="shared" si="5"/>
        <v>0</v>
      </c>
      <c r="K30" s="194"/>
      <c r="L30" s="27">
        <f t="shared" si="4"/>
        <v>0</v>
      </c>
    </row>
    <row r="31" spans="1:12" ht="15" customHeight="1" x14ac:dyDescent="0.45">
      <c r="A31" s="351"/>
      <c r="B31" s="5" t="s">
        <v>4</v>
      </c>
      <c r="C31" s="2">
        <v>301</v>
      </c>
      <c r="D31" s="1"/>
      <c r="E31" s="1"/>
      <c r="F31" s="41">
        <f t="shared" si="6"/>
        <v>0</v>
      </c>
      <c r="G31" s="22">
        <f t="shared" si="1"/>
        <v>0</v>
      </c>
      <c r="H31" s="45">
        <f t="shared" si="2"/>
        <v>0</v>
      </c>
      <c r="I31" s="42">
        <f t="shared" si="3"/>
        <v>0</v>
      </c>
      <c r="J31" s="30">
        <f t="shared" si="5"/>
        <v>0</v>
      </c>
      <c r="K31" s="194"/>
      <c r="L31" s="27">
        <f t="shared" si="4"/>
        <v>0</v>
      </c>
    </row>
    <row r="32" spans="1:12" ht="15" customHeight="1" x14ac:dyDescent="0.45">
      <c r="A32" s="351"/>
      <c r="B32" s="5" t="s">
        <v>4</v>
      </c>
      <c r="C32" s="2">
        <v>302</v>
      </c>
      <c r="D32" s="1"/>
      <c r="E32" s="1"/>
      <c r="F32" s="41">
        <f t="shared" si="6"/>
        <v>0</v>
      </c>
      <c r="G32" s="22">
        <f t="shared" si="1"/>
        <v>0</v>
      </c>
      <c r="H32" s="45">
        <f t="shared" si="2"/>
        <v>0</v>
      </c>
      <c r="I32" s="42">
        <f t="shared" si="3"/>
        <v>0</v>
      </c>
      <c r="J32" s="30">
        <f t="shared" si="5"/>
        <v>0</v>
      </c>
      <c r="K32" s="194"/>
      <c r="L32" s="27">
        <f t="shared" si="4"/>
        <v>0</v>
      </c>
    </row>
    <row r="33" spans="1:12" ht="15" customHeight="1" x14ac:dyDescent="0.45">
      <c r="A33" s="351"/>
      <c r="B33" s="5" t="s">
        <v>4</v>
      </c>
      <c r="C33" s="2">
        <v>303</v>
      </c>
      <c r="D33" s="1"/>
      <c r="E33" s="1"/>
      <c r="F33" s="41">
        <f>(E33-D33)*0.01</f>
        <v>0</v>
      </c>
      <c r="G33" s="22">
        <f t="shared" si="1"/>
        <v>0</v>
      </c>
      <c r="H33" s="45">
        <f t="shared" si="2"/>
        <v>0</v>
      </c>
      <c r="I33" s="42">
        <f t="shared" si="3"/>
        <v>0</v>
      </c>
      <c r="J33" s="30">
        <f t="shared" si="5"/>
        <v>0</v>
      </c>
      <c r="K33" s="194"/>
      <c r="L33" s="27">
        <f t="shared" si="4"/>
        <v>0</v>
      </c>
    </row>
    <row r="34" spans="1:12" ht="15" customHeight="1" x14ac:dyDescent="0.45">
      <c r="A34" s="351"/>
      <c r="B34" s="5" t="s">
        <v>4</v>
      </c>
      <c r="C34" s="2">
        <v>304</v>
      </c>
      <c r="D34" s="1"/>
      <c r="E34" s="1"/>
      <c r="F34" s="41">
        <f t="shared" ref="F34:F42" si="7">(E34-D34)*$N$1</f>
        <v>0</v>
      </c>
      <c r="G34" s="22">
        <f t="shared" si="1"/>
        <v>0</v>
      </c>
      <c r="H34" s="45">
        <f t="shared" si="2"/>
        <v>0</v>
      </c>
      <c r="I34" s="42">
        <f t="shared" si="3"/>
        <v>0</v>
      </c>
      <c r="J34" s="30">
        <f t="shared" si="5"/>
        <v>0</v>
      </c>
      <c r="K34" s="194"/>
      <c r="L34" s="27">
        <f t="shared" si="4"/>
        <v>0</v>
      </c>
    </row>
    <row r="35" spans="1:12" ht="15" customHeight="1" x14ac:dyDescent="0.45">
      <c r="A35" s="351"/>
      <c r="B35" s="5" t="s">
        <v>4</v>
      </c>
      <c r="C35" s="2">
        <v>401</v>
      </c>
      <c r="D35" s="1"/>
      <c r="E35" s="1"/>
      <c r="F35" s="41">
        <f t="shared" si="7"/>
        <v>0</v>
      </c>
      <c r="G35" s="22">
        <f t="shared" si="1"/>
        <v>0</v>
      </c>
      <c r="H35" s="45">
        <f t="shared" si="2"/>
        <v>0</v>
      </c>
      <c r="I35" s="42">
        <f t="shared" si="3"/>
        <v>0</v>
      </c>
      <c r="J35" s="30">
        <f t="shared" si="5"/>
        <v>0</v>
      </c>
      <c r="K35" s="194"/>
      <c r="L35" s="27">
        <f t="shared" si="4"/>
        <v>0</v>
      </c>
    </row>
    <row r="36" spans="1:12" ht="15" customHeight="1" x14ac:dyDescent="0.45">
      <c r="A36" s="351"/>
      <c r="B36" s="5" t="s">
        <v>4</v>
      </c>
      <c r="C36" s="2">
        <v>402</v>
      </c>
      <c r="D36" s="1"/>
      <c r="E36" s="1"/>
      <c r="F36" s="41">
        <f t="shared" si="7"/>
        <v>0</v>
      </c>
      <c r="G36" s="22">
        <f t="shared" si="1"/>
        <v>0</v>
      </c>
      <c r="H36" s="45">
        <f t="shared" si="2"/>
        <v>0</v>
      </c>
      <c r="I36" s="42">
        <f t="shared" si="3"/>
        <v>0</v>
      </c>
      <c r="J36" s="30">
        <f t="shared" si="5"/>
        <v>0</v>
      </c>
      <c r="K36" s="194"/>
      <c r="L36" s="27">
        <f t="shared" si="4"/>
        <v>0</v>
      </c>
    </row>
    <row r="37" spans="1:12" ht="15" customHeight="1" x14ac:dyDescent="0.45">
      <c r="A37" s="351"/>
      <c r="B37" s="5" t="s">
        <v>4</v>
      </c>
      <c r="C37" s="2">
        <v>403</v>
      </c>
      <c r="D37" s="1"/>
      <c r="E37" s="1"/>
      <c r="F37" s="41">
        <f t="shared" si="7"/>
        <v>0</v>
      </c>
      <c r="G37" s="22">
        <f t="shared" si="1"/>
        <v>0</v>
      </c>
      <c r="H37" s="45">
        <f t="shared" si="2"/>
        <v>0</v>
      </c>
      <c r="I37" s="42">
        <f t="shared" si="3"/>
        <v>0</v>
      </c>
      <c r="J37" s="30">
        <f t="shared" si="5"/>
        <v>0</v>
      </c>
      <c r="K37" s="194"/>
      <c r="L37" s="27">
        <f t="shared" si="4"/>
        <v>0</v>
      </c>
    </row>
    <row r="38" spans="1:12" ht="15" customHeight="1" x14ac:dyDescent="0.45">
      <c r="A38" s="351"/>
      <c r="B38" s="5" t="s">
        <v>4</v>
      </c>
      <c r="C38" s="2">
        <v>404</v>
      </c>
      <c r="D38" s="1"/>
      <c r="E38" s="1"/>
      <c r="F38" s="41">
        <f t="shared" si="7"/>
        <v>0</v>
      </c>
      <c r="G38" s="22">
        <f t="shared" si="1"/>
        <v>0</v>
      </c>
      <c r="H38" s="45">
        <f t="shared" si="2"/>
        <v>0</v>
      </c>
      <c r="I38" s="42">
        <f t="shared" si="3"/>
        <v>0</v>
      </c>
      <c r="J38" s="30">
        <f t="shared" si="5"/>
        <v>0</v>
      </c>
      <c r="K38" s="194"/>
      <c r="L38" s="27">
        <f t="shared" si="4"/>
        <v>0</v>
      </c>
    </row>
    <row r="39" spans="1:12" ht="15" customHeight="1" x14ac:dyDescent="0.45">
      <c r="A39" s="351"/>
      <c r="B39" s="5" t="s">
        <v>4</v>
      </c>
      <c r="C39" s="2">
        <v>501</v>
      </c>
      <c r="D39" s="1"/>
      <c r="E39" s="1"/>
      <c r="F39" s="41">
        <f t="shared" si="7"/>
        <v>0</v>
      </c>
      <c r="G39" s="22">
        <f t="shared" si="1"/>
        <v>0</v>
      </c>
      <c r="H39" s="45">
        <f t="shared" si="2"/>
        <v>0</v>
      </c>
      <c r="I39" s="42">
        <f t="shared" si="3"/>
        <v>0</v>
      </c>
      <c r="J39" s="30">
        <f t="shared" si="5"/>
        <v>0</v>
      </c>
      <c r="K39" s="194"/>
      <c r="L39" s="27">
        <f t="shared" si="4"/>
        <v>0</v>
      </c>
    </row>
    <row r="40" spans="1:12" ht="15" customHeight="1" x14ac:dyDescent="0.45">
      <c r="A40" s="351"/>
      <c r="B40" s="5" t="s">
        <v>4</v>
      </c>
      <c r="C40" s="2">
        <v>502</v>
      </c>
      <c r="D40" s="1"/>
      <c r="E40" s="1"/>
      <c r="F40" s="41">
        <f t="shared" si="7"/>
        <v>0</v>
      </c>
      <c r="G40" s="22">
        <f t="shared" si="1"/>
        <v>0</v>
      </c>
      <c r="H40" s="45">
        <f t="shared" si="2"/>
        <v>0</v>
      </c>
      <c r="I40" s="42">
        <f t="shared" si="3"/>
        <v>0</v>
      </c>
      <c r="J40" s="30">
        <f t="shared" si="5"/>
        <v>0</v>
      </c>
      <c r="K40" s="194"/>
      <c r="L40" s="27">
        <f t="shared" si="4"/>
        <v>0</v>
      </c>
    </row>
    <row r="41" spans="1:12" ht="15" customHeight="1" x14ac:dyDescent="0.45">
      <c r="A41" s="351"/>
      <c r="B41" s="5" t="s">
        <v>4</v>
      </c>
      <c r="C41" s="2">
        <v>503</v>
      </c>
      <c r="D41" s="1"/>
      <c r="E41" s="1"/>
      <c r="F41" s="41">
        <f t="shared" si="7"/>
        <v>0</v>
      </c>
      <c r="G41" s="22">
        <f t="shared" si="1"/>
        <v>0</v>
      </c>
      <c r="H41" s="45">
        <f t="shared" si="2"/>
        <v>0</v>
      </c>
      <c r="I41" s="42">
        <f t="shared" si="3"/>
        <v>0</v>
      </c>
      <c r="J41" s="30">
        <f t="shared" si="5"/>
        <v>0</v>
      </c>
      <c r="K41" s="194"/>
      <c r="L41" s="27">
        <f t="shared" si="4"/>
        <v>0</v>
      </c>
    </row>
    <row r="42" spans="1:12" ht="15.75" customHeight="1" x14ac:dyDescent="0.45">
      <c r="A42" s="351"/>
      <c r="B42" s="5" t="s">
        <v>4</v>
      </c>
      <c r="C42" s="2">
        <v>504</v>
      </c>
      <c r="D42" s="1"/>
      <c r="E42" s="1"/>
      <c r="F42" s="41">
        <f t="shared" si="7"/>
        <v>0</v>
      </c>
      <c r="G42" s="22">
        <f t="shared" si="1"/>
        <v>0</v>
      </c>
      <c r="H42" s="45">
        <f t="shared" si="2"/>
        <v>0</v>
      </c>
      <c r="I42" s="42">
        <f t="shared" si="3"/>
        <v>0</v>
      </c>
      <c r="J42" s="30">
        <f t="shared" si="5"/>
        <v>0</v>
      </c>
      <c r="K42" s="194"/>
      <c r="L42" s="27">
        <f t="shared" si="4"/>
        <v>0</v>
      </c>
    </row>
    <row r="43" spans="1:12" ht="15" customHeight="1" x14ac:dyDescent="0.45">
      <c r="A43" s="350"/>
      <c r="B43" s="5" t="s">
        <v>5</v>
      </c>
      <c r="C43" s="2">
        <v>101</v>
      </c>
      <c r="D43" s="1"/>
      <c r="E43" s="1"/>
      <c r="F43" s="41">
        <f>(E43-D43)*0.01</f>
        <v>0</v>
      </c>
      <c r="G43" s="22">
        <f t="shared" si="1"/>
        <v>0</v>
      </c>
      <c r="H43" s="45">
        <f t="shared" si="2"/>
        <v>0</v>
      </c>
      <c r="I43" s="42">
        <f t="shared" si="3"/>
        <v>0</v>
      </c>
      <c r="J43" s="30">
        <f t="shared" si="5"/>
        <v>0</v>
      </c>
      <c r="K43" s="194"/>
      <c r="L43" s="27">
        <f t="shared" si="4"/>
        <v>0</v>
      </c>
    </row>
    <row r="44" spans="1:12" ht="15" customHeight="1" x14ac:dyDescent="0.45">
      <c r="A44" s="350"/>
      <c r="B44" s="5" t="s">
        <v>5</v>
      </c>
      <c r="C44" s="2">
        <v>102</v>
      </c>
      <c r="D44" s="1"/>
      <c r="E44" s="1"/>
      <c r="F44" s="41">
        <f t="shared" ref="F44:F56" si="8">(E44-D44)*$N$1</f>
        <v>0</v>
      </c>
      <c r="G44" s="22">
        <f t="shared" si="1"/>
        <v>0</v>
      </c>
      <c r="H44" s="45">
        <f t="shared" si="2"/>
        <v>0</v>
      </c>
      <c r="I44" s="42">
        <f t="shared" si="3"/>
        <v>0</v>
      </c>
      <c r="J44" s="30">
        <f t="shared" si="5"/>
        <v>0</v>
      </c>
      <c r="K44" s="194"/>
      <c r="L44" s="27">
        <f t="shared" si="4"/>
        <v>0</v>
      </c>
    </row>
    <row r="45" spans="1:12" ht="15" customHeight="1" x14ac:dyDescent="0.45">
      <c r="A45" s="350"/>
      <c r="B45" s="5" t="s">
        <v>5</v>
      </c>
      <c r="C45" s="2">
        <v>103</v>
      </c>
      <c r="D45" s="1"/>
      <c r="E45" s="1"/>
      <c r="F45" s="41">
        <f t="shared" si="8"/>
        <v>0</v>
      </c>
      <c r="G45" s="22">
        <f t="shared" si="1"/>
        <v>0</v>
      </c>
      <c r="H45" s="45">
        <f t="shared" si="2"/>
        <v>0</v>
      </c>
      <c r="I45" s="42">
        <f t="shared" si="3"/>
        <v>0</v>
      </c>
      <c r="J45" s="30">
        <f t="shared" si="5"/>
        <v>0</v>
      </c>
      <c r="K45" s="194"/>
      <c r="L45" s="27">
        <f t="shared" si="4"/>
        <v>0</v>
      </c>
    </row>
    <row r="46" spans="1:12" ht="15" customHeight="1" x14ac:dyDescent="0.45">
      <c r="A46" s="350"/>
      <c r="B46" s="5" t="s">
        <v>5</v>
      </c>
      <c r="C46" s="2">
        <v>104</v>
      </c>
      <c r="D46" s="1"/>
      <c r="E46" s="1"/>
      <c r="F46" s="41">
        <f t="shared" si="8"/>
        <v>0</v>
      </c>
      <c r="G46" s="22">
        <f t="shared" si="1"/>
        <v>0</v>
      </c>
      <c r="H46" s="45">
        <f t="shared" si="2"/>
        <v>0</v>
      </c>
      <c r="I46" s="42">
        <f t="shared" si="3"/>
        <v>0</v>
      </c>
      <c r="J46" s="30">
        <f t="shared" si="5"/>
        <v>0</v>
      </c>
      <c r="K46" s="194"/>
      <c r="L46" s="27">
        <f t="shared" si="4"/>
        <v>0</v>
      </c>
    </row>
    <row r="47" spans="1:12" ht="15" customHeight="1" x14ac:dyDescent="0.45">
      <c r="A47" s="350"/>
      <c r="B47" s="5" t="s">
        <v>5</v>
      </c>
      <c r="C47" s="2">
        <v>201</v>
      </c>
      <c r="D47" s="1"/>
      <c r="E47" s="1"/>
      <c r="F47" s="41">
        <f t="shared" si="8"/>
        <v>0</v>
      </c>
      <c r="G47" s="22">
        <f t="shared" si="1"/>
        <v>0</v>
      </c>
      <c r="H47" s="45">
        <f t="shared" si="2"/>
        <v>0</v>
      </c>
      <c r="I47" s="42">
        <f t="shared" si="3"/>
        <v>0</v>
      </c>
      <c r="J47" s="30">
        <f t="shared" si="5"/>
        <v>0</v>
      </c>
      <c r="K47" s="194"/>
      <c r="L47" s="27">
        <f t="shared" si="4"/>
        <v>0</v>
      </c>
    </row>
    <row r="48" spans="1:12" ht="15" customHeight="1" x14ac:dyDescent="0.45">
      <c r="A48" s="350"/>
      <c r="B48" s="5" t="s">
        <v>5</v>
      </c>
      <c r="C48" s="2">
        <v>202</v>
      </c>
      <c r="D48" s="1"/>
      <c r="E48" s="1"/>
      <c r="F48" s="41">
        <f t="shared" si="8"/>
        <v>0</v>
      </c>
      <c r="G48" s="22">
        <f t="shared" si="1"/>
        <v>0</v>
      </c>
      <c r="H48" s="45">
        <f t="shared" si="2"/>
        <v>0</v>
      </c>
      <c r="I48" s="42">
        <f t="shared" si="3"/>
        <v>0</v>
      </c>
      <c r="J48" s="30">
        <f t="shared" si="5"/>
        <v>0</v>
      </c>
      <c r="K48" s="194"/>
      <c r="L48" s="27">
        <f t="shared" si="4"/>
        <v>0</v>
      </c>
    </row>
    <row r="49" spans="1:12" ht="15" customHeight="1" x14ac:dyDescent="0.45">
      <c r="A49" s="350"/>
      <c r="B49" s="5" t="s">
        <v>5</v>
      </c>
      <c r="C49" s="2">
        <v>203</v>
      </c>
      <c r="D49" s="1"/>
      <c r="E49" s="1"/>
      <c r="F49" s="41">
        <f t="shared" si="8"/>
        <v>0</v>
      </c>
      <c r="G49" s="22">
        <f t="shared" si="1"/>
        <v>0</v>
      </c>
      <c r="H49" s="45">
        <f t="shared" si="2"/>
        <v>0</v>
      </c>
      <c r="I49" s="42">
        <f t="shared" si="3"/>
        <v>0</v>
      </c>
      <c r="J49" s="30">
        <f t="shared" si="5"/>
        <v>0</v>
      </c>
      <c r="K49" s="194"/>
      <c r="L49" s="27">
        <f t="shared" si="4"/>
        <v>0</v>
      </c>
    </row>
    <row r="50" spans="1:12" ht="15" customHeight="1" x14ac:dyDescent="0.45">
      <c r="A50" s="350"/>
      <c r="B50" s="5" t="s">
        <v>5</v>
      </c>
      <c r="C50" s="2">
        <v>204</v>
      </c>
      <c r="D50" s="1"/>
      <c r="E50" s="1"/>
      <c r="F50" s="41">
        <f t="shared" si="8"/>
        <v>0</v>
      </c>
      <c r="G50" s="22">
        <f t="shared" si="1"/>
        <v>0</v>
      </c>
      <c r="H50" s="45">
        <f t="shared" si="2"/>
        <v>0</v>
      </c>
      <c r="I50" s="42">
        <f t="shared" si="3"/>
        <v>0</v>
      </c>
      <c r="J50" s="30">
        <f t="shared" si="5"/>
        <v>0</v>
      </c>
      <c r="K50" s="194"/>
      <c r="L50" s="27">
        <f t="shared" si="4"/>
        <v>0</v>
      </c>
    </row>
    <row r="51" spans="1:12" ht="15" customHeight="1" x14ac:dyDescent="0.45">
      <c r="A51" s="350"/>
      <c r="B51" s="5" t="s">
        <v>5</v>
      </c>
      <c r="C51" s="2">
        <v>301</v>
      </c>
      <c r="D51" s="1"/>
      <c r="E51" s="1"/>
      <c r="F51" s="41">
        <f t="shared" si="8"/>
        <v>0</v>
      </c>
      <c r="G51" s="22">
        <f t="shared" si="1"/>
        <v>0</v>
      </c>
      <c r="H51" s="45">
        <f t="shared" si="2"/>
        <v>0</v>
      </c>
      <c r="I51" s="42">
        <f t="shared" si="3"/>
        <v>0</v>
      </c>
      <c r="J51" s="30">
        <f t="shared" si="5"/>
        <v>0</v>
      </c>
      <c r="K51" s="194"/>
      <c r="L51" s="27">
        <f t="shared" si="4"/>
        <v>0</v>
      </c>
    </row>
    <row r="52" spans="1:12" ht="15" customHeight="1" x14ac:dyDescent="0.45">
      <c r="A52" s="350"/>
      <c r="B52" s="5" t="s">
        <v>5</v>
      </c>
      <c r="C52" s="2">
        <v>302</v>
      </c>
      <c r="D52" s="1"/>
      <c r="E52" s="1"/>
      <c r="F52" s="41">
        <f t="shared" si="8"/>
        <v>0</v>
      </c>
      <c r="G52" s="22">
        <f t="shared" si="1"/>
        <v>0</v>
      </c>
      <c r="H52" s="45">
        <f t="shared" si="2"/>
        <v>0</v>
      </c>
      <c r="I52" s="42">
        <f t="shared" si="3"/>
        <v>0</v>
      </c>
      <c r="J52" s="30">
        <f t="shared" si="5"/>
        <v>0</v>
      </c>
      <c r="K52" s="194"/>
      <c r="L52" s="27">
        <f t="shared" si="4"/>
        <v>0</v>
      </c>
    </row>
    <row r="53" spans="1:12" ht="15" customHeight="1" x14ac:dyDescent="0.45">
      <c r="A53" s="350"/>
      <c r="B53" s="5" t="s">
        <v>5</v>
      </c>
      <c r="C53" s="2">
        <v>303</v>
      </c>
      <c r="D53" s="1"/>
      <c r="E53" s="1"/>
      <c r="F53" s="41">
        <f t="shared" si="8"/>
        <v>0</v>
      </c>
      <c r="G53" s="22">
        <f t="shared" si="1"/>
        <v>0</v>
      </c>
      <c r="H53" s="45">
        <f t="shared" si="2"/>
        <v>0</v>
      </c>
      <c r="I53" s="42">
        <f t="shared" si="3"/>
        <v>0</v>
      </c>
      <c r="J53" s="30">
        <f t="shared" si="5"/>
        <v>0</v>
      </c>
      <c r="K53" s="194"/>
      <c r="L53" s="27">
        <f t="shared" si="4"/>
        <v>0</v>
      </c>
    </row>
    <row r="54" spans="1:12" ht="15" customHeight="1" x14ac:dyDescent="0.45">
      <c r="A54" s="350"/>
      <c r="B54" s="5" t="s">
        <v>5</v>
      </c>
      <c r="C54" s="2">
        <v>304</v>
      </c>
      <c r="D54" s="1"/>
      <c r="E54" s="1"/>
      <c r="F54" s="41">
        <f t="shared" si="8"/>
        <v>0</v>
      </c>
      <c r="G54" s="22">
        <f t="shared" si="1"/>
        <v>0</v>
      </c>
      <c r="H54" s="45">
        <f t="shared" si="2"/>
        <v>0</v>
      </c>
      <c r="I54" s="42">
        <f t="shared" si="3"/>
        <v>0</v>
      </c>
      <c r="J54" s="30">
        <f t="shared" si="5"/>
        <v>0</v>
      </c>
      <c r="K54" s="194"/>
      <c r="L54" s="27">
        <f t="shared" si="4"/>
        <v>0</v>
      </c>
    </row>
    <row r="55" spans="1:12" ht="15" customHeight="1" x14ac:dyDescent="0.45">
      <c r="A55" s="350"/>
      <c r="B55" s="5" t="s">
        <v>5</v>
      </c>
      <c r="C55" s="2">
        <v>401</v>
      </c>
      <c r="D55" s="1"/>
      <c r="E55" s="1"/>
      <c r="F55" s="41">
        <f t="shared" si="8"/>
        <v>0</v>
      </c>
      <c r="G55" s="22">
        <f t="shared" si="1"/>
        <v>0</v>
      </c>
      <c r="H55" s="45">
        <f t="shared" si="2"/>
        <v>0</v>
      </c>
      <c r="I55" s="42">
        <f t="shared" si="3"/>
        <v>0</v>
      </c>
      <c r="J55" s="30">
        <f t="shared" si="5"/>
        <v>0</v>
      </c>
      <c r="K55" s="194"/>
      <c r="L55" s="27">
        <f t="shared" si="4"/>
        <v>0</v>
      </c>
    </row>
    <row r="56" spans="1:12" ht="15" customHeight="1" x14ac:dyDescent="0.45">
      <c r="A56" s="350"/>
      <c r="B56" s="5" t="s">
        <v>5</v>
      </c>
      <c r="C56" s="2">
        <v>402</v>
      </c>
      <c r="D56" s="1"/>
      <c r="E56" s="1"/>
      <c r="F56" s="41">
        <f t="shared" si="8"/>
        <v>0</v>
      </c>
      <c r="G56" s="22">
        <f t="shared" si="1"/>
        <v>0</v>
      </c>
      <c r="H56" s="45">
        <f t="shared" si="2"/>
        <v>0</v>
      </c>
      <c r="I56" s="42">
        <f t="shared" si="3"/>
        <v>0</v>
      </c>
      <c r="J56" s="30">
        <f t="shared" si="5"/>
        <v>0</v>
      </c>
      <c r="K56" s="194"/>
      <c r="L56" s="27">
        <f t="shared" si="4"/>
        <v>0</v>
      </c>
    </row>
    <row r="57" spans="1:12" ht="15" customHeight="1" x14ac:dyDescent="0.45">
      <c r="A57" s="350"/>
      <c r="B57" s="5" t="s">
        <v>5</v>
      </c>
      <c r="C57" s="2">
        <v>403</v>
      </c>
      <c r="D57" s="1"/>
      <c r="E57" s="1"/>
      <c r="F57" s="41">
        <f>(E57-D57)*0.01</f>
        <v>0</v>
      </c>
      <c r="G57" s="22">
        <f t="shared" si="1"/>
        <v>0</v>
      </c>
      <c r="H57" s="45">
        <f t="shared" si="2"/>
        <v>0</v>
      </c>
      <c r="I57" s="42">
        <f t="shared" si="3"/>
        <v>0</v>
      </c>
      <c r="J57" s="30">
        <f t="shared" si="5"/>
        <v>0</v>
      </c>
      <c r="K57" s="194"/>
      <c r="L57" s="27">
        <f t="shared" si="4"/>
        <v>0</v>
      </c>
    </row>
    <row r="58" spans="1:12" ht="15" customHeight="1" x14ac:dyDescent="0.45">
      <c r="A58" s="350"/>
      <c r="B58" s="5" t="s">
        <v>5</v>
      </c>
      <c r="C58" s="2">
        <v>404</v>
      </c>
      <c r="D58" s="1"/>
      <c r="E58" s="1"/>
      <c r="F58" s="41">
        <f t="shared" ref="F58:F87" si="9">(E58-D58)*$N$1</f>
        <v>0</v>
      </c>
      <c r="G58" s="22">
        <f t="shared" si="1"/>
        <v>0</v>
      </c>
      <c r="H58" s="45">
        <f t="shared" si="2"/>
        <v>0</v>
      </c>
      <c r="I58" s="42">
        <f t="shared" si="3"/>
        <v>0</v>
      </c>
      <c r="J58" s="30">
        <f t="shared" si="5"/>
        <v>0</v>
      </c>
      <c r="K58" s="194"/>
      <c r="L58" s="27">
        <f t="shared" si="4"/>
        <v>0</v>
      </c>
    </row>
    <row r="59" spans="1:12" ht="15" customHeight="1" x14ac:dyDescent="0.45">
      <c r="A59" s="350"/>
      <c r="B59" s="5" t="s">
        <v>5</v>
      </c>
      <c r="C59" s="2">
        <v>501</v>
      </c>
      <c r="D59" s="1"/>
      <c r="E59" s="1"/>
      <c r="F59" s="41">
        <f t="shared" si="9"/>
        <v>0</v>
      </c>
      <c r="G59" s="22">
        <f t="shared" si="1"/>
        <v>0</v>
      </c>
      <c r="H59" s="45">
        <f t="shared" si="2"/>
        <v>0</v>
      </c>
      <c r="I59" s="42">
        <f t="shared" si="3"/>
        <v>0</v>
      </c>
      <c r="J59" s="30">
        <f t="shared" si="5"/>
        <v>0</v>
      </c>
      <c r="K59" s="194"/>
      <c r="L59" s="27">
        <f t="shared" si="4"/>
        <v>0</v>
      </c>
    </row>
    <row r="60" spans="1:12" ht="15" customHeight="1" x14ac:dyDescent="0.45">
      <c r="A60" s="350"/>
      <c r="B60" s="5" t="s">
        <v>5</v>
      </c>
      <c r="C60" s="2">
        <v>502</v>
      </c>
      <c r="D60" s="1"/>
      <c r="E60" s="1"/>
      <c r="F60" s="41">
        <f t="shared" si="9"/>
        <v>0</v>
      </c>
      <c r="G60" s="22">
        <f t="shared" si="1"/>
        <v>0</v>
      </c>
      <c r="H60" s="45">
        <f t="shared" si="2"/>
        <v>0</v>
      </c>
      <c r="I60" s="42">
        <f t="shared" si="3"/>
        <v>0</v>
      </c>
      <c r="J60" s="30">
        <f t="shared" si="5"/>
        <v>0</v>
      </c>
      <c r="K60" s="194"/>
      <c r="L60" s="27">
        <f t="shared" si="4"/>
        <v>0</v>
      </c>
    </row>
    <row r="61" spans="1:12" ht="15" customHeight="1" x14ac:dyDescent="0.45">
      <c r="A61" s="350"/>
      <c r="B61" s="5" t="s">
        <v>5</v>
      </c>
      <c r="C61" s="2">
        <v>503</v>
      </c>
      <c r="D61" s="1"/>
      <c r="E61" s="1"/>
      <c r="F61" s="41">
        <f t="shared" si="9"/>
        <v>0</v>
      </c>
      <c r="G61" s="22">
        <f t="shared" si="1"/>
        <v>0</v>
      </c>
      <c r="H61" s="45">
        <f t="shared" si="2"/>
        <v>0</v>
      </c>
      <c r="I61" s="42">
        <f t="shared" si="3"/>
        <v>0</v>
      </c>
      <c r="J61" s="30">
        <f t="shared" si="5"/>
        <v>0</v>
      </c>
      <c r="K61" s="194"/>
      <c r="L61" s="27">
        <f t="shared" si="4"/>
        <v>0</v>
      </c>
    </row>
    <row r="62" spans="1:12" ht="15.75" customHeight="1" x14ac:dyDescent="0.45">
      <c r="A62" s="350"/>
      <c r="B62" s="5" t="s">
        <v>5</v>
      </c>
      <c r="C62" s="2">
        <v>504</v>
      </c>
      <c r="D62" s="1"/>
      <c r="E62" s="1"/>
      <c r="F62" s="41">
        <f t="shared" si="9"/>
        <v>0</v>
      </c>
      <c r="G62" s="22">
        <f t="shared" si="1"/>
        <v>0</v>
      </c>
      <c r="H62" s="45">
        <f t="shared" si="2"/>
        <v>0</v>
      </c>
      <c r="I62" s="42">
        <f t="shared" si="3"/>
        <v>0</v>
      </c>
      <c r="J62" s="30">
        <f t="shared" si="5"/>
        <v>0</v>
      </c>
      <c r="K62" s="194"/>
      <c r="L62" s="27">
        <f t="shared" si="4"/>
        <v>0</v>
      </c>
    </row>
    <row r="63" spans="1:12" ht="15" customHeight="1" x14ac:dyDescent="0.45">
      <c r="A63" s="351"/>
      <c r="B63" s="5" t="s">
        <v>6</v>
      </c>
      <c r="C63" s="2">
        <v>101</v>
      </c>
      <c r="D63" s="1"/>
      <c r="E63" s="1"/>
      <c r="F63" s="41">
        <f t="shared" si="9"/>
        <v>0</v>
      </c>
      <c r="G63" s="22">
        <f t="shared" si="1"/>
        <v>0</v>
      </c>
      <c r="H63" s="45">
        <f t="shared" si="2"/>
        <v>0</v>
      </c>
      <c r="I63" s="42">
        <f t="shared" si="3"/>
        <v>0</v>
      </c>
      <c r="J63" s="30">
        <f t="shared" si="5"/>
        <v>0</v>
      </c>
      <c r="K63" s="194"/>
      <c r="L63" s="27">
        <f t="shared" si="4"/>
        <v>0</v>
      </c>
    </row>
    <row r="64" spans="1:12" ht="15" customHeight="1" x14ac:dyDescent="0.45">
      <c r="A64" s="351"/>
      <c r="B64" s="5" t="s">
        <v>6</v>
      </c>
      <c r="C64" s="2">
        <v>102</v>
      </c>
      <c r="D64" s="1"/>
      <c r="E64" s="1"/>
      <c r="F64" s="41">
        <f t="shared" si="9"/>
        <v>0</v>
      </c>
      <c r="G64" s="22">
        <f t="shared" si="1"/>
        <v>0</v>
      </c>
      <c r="H64" s="45">
        <f t="shared" si="2"/>
        <v>0</v>
      </c>
      <c r="I64" s="42">
        <f t="shared" si="3"/>
        <v>0</v>
      </c>
      <c r="J64" s="30">
        <f t="shared" si="5"/>
        <v>0</v>
      </c>
      <c r="K64" s="194"/>
      <c r="L64" s="27">
        <f t="shared" si="4"/>
        <v>0</v>
      </c>
    </row>
    <row r="65" spans="1:12" ht="15" customHeight="1" x14ac:dyDescent="0.45">
      <c r="A65" s="351"/>
      <c r="B65" s="5" t="s">
        <v>6</v>
      </c>
      <c r="C65" s="2">
        <v>103</v>
      </c>
      <c r="D65" s="1"/>
      <c r="E65" s="1"/>
      <c r="F65" s="41">
        <f t="shared" si="9"/>
        <v>0</v>
      </c>
      <c r="G65" s="22">
        <f t="shared" si="1"/>
        <v>0</v>
      </c>
      <c r="H65" s="45">
        <f t="shared" si="2"/>
        <v>0</v>
      </c>
      <c r="I65" s="42">
        <f t="shared" si="3"/>
        <v>0</v>
      </c>
      <c r="J65" s="30">
        <f t="shared" si="5"/>
        <v>0</v>
      </c>
      <c r="K65" s="194"/>
      <c r="L65" s="27">
        <f>SUM(I65,J65,K65)</f>
        <v>0</v>
      </c>
    </row>
    <row r="66" spans="1:12" ht="15" customHeight="1" x14ac:dyDescent="0.45">
      <c r="A66" s="351"/>
      <c r="B66" s="5" t="s">
        <v>6</v>
      </c>
      <c r="C66" s="2">
        <v>104</v>
      </c>
      <c r="D66" s="1"/>
      <c r="E66" s="1"/>
      <c r="F66" s="41">
        <f t="shared" si="9"/>
        <v>0</v>
      </c>
      <c r="G66" s="22">
        <f t="shared" si="1"/>
        <v>0</v>
      </c>
      <c r="H66" s="45">
        <f t="shared" si="2"/>
        <v>0</v>
      </c>
      <c r="I66" s="42">
        <f t="shared" si="3"/>
        <v>0</v>
      </c>
      <c r="J66" s="30">
        <f t="shared" si="5"/>
        <v>0</v>
      </c>
      <c r="K66" s="194"/>
      <c r="L66" s="27">
        <f t="shared" si="4"/>
        <v>0</v>
      </c>
    </row>
    <row r="67" spans="1:12" ht="15" customHeight="1" x14ac:dyDescent="0.45">
      <c r="A67" s="351"/>
      <c r="B67" s="5" t="s">
        <v>6</v>
      </c>
      <c r="C67" s="2">
        <v>201</v>
      </c>
      <c r="D67" s="1"/>
      <c r="E67" s="1"/>
      <c r="F67" s="41">
        <f t="shared" si="9"/>
        <v>0</v>
      </c>
      <c r="G67" s="22">
        <f t="shared" si="1"/>
        <v>0</v>
      </c>
      <c r="H67" s="45">
        <f t="shared" si="2"/>
        <v>0</v>
      </c>
      <c r="I67" s="42">
        <f t="shared" si="3"/>
        <v>0</v>
      </c>
      <c r="J67" s="30">
        <f t="shared" si="5"/>
        <v>0</v>
      </c>
      <c r="K67" s="194"/>
      <c r="L67" s="27">
        <f>SUM(I67,J67,K67)</f>
        <v>0</v>
      </c>
    </row>
    <row r="68" spans="1:12" ht="15" customHeight="1" x14ac:dyDescent="0.45">
      <c r="A68" s="351"/>
      <c r="B68" s="5" t="s">
        <v>6</v>
      </c>
      <c r="C68" s="2">
        <v>202</v>
      </c>
      <c r="D68" s="1"/>
      <c r="E68" s="1"/>
      <c r="F68" s="41">
        <f t="shared" si="9"/>
        <v>0</v>
      </c>
      <c r="G68" s="22">
        <f t="shared" ref="G68:G131" si="10">MMULT($G$1,1/$F$183)*F68</f>
        <v>0</v>
      </c>
      <c r="H68" s="45">
        <f t="shared" ref="H68:H131" si="11">MMULT($H$1,1/180)</f>
        <v>0</v>
      </c>
      <c r="I68" s="42">
        <f t="shared" ref="I68:I131" si="12">SUM(G68,H68)</f>
        <v>0</v>
      </c>
      <c r="J68" s="30">
        <f t="shared" si="5"/>
        <v>0</v>
      </c>
      <c r="K68" s="194"/>
      <c r="L68" s="27">
        <f t="shared" ref="L68:L131" si="13">SUM(I68,J68,K68)</f>
        <v>0</v>
      </c>
    </row>
    <row r="69" spans="1:12" ht="15" customHeight="1" x14ac:dyDescent="0.45">
      <c r="A69" s="351"/>
      <c r="B69" s="5" t="s">
        <v>6</v>
      </c>
      <c r="C69" s="2">
        <v>203</v>
      </c>
      <c r="D69" s="1"/>
      <c r="E69" s="1"/>
      <c r="F69" s="41">
        <f t="shared" si="9"/>
        <v>0</v>
      </c>
      <c r="G69" s="22">
        <f t="shared" si="10"/>
        <v>0</v>
      </c>
      <c r="H69" s="45">
        <f t="shared" si="11"/>
        <v>0</v>
      </c>
      <c r="I69" s="42">
        <f t="shared" si="12"/>
        <v>0</v>
      </c>
      <c r="J69" s="30">
        <f t="shared" ref="J69:J132" si="14">SUM($J$3)</f>
        <v>0</v>
      </c>
      <c r="K69" s="194"/>
      <c r="L69" s="27">
        <f t="shared" si="13"/>
        <v>0</v>
      </c>
    </row>
    <row r="70" spans="1:12" ht="15" customHeight="1" x14ac:dyDescent="0.45">
      <c r="A70" s="351"/>
      <c r="B70" s="5" t="s">
        <v>6</v>
      </c>
      <c r="C70" s="2">
        <v>204</v>
      </c>
      <c r="D70" s="1"/>
      <c r="E70" s="1"/>
      <c r="F70" s="41">
        <f t="shared" si="9"/>
        <v>0</v>
      </c>
      <c r="G70" s="22">
        <f t="shared" si="10"/>
        <v>0</v>
      </c>
      <c r="H70" s="45">
        <f t="shared" si="11"/>
        <v>0</v>
      </c>
      <c r="I70" s="42">
        <f t="shared" si="12"/>
        <v>0</v>
      </c>
      <c r="J70" s="30">
        <f t="shared" si="14"/>
        <v>0</v>
      </c>
      <c r="K70" s="194"/>
      <c r="L70" s="27">
        <f t="shared" si="13"/>
        <v>0</v>
      </c>
    </row>
    <row r="71" spans="1:12" ht="15" customHeight="1" x14ac:dyDescent="0.45">
      <c r="A71" s="351"/>
      <c r="B71" s="5" t="s">
        <v>6</v>
      </c>
      <c r="C71" s="2">
        <v>301</v>
      </c>
      <c r="D71" s="1"/>
      <c r="E71" s="1"/>
      <c r="F71" s="41">
        <f t="shared" si="9"/>
        <v>0</v>
      </c>
      <c r="G71" s="22">
        <f t="shared" si="10"/>
        <v>0</v>
      </c>
      <c r="H71" s="45">
        <f t="shared" si="11"/>
        <v>0</v>
      </c>
      <c r="I71" s="42">
        <f t="shared" si="12"/>
        <v>0</v>
      </c>
      <c r="J71" s="30">
        <f t="shared" si="14"/>
        <v>0</v>
      </c>
      <c r="K71" s="194"/>
      <c r="L71" s="27">
        <f t="shared" si="13"/>
        <v>0</v>
      </c>
    </row>
    <row r="72" spans="1:12" ht="15" customHeight="1" x14ac:dyDescent="0.45">
      <c r="A72" s="351"/>
      <c r="B72" s="5" t="s">
        <v>6</v>
      </c>
      <c r="C72" s="2">
        <v>302</v>
      </c>
      <c r="D72" s="1"/>
      <c r="E72" s="1"/>
      <c r="F72" s="41">
        <f t="shared" si="9"/>
        <v>0</v>
      </c>
      <c r="G72" s="22">
        <f t="shared" si="10"/>
        <v>0</v>
      </c>
      <c r="H72" s="45">
        <f t="shared" si="11"/>
        <v>0</v>
      </c>
      <c r="I72" s="42">
        <f t="shared" si="12"/>
        <v>0</v>
      </c>
      <c r="J72" s="30">
        <f t="shared" si="14"/>
        <v>0</v>
      </c>
      <c r="K72" s="194"/>
      <c r="L72" s="27">
        <f t="shared" si="13"/>
        <v>0</v>
      </c>
    </row>
    <row r="73" spans="1:12" ht="15" customHeight="1" x14ac:dyDescent="0.45">
      <c r="A73" s="351"/>
      <c r="B73" s="5" t="s">
        <v>6</v>
      </c>
      <c r="C73" s="2">
        <v>303</v>
      </c>
      <c r="D73" s="1"/>
      <c r="E73" s="1"/>
      <c r="F73" s="41">
        <f t="shared" si="9"/>
        <v>0</v>
      </c>
      <c r="G73" s="22">
        <f t="shared" si="10"/>
        <v>0</v>
      </c>
      <c r="H73" s="45">
        <f t="shared" si="11"/>
        <v>0</v>
      </c>
      <c r="I73" s="42">
        <f t="shared" si="12"/>
        <v>0</v>
      </c>
      <c r="J73" s="30">
        <f t="shared" si="14"/>
        <v>0</v>
      </c>
      <c r="K73" s="194"/>
      <c r="L73" s="27">
        <f t="shared" si="13"/>
        <v>0</v>
      </c>
    </row>
    <row r="74" spans="1:12" ht="15" customHeight="1" x14ac:dyDescent="0.45">
      <c r="A74" s="351"/>
      <c r="B74" s="5" t="s">
        <v>6</v>
      </c>
      <c r="C74" s="2">
        <v>304</v>
      </c>
      <c r="D74" s="1"/>
      <c r="E74" s="1"/>
      <c r="F74" s="41">
        <f t="shared" si="9"/>
        <v>0</v>
      </c>
      <c r="G74" s="22">
        <f t="shared" si="10"/>
        <v>0</v>
      </c>
      <c r="H74" s="45">
        <f t="shared" si="11"/>
        <v>0</v>
      </c>
      <c r="I74" s="42">
        <f t="shared" si="12"/>
        <v>0</v>
      </c>
      <c r="J74" s="30">
        <f t="shared" si="14"/>
        <v>0</v>
      </c>
      <c r="K74" s="194"/>
      <c r="L74" s="27">
        <f t="shared" si="13"/>
        <v>0</v>
      </c>
    </row>
    <row r="75" spans="1:12" ht="15" customHeight="1" x14ac:dyDescent="0.45">
      <c r="A75" s="351"/>
      <c r="B75" s="5" t="s">
        <v>6</v>
      </c>
      <c r="C75" s="2">
        <v>401</v>
      </c>
      <c r="D75" s="1"/>
      <c r="E75" s="1"/>
      <c r="F75" s="41">
        <f t="shared" si="9"/>
        <v>0</v>
      </c>
      <c r="G75" s="22">
        <f t="shared" si="10"/>
        <v>0</v>
      </c>
      <c r="H75" s="45">
        <f t="shared" si="11"/>
        <v>0</v>
      </c>
      <c r="I75" s="42">
        <f t="shared" si="12"/>
        <v>0</v>
      </c>
      <c r="J75" s="30">
        <f t="shared" si="14"/>
        <v>0</v>
      </c>
      <c r="K75" s="194"/>
      <c r="L75" s="27">
        <f t="shared" si="13"/>
        <v>0</v>
      </c>
    </row>
    <row r="76" spans="1:12" ht="15" customHeight="1" x14ac:dyDescent="0.45">
      <c r="A76" s="351"/>
      <c r="B76" s="5" t="s">
        <v>6</v>
      </c>
      <c r="C76" s="2">
        <v>402</v>
      </c>
      <c r="D76" s="1"/>
      <c r="E76" s="1"/>
      <c r="F76" s="41">
        <f t="shared" si="9"/>
        <v>0</v>
      </c>
      <c r="G76" s="22">
        <f t="shared" si="10"/>
        <v>0</v>
      </c>
      <c r="H76" s="45">
        <f t="shared" si="11"/>
        <v>0</v>
      </c>
      <c r="I76" s="42">
        <f t="shared" si="12"/>
        <v>0</v>
      </c>
      <c r="J76" s="30">
        <f t="shared" si="14"/>
        <v>0</v>
      </c>
      <c r="K76" s="194"/>
      <c r="L76" s="27">
        <f t="shared" si="13"/>
        <v>0</v>
      </c>
    </row>
    <row r="77" spans="1:12" ht="15" customHeight="1" x14ac:dyDescent="0.45">
      <c r="A77" s="351"/>
      <c r="B77" s="5" t="s">
        <v>6</v>
      </c>
      <c r="C77" s="2">
        <v>403</v>
      </c>
      <c r="D77" s="1"/>
      <c r="E77" s="1"/>
      <c r="F77" s="41">
        <f t="shared" si="9"/>
        <v>0</v>
      </c>
      <c r="G77" s="22">
        <f t="shared" si="10"/>
        <v>0</v>
      </c>
      <c r="H77" s="45">
        <f t="shared" si="11"/>
        <v>0</v>
      </c>
      <c r="I77" s="42">
        <f t="shared" si="12"/>
        <v>0</v>
      </c>
      <c r="J77" s="30">
        <f t="shared" si="14"/>
        <v>0</v>
      </c>
      <c r="K77" s="194"/>
      <c r="L77" s="27">
        <f t="shared" si="13"/>
        <v>0</v>
      </c>
    </row>
    <row r="78" spans="1:12" ht="15" customHeight="1" x14ac:dyDescent="0.45">
      <c r="A78" s="351"/>
      <c r="B78" s="5" t="s">
        <v>6</v>
      </c>
      <c r="C78" s="2">
        <v>404</v>
      </c>
      <c r="D78" s="1"/>
      <c r="E78" s="1"/>
      <c r="F78" s="41">
        <f t="shared" si="9"/>
        <v>0</v>
      </c>
      <c r="G78" s="22">
        <f t="shared" si="10"/>
        <v>0</v>
      </c>
      <c r="H78" s="45">
        <f t="shared" si="11"/>
        <v>0</v>
      </c>
      <c r="I78" s="42">
        <f t="shared" si="12"/>
        <v>0</v>
      </c>
      <c r="J78" s="30">
        <f t="shared" si="14"/>
        <v>0</v>
      </c>
      <c r="K78" s="194"/>
      <c r="L78" s="27">
        <f t="shared" si="13"/>
        <v>0</v>
      </c>
    </row>
    <row r="79" spans="1:12" ht="15" customHeight="1" x14ac:dyDescent="0.45">
      <c r="A79" s="351"/>
      <c r="B79" s="5" t="s">
        <v>6</v>
      </c>
      <c r="C79" s="2">
        <v>501</v>
      </c>
      <c r="D79" s="1"/>
      <c r="E79" s="1"/>
      <c r="F79" s="41">
        <f t="shared" si="9"/>
        <v>0</v>
      </c>
      <c r="G79" s="22">
        <f t="shared" si="10"/>
        <v>0</v>
      </c>
      <c r="H79" s="45">
        <f t="shared" si="11"/>
        <v>0</v>
      </c>
      <c r="I79" s="42">
        <f t="shared" si="12"/>
        <v>0</v>
      </c>
      <c r="J79" s="30">
        <f t="shared" si="14"/>
        <v>0</v>
      </c>
      <c r="K79" s="194"/>
      <c r="L79" s="27">
        <f t="shared" si="13"/>
        <v>0</v>
      </c>
    </row>
    <row r="80" spans="1:12" ht="15" customHeight="1" x14ac:dyDescent="0.45">
      <c r="A80" s="351"/>
      <c r="B80" s="5" t="s">
        <v>6</v>
      </c>
      <c r="C80" s="2">
        <v>502</v>
      </c>
      <c r="D80" s="1"/>
      <c r="E80" s="1"/>
      <c r="F80" s="41">
        <f t="shared" si="9"/>
        <v>0</v>
      </c>
      <c r="G80" s="22">
        <f t="shared" si="10"/>
        <v>0</v>
      </c>
      <c r="H80" s="45">
        <f t="shared" si="11"/>
        <v>0</v>
      </c>
      <c r="I80" s="42">
        <f t="shared" si="12"/>
        <v>0</v>
      </c>
      <c r="J80" s="30">
        <f t="shared" si="14"/>
        <v>0</v>
      </c>
      <c r="K80" s="194"/>
      <c r="L80" s="27">
        <f t="shared" si="13"/>
        <v>0</v>
      </c>
    </row>
    <row r="81" spans="1:12" ht="15" customHeight="1" x14ac:dyDescent="0.45">
      <c r="A81" s="351"/>
      <c r="B81" s="5" t="s">
        <v>6</v>
      </c>
      <c r="C81" s="2">
        <v>503</v>
      </c>
      <c r="D81" s="1"/>
      <c r="E81" s="1"/>
      <c r="F81" s="41">
        <f t="shared" si="9"/>
        <v>0</v>
      </c>
      <c r="G81" s="22">
        <f t="shared" si="10"/>
        <v>0</v>
      </c>
      <c r="H81" s="45">
        <f t="shared" si="11"/>
        <v>0</v>
      </c>
      <c r="I81" s="42">
        <f t="shared" si="12"/>
        <v>0</v>
      </c>
      <c r="J81" s="30">
        <f t="shared" si="14"/>
        <v>0</v>
      </c>
      <c r="K81" s="194"/>
      <c r="L81" s="27">
        <f t="shared" si="13"/>
        <v>0</v>
      </c>
    </row>
    <row r="82" spans="1:12" ht="15.75" customHeight="1" x14ac:dyDescent="0.45">
      <c r="A82" s="351"/>
      <c r="B82" s="5" t="s">
        <v>6</v>
      </c>
      <c r="C82" s="2">
        <v>504</v>
      </c>
      <c r="D82" s="1"/>
      <c r="E82" s="1"/>
      <c r="F82" s="41">
        <f t="shared" si="9"/>
        <v>0</v>
      </c>
      <c r="G82" s="22">
        <f t="shared" si="10"/>
        <v>0</v>
      </c>
      <c r="H82" s="45">
        <f t="shared" si="11"/>
        <v>0</v>
      </c>
      <c r="I82" s="42">
        <f t="shared" si="12"/>
        <v>0</v>
      </c>
      <c r="J82" s="30">
        <f t="shared" si="14"/>
        <v>0</v>
      </c>
      <c r="K82" s="194"/>
      <c r="L82" s="27">
        <f t="shared" si="13"/>
        <v>0</v>
      </c>
    </row>
    <row r="83" spans="1:12" ht="15" customHeight="1" x14ac:dyDescent="0.45">
      <c r="A83" s="350"/>
      <c r="B83" s="5" t="s">
        <v>7</v>
      </c>
      <c r="C83" s="2">
        <v>101</v>
      </c>
      <c r="D83" s="1"/>
      <c r="E83" s="1"/>
      <c r="F83" s="41">
        <f t="shared" si="9"/>
        <v>0</v>
      </c>
      <c r="G83" s="22">
        <f t="shared" si="10"/>
        <v>0</v>
      </c>
      <c r="H83" s="45">
        <f t="shared" si="11"/>
        <v>0</v>
      </c>
      <c r="I83" s="42">
        <f t="shared" si="12"/>
        <v>0</v>
      </c>
      <c r="J83" s="30">
        <f t="shared" si="14"/>
        <v>0</v>
      </c>
      <c r="K83" s="194"/>
      <c r="L83" s="27">
        <f t="shared" si="13"/>
        <v>0</v>
      </c>
    </row>
    <row r="84" spans="1:12" ht="15" customHeight="1" x14ac:dyDescent="0.45">
      <c r="A84" s="350"/>
      <c r="B84" s="5" t="s">
        <v>7</v>
      </c>
      <c r="C84" s="2">
        <v>102</v>
      </c>
      <c r="D84" s="1"/>
      <c r="E84" s="1"/>
      <c r="F84" s="41">
        <f t="shared" si="9"/>
        <v>0</v>
      </c>
      <c r="G84" s="22">
        <f t="shared" si="10"/>
        <v>0</v>
      </c>
      <c r="H84" s="45">
        <f t="shared" si="11"/>
        <v>0</v>
      </c>
      <c r="I84" s="42">
        <f t="shared" si="12"/>
        <v>0</v>
      </c>
      <c r="J84" s="30">
        <f t="shared" si="14"/>
        <v>0</v>
      </c>
      <c r="K84" s="194"/>
      <c r="L84" s="27">
        <f t="shared" si="13"/>
        <v>0</v>
      </c>
    </row>
    <row r="85" spans="1:12" ht="15" customHeight="1" x14ac:dyDescent="0.45">
      <c r="A85" s="350"/>
      <c r="B85" s="5" t="s">
        <v>7</v>
      </c>
      <c r="C85" s="2">
        <v>103</v>
      </c>
      <c r="D85" s="1"/>
      <c r="E85" s="1"/>
      <c r="F85" s="41">
        <f t="shared" si="9"/>
        <v>0</v>
      </c>
      <c r="G85" s="22">
        <f t="shared" si="10"/>
        <v>0</v>
      </c>
      <c r="H85" s="45">
        <f t="shared" si="11"/>
        <v>0</v>
      </c>
      <c r="I85" s="42">
        <f t="shared" si="12"/>
        <v>0</v>
      </c>
      <c r="J85" s="30">
        <f t="shared" si="14"/>
        <v>0</v>
      </c>
      <c r="K85" s="194"/>
      <c r="L85" s="27">
        <f t="shared" si="13"/>
        <v>0</v>
      </c>
    </row>
    <row r="86" spans="1:12" ht="15" customHeight="1" x14ac:dyDescent="0.45">
      <c r="A86" s="350"/>
      <c r="B86" s="5" t="s">
        <v>7</v>
      </c>
      <c r="C86" s="2">
        <v>104</v>
      </c>
      <c r="D86" s="1"/>
      <c r="E86" s="1"/>
      <c r="F86" s="41">
        <f t="shared" si="9"/>
        <v>0</v>
      </c>
      <c r="G86" s="22">
        <f t="shared" si="10"/>
        <v>0</v>
      </c>
      <c r="H86" s="45">
        <f t="shared" si="11"/>
        <v>0</v>
      </c>
      <c r="I86" s="42">
        <f t="shared" si="12"/>
        <v>0</v>
      </c>
      <c r="J86" s="30">
        <f t="shared" si="14"/>
        <v>0</v>
      </c>
      <c r="K86" s="194"/>
      <c r="L86" s="27">
        <f t="shared" si="13"/>
        <v>0</v>
      </c>
    </row>
    <row r="87" spans="1:12" ht="15" customHeight="1" x14ac:dyDescent="0.45">
      <c r="A87" s="350"/>
      <c r="B87" s="5" t="s">
        <v>7</v>
      </c>
      <c r="C87" s="2">
        <v>201</v>
      </c>
      <c r="D87" s="1"/>
      <c r="E87" s="1"/>
      <c r="F87" s="41">
        <f t="shared" si="9"/>
        <v>0</v>
      </c>
      <c r="G87" s="22">
        <f t="shared" si="10"/>
        <v>0</v>
      </c>
      <c r="H87" s="45">
        <f t="shared" si="11"/>
        <v>0</v>
      </c>
      <c r="I87" s="42">
        <f t="shared" si="12"/>
        <v>0</v>
      </c>
      <c r="J87" s="30">
        <f t="shared" si="14"/>
        <v>0</v>
      </c>
      <c r="K87" s="194"/>
      <c r="L87" s="27">
        <f t="shared" si="13"/>
        <v>0</v>
      </c>
    </row>
    <row r="88" spans="1:12" ht="15" customHeight="1" x14ac:dyDescent="0.45">
      <c r="A88" s="350"/>
      <c r="B88" s="5" t="s">
        <v>7</v>
      </c>
      <c r="C88" s="2">
        <v>202</v>
      </c>
      <c r="D88" s="1"/>
      <c r="E88" s="1"/>
      <c r="F88" s="41">
        <f>(E88-D88)*0.01</f>
        <v>0</v>
      </c>
      <c r="G88" s="22">
        <f t="shared" si="10"/>
        <v>0</v>
      </c>
      <c r="H88" s="45">
        <f t="shared" si="11"/>
        <v>0</v>
      </c>
      <c r="I88" s="42">
        <f t="shared" si="12"/>
        <v>0</v>
      </c>
      <c r="J88" s="30">
        <f t="shared" si="14"/>
        <v>0</v>
      </c>
      <c r="K88" s="194"/>
      <c r="L88" s="27">
        <f t="shared" si="13"/>
        <v>0</v>
      </c>
    </row>
    <row r="89" spans="1:12" ht="15" customHeight="1" x14ac:dyDescent="0.45">
      <c r="A89" s="350"/>
      <c r="B89" s="5" t="s">
        <v>7</v>
      </c>
      <c r="C89" s="2">
        <v>203</v>
      </c>
      <c r="D89" s="1"/>
      <c r="E89" s="1"/>
      <c r="F89" s="41">
        <f>(E89-D89)*$N$1</f>
        <v>0</v>
      </c>
      <c r="G89" s="22">
        <f t="shared" si="10"/>
        <v>0</v>
      </c>
      <c r="H89" s="45">
        <f t="shared" si="11"/>
        <v>0</v>
      </c>
      <c r="I89" s="42">
        <f t="shared" si="12"/>
        <v>0</v>
      </c>
      <c r="J89" s="30">
        <f t="shared" si="14"/>
        <v>0</v>
      </c>
      <c r="K89" s="194"/>
      <c r="L89" s="27">
        <f t="shared" si="13"/>
        <v>0</v>
      </c>
    </row>
    <row r="90" spans="1:12" ht="15" customHeight="1" x14ac:dyDescent="0.45">
      <c r="A90" s="350"/>
      <c r="B90" s="5" t="s">
        <v>7</v>
      </c>
      <c r="C90" s="2">
        <v>204</v>
      </c>
      <c r="D90" s="1"/>
      <c r="E90" s="1"/>
      <c r="F90" s="41">
        <f>(E90-D90)*0.01</f>
        <v>0</v>
      </c>
      <c r="G90" s="22">
        <f t="shared" si="10"/>
        <v>0</v>
      </c>
      <c r="H90" s="45">
        <f t="shared" si="11"/>
        <v>0</v>
      </c>
      <c r="I90" s="42">
        <f t="shared" si="12"/>
        <v>0</v>
      </c>
      <c r="J90" s="30">
        <f t="shared" si="14"/>
        <v>0</v>
      </c>
      <c r="K90" s="194"/>
      <c r="L90" s="27">
        <f t="shared" si="13"/>
        <v>0</v>
      </c>
    </row>
    <row r="91" spans="1:12" ht="15" customHeight="1" x14ac:dyDescent="0.45">
      <c r="A91" s="350"/>
      <c r="B91" s="5" t="s">
        <v>7</v>
      </c>
      <c r="C91" s="2">
        <v>301</v>
      </c>
      <c r="D91" s="1"/>
      <c r="E91" s="1"/>
      <c r="F91" s="41">
        <f t="shared" ref="F91:F103" si="15">(E91-D91)*$N$1</f>
        <v>0</v>
      </c>
      <c r="G91" s="22">
        <f t="shared" si="10"/>
        <v>0</v>
      </c>
      <c r="H91" s="45">
        <f t="shared" si="11"/>
        <v>0</v>
      </c>
      <c r="I91" s="42">
        <f t="shared" si="12"/>
        <v>0</v>
      </c>
      <c r="J91" s="30">
        <f t="shared" si="14"/>
        <v>0</v>
      </c>
      <c r="K91" s="194"/>
      <c r="L91" s="27">
        <f t="shared" si="13"/>
        <v>0</v>
      </c>
    </row>
    <row r="92" spans="1:12" ht="15" customHeight="1" x14ac:dyDescent="0.45">
      <c r="A92" s="350"/>
      <c r="B92" s="5" t="s">
        <v>7</v>
      </c>
      <c r="C92" s="2">
        <v>302</v>
      </c>
      <c r="D92" s="1"/>
      <c r="E92" s="1"/>
      <c r="F92" s="41">
        <f t="shared" si="15"/>
        <v>0</v>
      </c>
      <c r="G92" s="22">
        <f t="shared" si="10"/>
        <v>0</v>
      </c>
      <c r="H92" s="45">
        <f t="shared" si="11"/>
        <v>0</v>
      </c>
      <c r="I92" s="42">
        <f t="shared" si="12"/>
        <v>0</v>
      </c>
      <c r="J92" s="30">
        <f t="shared" si="14"/>
        <v>0</v>
      </c>
      <c r="K92" s="194"/>
      <c r="L92" s="27">
        <f t="shared" si="13"/>
        <v>0</v>
      </c>
    </row>
    <row r="93" spans="1:12" ht="15" customHeight="1" x14ac:dyDescent="0.45">
      <c r="A93" s="350"/>
      <c r="B93" s="5" t="s">
        <v>7</v>
      </c>
      <c r="C93" s="2">
        <v>303</v>
      </c>
      <c r="D93" s="1"/>
      <c r="E93" s="1"/>
      <c r="F93" s="41">
        <f t="shared" si="15"/>
        <v>0</v>
      </c>
      <c r="G93" s="22">
        <f t="shared" si="10"/>
        <v>0</v>
      </c>
      <c r="H93" s="45">
        <f t="shared" si="11"/>
        <v>0</v>
      </c>
      <c r="I93" s="42">
        <f t="shared" si="12"/>
        <v>0</v>
      </c>
      <c r="J93" s="30">
        <f t="shared" si="14"/>
        <v>0</v>
      </c>
      <c r="K93" s="194"/>
      <c r="L93" s="27">
        <f t="shared" si="13"/>
        <v>0</v>
      </c>
    </row>
    <row r="94" spans="1:12" ht="15" customHeight="1" x14ac:dyDescent="0.45">
      <c r="A94" s="350"/>
      <c r="B94" s="5" t="s">
        <v>7</v>
      </c>
      <c r="C94" s="2">
        <v>304</v>
      </c>
      <c r="D94" s="1"/>
      <c r="E94" s="1"/>
      <c r="F94" s="41">
        <f t="shared" si="15"/>
        <v>0</v>
      </c>
      <c r="G94" s="22">
        <f t="shared" si="10"/>
        <v>0</v>
      </c>
      <c r="H94" s="45">
        <f t="shared" si="11"/>
        <v>0</v>
      </c>
      <c r="I94" s="42">
        <f t="shared" si="12"/>
        <v>0</v>
      </c>
      <c r="J94" s="30">
        <f t="shared" si="14"/>
        <v>0</v>
      </c>
      <c r="K94" s="194"/>
      <c r="L94" s="27">
        <f t="shared" si="13"/>
        <v>0</v>
      </c>
    </row>
    <row r="95" spans="1:12" ht="15" customHeight="1" x14ac:dyDescent="0.45">
      <c r="A95" s="350"/>
      <c r="B95" s="5" t="s">
        <v>7</v>
      </c>
      <c r="C95" s="2">
        <v>401</v>
      </c>
      <c r="D95" s="1"/>
      <c r="E95" s="1"/>
      <c r="F95" s="41">
        <f t="shared" si="15"/>
        <v>0</v>
      </c>
      <c r="G95" s="22">
        <f t="shared" si="10"/>
        <v>0</v>
      </c>
      <c r="H95" s="45">
        <f t="shared" si="11"/>
        <v>0</v>
      </c>
      <c r="I95" s="42">
        <f t="shared" si="12"/>
        <v>0</v>
      </c>
      <c r="J95" s="30">
        <f t="shared" si="14"/>
        <v>0</v>
      </c>
      <c r="K95" s="194"/>
      <c r="L95" s="27">
        <f t="shared" si="13"/>
        <v>0</v>
      </c>
    </row>
    <row r="96" spans="1:12" ht="15" customHeight="1" x14ac:dyDescent="0.45">
      <c r="A96" s="350"/>
      <c r="B96" s="5" t="s">
        <v>7</v>
      </c>
      <c r="C96" s="2">
        <v>402</v>
      </c>
      <c r="D96" s="1"/>
      <c r="E96" s="1"/>
      <c r="F96" s="41">
        <f t="shared" si="15"/>
        <v>0</v>
      </c>
      <c r="G96" s="22">
        <f t="shared" si="10"/>
        <v>0</v>
      </c>
      <c r="H96" s="45">
        <f t="shared" si="11"/>
        <v>0</v>
      </c>
      <c r="I96" s="42">
        <f t="shared" si="12"/>
        <v>0</v>
      </c>
      <c r="J96" s="30">
        <f t="shared" si="14"/>
        <v>0</v>
      </c>
      <c r="K96" s="194"/>
      <c r="L96" s="27">
        <f t="shared" si="13"/>
        <v>0</v>
      </c>
    </row>
    <row r="97" spans="1:12" ht="15" customHeight="1" x14ac:dyDescent="0.45">
      <c r="A97" s="350"/>
      <c r="B97" s="5" t="s">
        <v>7</v>
      </c>
      <c r="C97" s="2">
        <v>403</v>
      </c>
      <c r="D97" s="1"/>
      <c r="E97" s="1"/>
      <c r="F97" s="41">
        <f t="shared" si="15"/>
        <v>0</v>
      </c>
      <c r="G97" s="22">
        <f t="shared" si="10"/>
        <v>0</v>
      </c>
      <c r="H97" s="45">
        <f t="shared" si="11"/>
        <v>0</v>
      </c>
      <c r="I97" s="42">
        <f t="shared" si="12"/>
        <v>0</v>
      </c>
      <c r="J97" s="30">
        <f t="shared" si="14"/>
        <v>0</v>
      </c>
      <c r="K97" s="194"/>
      <c r="L97" s="27">
        <f t="shared" si="13"/>
        <v>0</v>
      </c>
    </row>
    <row r="98" spans="1:12" ht="15" customHeight="1" x14ac:dyDescent="0.45">
      <c r="A98" s="350"/>
      <c r="B98" s="5" t="s">
        <v>7</v>
      </c>
      <c r="C98" s="2">
        <v>404</v>
      </c>
      <c r="D98" s="1"/>
      <c r="E98" s="1"/>
      <c r="F98" s="41">
        <f t="shared" si="15"/>
        <v>0</v>
      </c>
      <c r="G98" s="22">
        <f t="shared" si="10"/>
        <v>0</v>
      </c>
      <c r="H98" s="45">
        <f t="shared" si="11"/>
        <v>0</v>
      </c>
      <c r="I98" s="42">
        <f t="shared" si="12"/>
        <v>0</v>
      </c>
      <c r="J98" s="30">
        <f t="shared" si="14"/>
        <v>0</v>
      </c>
      <c r="K98" s="194"/>
      <c r="L98" s="27">
        <f t="shared" si="13"/>
        <v>0</v>
      </c>
    </row>
    <row r="99" spans="1:12" ht="15" customHeight="1" x14ac:dyDescent="0.45">
      <c r="A99" s="350"/>
      <c r="B99" s="5" t="s">
        <v>7</v>
      </c>
      <c r="C99" s="2">
        <v>501</v>
      </c>
      <c r="D99" s="1"/>
      <c r="E99" s="1"/>
      <c r="F99" s="41">
        <f>(E99-D99)*$N$1</f>
        <v>0</v>
      </c>
      <c r="G99" s="22">
        <f t="shared" si="10"/>
        <v>0</v>
      </c>
      <c r="H99" s="45">
        <f t="shared" si="11"/>
        <v>0</v>
      </c>
      <c r="I99" s="42">
        <f t="shared" si="12"/>
        <v>0</v>
      </c>
      <c r="J99" s="30">
        <f t="shared" si="14"/>
        <v>0</v>
      </c>
      <c r="K99" s="194"/>
      <c r="L99" s="27">
        <f t="shared" si="13"/>
        <v>0</v>
      </c>
    </row>
    <row r="100" spans="1:12" ht="15" customHeight="1" x14ac:dyDescent="0.45">
      <c r="A100" s="350"/>
      <c r="B100" s="5" t="s">
        <v>7</v>
      </c>
      <c r="C100" s="2">
        <v>502</v>
      </c>
      <c r="D100" s="1"/>
      <c r="E100" s="1"/>
      <c r="F100" s="41">
        <f t="shared" si="15"/>
        <v>0</v>
      </c>
      <c r="G100" s="22">
        <f t="shared" si="10"/>
        <v>0</v>
      </c>
      <c r="H100" s="45">
        <f t="shared" si="11"/>
        <v>0</v>
      </c>
      <c r="I100" s="42">
        <f t="shared" si="12"/>
        <v>0</v>
      </c>
      <c r="J100" s="30">
        <f t="shared" si="14"/>
        <v>0</v>
      </c>
      <c r="K100" s="194"/>
      <c r="L100" s="27">
        <f t="shared" si="13"/>
        <v>0</v>
      </c>
    </row>
    <row r="101" spans="1:12" ht="15" customHeight="1" x14ac:dyDescent="0.45">
      <c r="A101" s="350"/>
      <c r="B101" s="5" t="s">
        <v>7</v>
      </c>
      <c r="C101" s="2">
        <v>503</v>
      </c>
      <c r="D101" s="1"/>
      <c r="E101" s="1"/>
      <c r="F101" s="41">
        <f t="shared" si="15"/>
        <v>0</v>
      </c>
      <c r="G101" s="22">
        <f t="shared" si="10"/>
        <v>0</v>
      </c>
      <c r="H101" s="45">
        <f t="shared" si="11"/>
        <v>0</v>
      </c>
      <c r="I101" s="42">
        <f t="shared" si="12"/>
        <v>0</v>
      </c>
      <c r="J101" s="30">
        <f t="shared" si="14"/>
        <v>0</v>
      </c>
      <c r="K101" s="194"/>
      <c r="L101" s="27">
        <f t="shared" si="13"/>
        <v>0</v>
      </c>
    </row>
    <row r="102" spans="1:12" ht="15.75" customHeight="1" x14ac:dyDescent="0.45">
      <c r="A102" s="350"/>
      <c r="B102" s="5" t="s">
        <v>7</v>
      </c>
      <c r="C102" s="2">
        <v>504</v>
      </c>
      <c r="D102" s="1"/>
      <c r="E102" s="1"/>
      <c r="F102" s="41">
        <f t="shared" si="15"/>
        <v>0</v>
      </c>
      <c r="G102" s="22">
        <f t="shared" si="10"/>
        <v>0</v>
      </c>
      <c r="H102" s="45">
        <f t="shared" si="11"/>
        <v>0</v>
      </c>
      <c r="I102" s="42">
        <f t="shared" si="12"/>
        <v>0</v>
      </c>
      <c r="J102" s="30">
        <f t="shared" si="14"/>
        <v>0</v>
      </c>
      <c r="K102" s="194"/>
      <c r="L102" s="27">
        <f t="shared" si="13"/>
        <v>0</v>
      </c>
    </row>
    <row r="103" spans="1:12" ht="15" customHeight="1" x14ac:dyDescent="0.45">
      <c r="A103" s="351"/>
      <c r="B103" s="5" t="s">
        <v>8</v>
      </c>
      <c r="C103" s="2">
        <v>101</v>
      </c>
      <c r="D103" s="1"/>
      <c r="E103" s="1"/>
      <c r="F103" s="41">
        <f t="shared" si="15"/>
        <v>0</v>
      </c>
      <c r="G103" s="22">
        <f t="shared" si="10"/>
        <v>0</v>
      </c>
      <c r="H103" s="45">
        <f t="shared" si="11"/>
        <v>0</v>
      </c>
      <c r="I103" s="42">
        <f t="shared" si="12"/>
        <v>0</v>
      </c>
      <c r="J103" s="30">
        <f t="shared" si="14"/>
        <v>0</v>
      </c>
      <c r="K103" s="194"/>
      <c r="L103" s="27">
        <f t="shared" si="13"/>
        <v>0</v>
      </c>
    </row>
    <row r="104" spans="1:12" ht="15" customHeight="1" x14ac:dyDescent="0.45">
      <c r="A104" s="351"/>
      <c r="B104" s="5" t="s">
        <v>8</v>
      </c>
      <c r="C104" s="2">
        <v>102</v>
      </c>
      <c r="D104" s="1"/>
      <c r="E104" s="1"/>
      <c r="F104" s="41">
        <f>(E104-D104)*0.01</f>
        <v>0</v>
      </c>
      <c r="G104" s="22">
        <f t="shared" si="10"/>
        <v>0</v>
      </c>
      <c r="H104" s="45">
        <f t="shared" si="11"/>
        <v>0</v>
      </c>
      <c r="I104" s="42">
        <f t="shared" si="12"/>
        <v>0</v>
      </c>
      <c r="J104" s="30">
        <f t="shared" si="14"/>
        <v>0</v>
      </c>
      <c r="K104" s="194"/>
      <c r="L104" s="27">
        <f t="shared" si="13"/>
        <v>0</v>
      </c>
    </row>
    <row r="105" spans="1:12" ht="15" customHeight="1" x14ac:dyDescent="0.45">
      <c r="A105" s="351"/>
      <c r="B105" s="5" t="s">
        <v>8</v>
      </c>
      <c r="C105" s="2">
        <v>103</v>
      </c>
      <c r="D105" s="1"/>
      <c r="E105" s="1"/>
      <c r="F105" s="41">
        <f t="shared" ref="F105:F123" si="16">(E105-D105)*$N$1</f>
        <v>0</v>
      </c>
      <c r="G105" s="22">
        <f t="shared" si="10"/>
        <v>0</v>
      </c>
      <c r="H105" s="45">
        <f t="shared" si="11"/>
        <v>0</v>
      </c>
      <c r="I105" s="42">
        <f t="shared" si="12"/>
        <v>0</v>
      </c>
      <c r="J105" s="30">
        <f t="shared" si="14"/>
        <v>0</v>
      </c>
      <c r="K105" s="194"/>
      <c r="L105" s="27">
        <f t="shared" si="13"/>
        <v>0</v>
      </c>
    </row>
    <row r="106" spans="1:12" ht="15" customHeight="1" x14ac:dyDescent="0.45">
      <c r="A106" s="351"/>
      <c r="B106" s="232" t="s">
        <v>8</v>
      </c>
      <c r="C106" s="2">
        <v>104</v>
      </c>
      <c r="D106" s="1"/>
      <c r="E106" s="1"/>
      <c r="F106" s="41">
        <f t="shared" si="16"/>
        <v>0</v>
      </c>
      <c r="G106" s="22">
        <f t="shared" si="10"/>
        <v>0</v>
      </c>
      <c r="H106" s="45">
        <f t="shared" si="11"/>
        <v>0</v>
      </c>
      <c r="I106" s="42">
        <f t="shared" si="12"/>
        <v>0</v>
      </c>
      <c r="J106" s="30">
        <f t="shared" si="14"/>
        <v>0</v>
      </c>
      <c r="K106" s="194"/>
      <c r="L106" s="27">
        <f t="shared" si="13"/>
        <v>0</v>
      </c>
    </row>
    <row r="107" spans="1:12" ht="15" customHeight="1" x14ac:dyDescent="0.45">
      <c r="A107" s="351"/>
      <c r="B107" s="5" t="s">
        <v>8</v>
      </c>
      <c r="C107" s="2">
        <v>201</v>
      </c>
      <c r="D107" s="1"/>
      <c r="E107" s="1"/>
      <c r="F107" s="41">
        <f t="shared" si="16"/>
        <v>0</v>
      </c>
      <c r="G107" s="22">
        <f t="shared" si="10"/>
        <v>0</v>
      </c>
      <c r="H107" s="45">
        <f t="shared" si="11"/>
        <v>0</v>
      </c>
      <c r="I107" s="42">
        <f t="shared" si="12"/>
        <v>0</v>
      </c>
      <c r="J107" s="30">
        <f t="shared" si="14"/>
        <v>0</v>
      </c>
      <c r="K107" s="194"/>
      <c r="L107" s="27">
        <f t="shared" si="13"/>
        <v>0</v>
      </c>
    </row>
    <row r="108" spans="1:12" ht="15" customHeight="1" x14ac:dyDescent="0.45">
      <c r="A108" s="351"/>
      <c r="B108" s="5" t="s">
        <v>8</v>
      </c>
      <c r="C108" s="2">
        <v>202</v>
      </c>
      <c r="D108" s="1"/>
      <c r="E108" s="1"/>
      <c r="F108" s="41">
        <f t="shared" si="16"/>
        <v>0</v>
      </c>
      <c r="G108" s="22">
        <f t="shared" si="10"/>
        <v>0</v>
      </c>
      <c r="H108" s="45">
        <f t="shared" si="11"/>
        <v>0</v>
      </c>
      <c r="I108" s="42">
        <f t="shared" si="12"/>
        <v>0</v>
      </c>
      <c r="J108" s="30">
        <f t="shared" si="14"/>
        <v>0</v>
      </c>
      <c r="K108" s="194"/>
      <c r="L108" s="27">
        <f t="shared" si="13"/>
        <v>0</v>
      </c>
    </row>
    <row r="109" spans="1:12" ht="15" customHeight="1" x14ac:dyDescent="0.45">
      <c r="A109" s="351"/>
      <c r="B109" s="5" t="s">
        <v>8</v>
      </c>
      <c r="C109" s="2">
        <v>203</v>
      </c>
      <c r="D109" s="1"/>
      <c r="E109" s="1"/>
      <c r="F109" s="41">
        <f t="shared" si="16"/>
        <v>0</v>
      </c>
      <c r="G109" s="22">
        <f t="shared" si="10"/>
        <v>0</v>
      </c>
      <c r="H109" s="45">
        <f t="shared" si="11"/>
        <v>0</v>
      </c>
      <c r="I109" s="42">
        <f t="shared" si="12"/>
        <v>0</v>
      </c>
      <c r="J109" s="30">
        <f t="shared" si="14"/>
        <v>0</v>
      </c>
      <c r="K109" s="194"/>
      <c r="L109" s="27">
        <f t="shared" si="13"/>
        <v>0</v>
      </c>
    </row>
    <row r="110" spans="1:12" ht="15" customHeight="1" x14ac:dyDescent="0.45">
      <c r="A110" s="351"/>
      <c r="B110" s="5" t="s">
        <v>8</v>
      </c>
      <c r="C110" s="2">
        <v>204</v>
      </c>
      <c r="D110" s="1"/>
      <c r="E110" s="1"/>
      <c r="F110" s="41">
        <f t="shared" si="16"/>
        <v>0</v>
      </c>
      <c r="G110" s="22">
        <f t="shared" si="10"/>
        <v>0</v>
      </c>
      <c r="H110" s="45">
        <f t="shared" si="11"/>
        <v>0</v>
      </c>
      <c r="I110" s="42">
        <f t="shared" si="12"/>
        <v>0</v>
      </c>
      <c r="J110" s="30">
        <f t="shared" si="14"/>
        <v>0</v>
      </c>
      <c r="K110" s="194"/>
      <c r="L110" s="27">
        <f t="shared" si="13"/>
        <v>0</v>
      </c>
    </row>
    <row r="111" spans="1:12" ht="15" customHeight="1" x14ac:dyDescent="0.45">
      <c r="A111" s="351"/>
      <c r="B111" s="5" t="s">
        <v>8</v>
      </c>
      <c r="C111" s="2">
        <v>301</v>
      </c>
      <c r="D111" s="1"/>
      <c r="E111" s="1"/>
      <c r="F111" s="41">
        <f t="shared" si="16"/>
        <v>0</v>
      </c>
      <c r="G111" s="22">
        <f t="shared" si="10"/>
        <v>0</v>
      </c>
      <c r="H111" s="45">
        <f t="shared" si="11"/>
        <v>0</v>
      </c>
      <c r="I111" s="42">
        <f t="shared" si="12"/>
        <v>0</v>
      </c>
      <c r="J111" s="30">
        <f t="shared" si="14"/>
        <v>0</v>
      </c>
      <c r="K111" s="194"/>
      <c r="L111" s="27">
        <f t="shared" si="13"/>
        <v>0</v>
      </c>
    </row>
    <row r="112" spans="1:12" ht="15" customHeight="1" x14ac:dyDescent="0.45">
      <c r="A112" s="351"/>
      <c r="B112" s="5" t="s">
        <v>8</v>
      </c>
      <c r="C112" s="2">
        <v>302</v>
      </c>
      <c r="D112" s="1"/>
      <c r="E112" s="1"/>
      <c r="F112" s="41">
        <f t="shared" si="16"/>
        <v>0</v>
      </c>
      <c r="G112" s="22">
        <f t="shared" si="10"/>
        <v>0</v>
      </c>
      <c r="H112" s="45">
        <f t="shared" si="11"/>
        <v>0</v>
      </c>
      <c r="I112" s="42">
        <f t="shared" si="12"/>
        <v>0</v>
      </c>
      <c r="J112" s="30">
        <f t="shared" si="14"/>
        <v>0</v>
      </c>
      <c r="K112" s="194"/>
      <c r="L112" s="27">
        <f t="shared" si="13"/>
        <v>0</v>
      </c>
    </row>
    <row r="113" spans="1:12" ht="15" customHeight="1" x14ac:dyDescent="0.45">
      <c r="A113" s="351"/>
      <c r="B113" s="232" t="s">
        <v>8</v>
      </c>
      <c r="C113" s="2">
        <v>303</v>
      </c>
      <c r="D113" s="1"/>
      <c r="E113" s="1"/>
      <c r="F113" s="41">
        <f t="shared" si="16"/>
        <v>0</v>
      </c>
      <c r="G113" s="22">
        <f t="shared" si="10"/>
        <v>0</v>
      </c>
      <c r="H113" s="45">
        <f t="shared" si="11"/>
        <v>0</v>
      </c>
      <c r="I113" s="42">
        <f t="shared" si="12"/>
        <v>0</v>
      </c>
      <c r="J113" s="30">
        <f t="shared" si="14"/>
        <v>0</v>
      </c>
      <c r="K113" s="194"/>
      <c r="L113" s="27">
        <f t="shared" si="13"/>
        <v>0</v>
      </c>
    </row>
    <row r="114" spans="1:12" ht="15" customHeight="1" x14ac:dyDescent="0.45">
      <c r="A114" s="351"/>
      <c r="B114" s="5" t="s">
        <v>8</v>
      </c>
      <c r="C114" s="2">
        <v>304</v>
      </c>
      <c r="D114" s="1"/>
      <c r="E114" s="1"/>
      <c r="F114" s="41">
        <f t="shared" si="16"/>
        <v>0</v>
      </c>
      <c r="G114" s="22">
        <f t="shared" si="10"/>
        <v>0</v>
      </c>
      <c r="H114" s="45">
        <f t="shared" si="11"/>
        <v>0</v>
      </c>
      <c r="I114" s="42">
        <f t="shared" si="12"/>
        <v>0</v>
      </c>
      <c r="J114" s="30">
        <f t="shared" si="14"/>
        <v>0</v>
      </c>
      <c r="K114" s="194"/>
      <c r="L114" s="27">
        <f t="shared" si="13"/>
        <v>0</v>
      </c>
    </row>
    <row r="115" spans="1:12" ht="15" customHeight="1" x14ac:dyDescent="0.45">
      <c r="A115" s="351"/>
      <c r="B115" s="5" t="s">
        <v>8</v>
      </c>
      <c r="C115" s="2">
        <v>401</v>
      </c>
      <c r="D115" s="1"/>
      <c r="E115" s="1"/>
      <c r="F115" s="41">
        <f t="shared" si="16"/>
        <v>0</v>
      </c>
      <c r="G115" s="22">
        <f t="shared" si="10"/>
        <v>0</v>
      </c>
      <c r="H115" s="45">
        <f t="shared" si="11"/>
        <v>0</v>
      </c>
      <c r="I115" s="42">
        <f t="shared" si="12"/>
        <v>0</v>
      </c>
      <c r="J115" s="30">
        <f t="shared" si="14"/>
        <v>0</v>
      </c>
      <c r="K115" s="194"/>
      <c r="L115" s="27">
        <f t="shared" si="13"/>
        <v>0</v>
      </c>
    </row>
    <row r="116" spans="1:12" ht="15" customHeight="1" x14ac:dyDescent="0.45">
      <c r="A116" s="351"/>
      <c r="B116" s="5" t="s">
        <v>8</v>
      </c>
      <c r="C116" s="2">
        <v>402</v>
      </c>
      <c r="D116" s="1"/>
      <c r="E116" s="1"/>
      <c r="F116" s="41">
        <f t="shared" si="16"/>
        <v>0</v>
      </c>
      <c r="G116" s="22">
        <f t="shared" si="10"/>
        <v>0</v>
      </c>
      <c r="H116" s="45">
        <f t="shared" si="11"/>
        <v>0</v>
      </c>
      <c r="I116" s="42">
        <f t="shared" si="12"/>
        <v>0</v>
      </c>
      <c r="J116" s="30">
        <f t="shared" si="14"/>
        <v>0</v>
      </c>
      <c r="K116" s="194"/>
      <c r="L116" s="27">
        <f t="shared" si="13"/>
        <v>0</v>
      </c>
    </row>
    <row r="117" spans="1:12" ht="15" customHeight="1" x14ac:dyDescent="0.45">
      <c r="A117" s="351"/>
      <c r="B117" s="5" t="s">
        <v>8</v>
      </c>
      <c r="C117" s="2">
        <v>403</v>
      </c>
      <c r="D117" s="1"/>
      <c r="E117" s="1"/>
      <c r="F117" s="41">
        <f t="shared" si="16"/>
        <v>0</v>
      </c>
      <c r="G117" s="22">
        <f t="shared" si="10"/>
        <v>0</v>
      </c>
      <c r="H117" s="45">
        <f t="shared" si="11"/>
        <v>0</v>
      </c>
      <c r="I117" s="42">
        <f t="shared" si="12"/>
        <v>0</v>
      </c>
      <c r="J117" s="30">
        <f t="shared" si="14"/>
        <v>0</v>
      </c>
      <c r="K117" s="194"/>
      <c r="L117" s="27">
        <f t="shared" si="13"/>
        <v>0</v>
      </c>
    </row>
    <row r="118" spans="1:12" ht="15" customHeight="1" x14ac:dyDescent="0.45">
      <c r="A118" s="351"/>
      <c r="B118" s="5" t="s">
        <v>8</v>
      </c>
      <c r="C118" s="2">
        <v>404</v>
      </c>
      <c r="D118" s="1"/>
      <c r="E118" s="1"/>
      <c r="F118" s="41">
        <f t="shared" si="16"/>
        <v>0</v>
      </c>
      <c r="G118" s="22">
        <f t="shared" si="10"/>
        <v>0</v>
      </c>
      <c r="H118" s="45">
        <f t="shared" si="11"/>
        <v>0</v>
      </c>
      <c r="I118" s="42">
        <f t="shared" si="12"/>
        <v>0</v>
      </c>
      <c r="J118" s="30">
        <f t="shared" si="14"/>
        <v>0</v>
      </c>
      <c r="K118" s="194"/>
      <c r="L118" s="27">
        <f t="shared" si="13"/>
        <v>0</v>
      </c>
    </row>
    <row r="119" spans="1:12" ht="15" customHeight="1" x14ac:dyDescent="0.45">
      <c r="A119" s="351"/>
      <c r="B119" s="5" t="s">
        <v>8</v>
      </c>
      <c r="C119" s="2">
        <v>501</v>
      </c>
      <c r="D119" s="1"/>
      <c r="E119" s="1"/>
      <c r="F119" s="41">
        <f t="shared" si="16"/>
        <v>0</v>
      </c>
      <c r="G119" s="22">
        <f t="shared" si="10"/>
        <v>0</v>
      </c>
      <c r="H119" s="45">
        <f t="shared" si="11"/>
        <v>0</v>
      </c>
      <c r="I119" s="42">
        <f t="shared" si="12"/>
        <v>0</v>
      </c>
      <c r="J119" s="30">
        <f t="shared" si="14"/>
        <v>0</v>
      </c>
      <c r="K119" s="194"/>
      <c r="L119" s="27">
        <f t="shared" si="13"/>
        <v>0</v>
      </c>
    </row>
    <row r="120" spans="1:12" ht="15" customHeight="1" x14ac:dyDescent="0.45">
      <c r="A120" s="351"/>
      <c r="B120" s="5" t="s">
        <v>8</v>
      </c>
      <c r="C120" s="2">
        <v>502</v>
      </c>
      <c r="D120" s="1"/>
      <c r="E120" s="1"/>
      <c r="F120" s="41">
        <f t="shared" si="16"/>
        <v>0</v>
      </c>
      <c r="G120" s="22">
        <f t="shared" si="10"/>
        <v>0</v>
      </c>
      <c r="H120" s="45">
        <f t="shared" si="11"/>
        <v>0</v>
      </c>
      <c r="I120" s="42">
        <f t="shared" si="12"/>
        <v>0</v>
      </c>
      <c r="J120" s="30">
        <f t="shared" si="14"/>
        <v>0</v>
      </c>
      <c r="K120" s="194"/>
      <c r="L120" s="27">
        <f t="shared" si="13"/>
        <v>0</v>
      </c>
    </row>
    <row r="121" spans="1:12" ht="15" customHeight="1" x14ac:dyDescent="0.45">
      <c r="A121" s="351"/>
      <c r="B121" s="5" t="s">
        <v>8</v>
      </c>
      <c r="C121" s="2">
        <v>503</v>
      </c>
      <c r="D121" s="1"/>
      <c r="E121" s="1"/>
      <c r="F121" s="41">
        <f t="shared" si="16"/>
        <v>0</v>
      </c>
      <c r="G121" s="22">
        <f t="shared" si="10"/>
        <v>0</v>
      </c>
      <c r="H121" s="45">
        <f t="shared" si="11"/>
        <v>0</v>
      </c>
      <c r="I121" s="42">
        <f t="shared" si="12"/>
        <v>0</v>
      </c>
      <c r="J121" s="30">
        <f t="shared" si="14"/>
        <v>0</v>
      </c>
      <c r="K121" s="194"/>
      <c r="L121" s="27">
        <f t="shared" si="13"/>
        <v>0</v>
      </c>
    </row>
    <row r="122" spans="1:12" ht="15.75" customHeight="1" x14ac:dyDescent="0.45">
      <c r="A122" s="351"/>
      <c r="B122" s="5" t="s">
        <v>8</v>
      </c>
      <c r="C122" s="2">
        <v>504</v>
      </c>
      <c r="D122" s="1"/>
      <c r="E122" s="1"/>
      <c r="F122" s="41">
        <f t="shared" si="16"/>
        <v>0</v>
      </c>
      <c r="G122" s="22">
        <f t="shared" si="10"/>
        <v>0</v>
      </c>
      <c r="H122" s="45">
        <f t="shared" si="11"/>
        <v>0</v>
      </c>
      <c r="I122" s="42">
        <f t="shared" si="12"/>
        <v>0</v>
      </c>
      <c r="J122" s="30">
        <f t="shared" si="14"/>
        <v>0</v>
      </c>
      <c r="K122" s="194"/>
      <c r="L122" s="27">
        <f t="shared" si="13"/>
        <v>0</v>
      </c>
    </row>
    <row r="123" spans="1:12" ht="15" customHeight="1" x14ac:dyDescent="0.45">
      <c r="A123" s="350"/>
      <c r="B123" s="5" t="s">
        <v>9</v>
      </c>
      <c r="C123" s="2">
        <v>101</v>
      </c>
      <c r="D123" s="1"/>
      <c r="E123" s="1"/>
      <c r="F123" s="41">
        <f t="shared" si="16"/>
        <v>0</v>
      </c>
      <c r="G123" s="22">
        <f t="shared" si="10"/>
        <v>0</v>
      </c>
      <c r="H123" s="45">
        <f t="shared" si="11"/>
        <v>0</v>
      </c>
      <c r="I123" s="42">
        <f t="shared" si="12"/>
        <v>0</v>
      </c>
      <c r="J123" s="30">
        <f t="shared" si="14"/>
        <v>0</v>
      </c>
      <c r="K123" s="194"/>
      <c r="L123" s="27">
        <f t="shared" si="13"/>
        <v>0</v>
      </c>
    </row>
    <row r="124" spans="1:12" ht="15" customHeight="1" x14ac:dyDescent="0.45">
      <c r="A124" s="350"/>
      <c r="B124" s="157" t="s">
        <v>9</v>
      </c>
      <c r="C124" s="2">
        <v>102</v>
      </c>
      <c r="D124" s="1"/>
      <c r="E124" s="1"/>
      <c r="F124" s="41">
        <f>(E124-D124)*0.01</f>
        <v>0</v>
      </c>
      <c r="G124" s="22">
        <f t="shared" si="10"/>
        <v>0</v>
      </c>
      <c r="H124" s="45">
        <f t="shared" si="11"/>
        <v>0</v>
      </c>
      <c r="I124" s="42">
        <f t="shared" si="12"/>
        <v>0</v>
      </c>
      <c r="J124" s="30">
        <f t="shared" si="14"/>
        <v>0</v>
      </c>
      <c r="K124" s="194"/>
      <c r="L124" s="27">
        <f t="shared" si="13"/>
        <v>0</v>
      </c>
    </row>
    <row r="125" spans="1:12" ht="15" customHeight="1" x14ac:dyDescent="0.45">
      <c r="A125" s="350"/>
      <c r="B125" s="5" t="s">
        <v>9</v>
      </c>
      <c r="C125" s="2">
        <v>103</v>
      </c>
      <c r="D125" s="1"/>
      <c r="E125" s="1"/>
      <c r="F125" s="41">
        <f t="shared" ref="F125:F181" si="17">(E125-D125)*$N$1</f>
        <v>0</v>
      </c>
      <c r="G125" s="22">
        <f t="shared" si="10"/>
        <v>0</v>
      </c>
      <c r="H125" s="45">
        <f t="shared" si="11"/>
        <v>0</v>
      </c>
      <c r="I125" s="42">
        <f t="shared" si="12"/>
        <v>0</v>
      </c>
      <c r="J125" s="30">
        <f t="shared" si="14"/>
        <v>0</v>
      </c>
      <c r="K125" s="194"/>
      <c r="L125" s="27">
        <f t="shared" si="13"/>
        <v>0</v>
      </c>
    </row>
    <row r="126" spans="1:12" ht="15" customHeight="1" x14ac:dyDescent="0.45">
      <c r="A126" s="350"/>
      <c r="B126" s="5" t="s">
        <v>9</v>
      </c>
      <c r="C126" s="2">
        <v>104</v>
      </c>
      <c r="D126" s="1"/>
      <c r="E126" s="1"/>
      <c r="F126" s="41">
        <f t="shared" si="17"/>
        <v>0</v>
      </c>
      <c r="G126" s="22">
        <f t="shared" si="10"/>
        <v>0</v>
      </c>
      <c r="H126" s="45">
        <f t="shared" si="11"/>
        <v>0</v>
      </c>
      <c r="I126" s="42">
        <f t="shared" si="12"/>
        <v>0</v>
      </c>
      <c r="J126" s="30">
        <f t="shared" si="14"/>
        <v>0</v>
      </c>
      <c r="K126" s="194"/>
      <c r="L126" s="27">
        <f t="shared" si="13"/>
        <v>0</v>
      </c>
    </row>
    <row r="127" spans="1:12" ht="15" customHeight="1" x14ac:dyDescent="0.45">
      <c r="A127" s="350"/>
      <c r="B127" s="5" t="s">
        <v>9</v>
      </c>
      <c r="C127" s="2">
        <v>201</v>
      </c>
      <c r="D127" s="1"/>
      <c r="E127" s="1"/>
      <c r="F127" s="41">
        <f t="shared" si="17"/>
        <v>0</v>
      </c>
      <c r="G127" s="22">
        <f t="shared" si="10"/>
        <v>0</v>
      </c>
      <c r="H127" s="45">
        <f t="shared" si="11"/>
        <v>0</v>
      </c>
      <c r="I127" s="42">
        <f t="shared" si="12"/>
        <v>0</v>
      </c>
      <c r="J127" s="30">
        <f t="shared" si="14"/>
        <v>0</v>
      </c>
      <c r="K127" s="194"/>
      <c r="L127" s="27">
        <f t="shared" si="13"/>
        <v>0</v>
      </c>
    </row>
    <row r="128" spans="1:12" ht="15" customHeight="1" x14ac:dyDescent="0.45">
      <c r="A128" s="350"/>
      <c r="B128" s="5" t="s">
        <v>9</v>
      </c>
      <c r="C128" s="2">
        <v>202</v>
      </c>
      <c r="D128" s="1"/>
      <c r="E128" s="1"/>
      <c r="F128" s="41">
        <f t="shared" si="17"/>
        <v>0</v>
      </c>
      <c r="G128" s="22">
        <f t="shared" si="10"/>
        <v>0</v>
      </c>
      <c r="H128" s="45">
        <f t="shared" si="11"/>
        <v>0</v>
      </c>
      <c r="I128" s="42">
        <f t="shared" si="12"/>
        <v>0</v>
      </c>
      <c r="J128" s="30">
        <f t="shared" si="14"/>
        <v>0</v>
      </c>
      <c r="K128" s="194"/>
      <c r="L128" s="27">
        <f t="shared" si="13"/>
        <v>0</v>
      </c>
    </row>
    <row r="129" spans="1:12" ht="15" customHeight="1" x14ac:dyDescent="0.45">
      <c r="A129" s="350"/>
      <c r="B129" s="5" t="s">
        <v>9</v>
      </c>
      <c r="C129" s="2">
        <v>203</v>
      </c>
      <c r="D129" s="1"/>
      <c r="E129" s="1"/>
      <c r="F129" s="41">
        <f t="shared" si="17"/>
        <v>0</v>
      </c>
      <c r="G129" s="22">
        <f t="shared" si="10"/>
        <v>0</v>
      </c>
      <c r="H129" s="45">
        <f t="shared" si="11"/>
        <v>0</v>
      </c>
      <c r="I129" s="42">
        <f t="shared" si="12"/>
        <v>0</v>
      </c>
      <c r="J129" s="30">
        <f t="shared" si="14"/>
        <v>0</v>
      </c>
      <c r="K129" s="194"/>
      <c r="L129" s="27">
        <f t="shared" si="13"/>
        <v>0</v>
      </c>
    </row>
    <row r="130" spans="1:12" ht="15" customHeight="1" x14ac:dyDescent="0.45">
      <c r="A130" s="350"/>
      <c r="B130" s="5" t="s">
        <v>9</v>
      </c>
      <c r="C130" s="2">
        <v>204</v>
      </c>
      <c r="D130" s="1"/>
      <c r="E130" s="1"/>
      <c r="F130" s="41">
        <f t="shared" si="17"/>
        <v>0</v>
      </c>
      <c r="G130" s="22">
        <f t="shared" si="10"/>
        <v>0</v>
      </c>
      <c r="H130" s="45">
        <f t="shared" si="11"/>
        <v>0</v>
      </c>
      <c r="I130" s="42">
        <f t="shared" si="12"/>
        <v>0</v>
      </c>
      <c r="J130" s="30">
        <f t="shared" si="14"/>
        <v>0</v>
      </c>
      <c r="K130" s="194"/>
      <c r="L130" s="27">
        <f t="shared" si="13"/>
        <v>0</v>
      </c>
    </row>
    <row r="131" spans="1:12" ht="15" customHeight="1" x14ac:dyDescent="0.45">
      <c r="A131" s="350"/>
      <c r="B131" s="5" t="s">
        <v>9</v>
      </c>
      <c r="C131" s="2">
        <v>301</v>
      </c>
      <c r="D131" s="1"/>
      <c r="E131" s="1"/>
      <c r="F131" s="41">
        <f t="shared" si="17"/>
        <v>0</v>
      </c>
      <c r="G131" s="22">
        <f t="shared" si="10"/>
        <v>0</v>
      </c>
      <c r="H131" s="45">
        <f t="shared" si="11"/>
        <v>0</v>
      </c>
      <c r="I131" s="42">
        <f t="shared" si="12"/>
        <v>0</v>
      </c>
      <c r="J131" s="30">
        <f t="shared" si="14"/>
        <v>0</v>
      </c>
      <c r="K131" s="194"/>
      <c r="L131" s="27">
        <f t="shared" si="13"/>
        <v>0</v>
      </c>
    </row>
    <row r="132" spans="1:12" ht="15" customHeight="1" x14ac:dyDescent="0.45">
      <c r="A132" s="350"/>
      <c r="B132" s="5" t="s">
        <v>9</v>
      </c>
      <c r="C132" s="2">
        <v>302</v>
      </c>
      <c r="D132" s="1"/>
      <c r="E132" s="1"/>
      <c r="F132" s="41">
        <f t="shared" si="17"/>
        <v>0</v>
      </c>
      <c r="G132" s="22">
        <f t="shared" ref="G132:G183" si="18">MMULT($G$1,1/$F$183)*F132</f>
        <v>0</v>
      </c>
      <c r="H132" s="45">
        <f t="shared" ref="H132:H183" si="19">MMULT($H$1,1/180)</f>
        <v>0</v>
      </c>
      <c r="I132" s="42">
        <f t="shared" ref="I132:I182" si="20">SUM(G132,H132)</f>
        <v>0</v>
      </c>
      <c r="J132" s="30">
        <f t="shared" si="14"/>
        <v>0</v>
      </c>
      <c r="K132" s="194"/>
      <c r="L132" s="27">
        <f t="shared" ref="L132:L182" si="21">SUM(I132,J132,K132)</f>
        <v>0</v>
      </c>
    </row>
    <row r="133" spans="1:12" ht="15" customHeight="1" x14ac:dyDescent="0.45">
      <c r="A133" s="350"/>
      <c r="B133" s="5" t="s">
        <v>9</v>
      </c>
      <c r="C133" s="2">
        <v>303</v>
      </c>
      <c r="D133" s="1"/>
      <c r="E133" s="1"/>
      <c r="F133" s="41">
        <f t="shared" si="17"/>
        <v>0</v>
      </c>
      <c r="G133" s="22">
        <f t="shared" si="18"/>
        <v>0</v>
      </c>
      <c r="H133" s="45">
        <f t="shared" si="19"/>
        <v>0</v>
      </c>
      <c r="I133" s="42">
        <f t="shared" si="20"/>
        <v>0</v>
      </c>
      <c r="J133" s="30">
        <f t="shared" ref="J133:J182" si="22">SUM($J$3)</f>
        <v>0</v>
      </c>
      <c r="K133" s="194"/>
      <c r="L133" s="27">
        <f t="shared" si="21"/>
        <v>0</v>
      </c>
    </row>
    <row r="134" spans="1:12" ht="15" customHeight="1" x14ac:dyDescent="0.45">
      <c r="A134" s="350"/>
      <c r="B134" s="5" t="s">
        <v>9</v>
      </c>
      <c r="C134" s="2">
        <v>304</v>
      </c>
      <c r="D134" s="1"/>
      <c r="E134" s="1"/>
      <c r="F134" s="41">
        <f t="shared" si="17"/>
        <v>0</v>
      </c>
      <c r="G134" s="22">
        <f t="shared" si="18"/>
        <v>0</v>
      </c>
      <c r="H134" s="45">
        <f t="shared" si="19"/>
        <v>0</v>
      </c>
      <c r="I134" s="42">
        <f t="shared" si="20"/>
        <v>0</v>
      </c>
      <c r="J134" s="30">
        <f t="shared" si="22"/>
        <v>0</v>
      </c>
      <c r="K134" s="194"/>
      <c r="L134" s="27">
        <f t="shared" si="21"/>
        <v>0</v>
      </c>
    </row>
    <row r="135" spans="1:12" ht="15" customHeight="1" x14ac:dyDescent="0.45">
      <c r="A135" s="350"/>
      <c r="B135" s="5" t="s">
        <v>9</v>
      </c>
      <c r="C135" s="2">
        <v>401</v>
      </c>
      <c r="D135" s="1"/>
      <c r="E135" s="1"/>
      <c r="F135" s="41">
        <f t="shared" si="17"/>
        <v>0</v>
      </c>
      <c r="G135" s="22">
        <f t="shared" si="18"/>
        <v>0</v>
      </c>
      <c r="H135" s="45">
        <f t="shared" si="19"/>
        <v>0</v>
      </c>
      <c r="I135" s="42">
        <f t="shared" si="20"/>
        <v>0</v>
      </c>
      <c r="J135" s="30">
        <f t="shared" si="22"/>
        <v>0</v>
      </c>
      <c r="K135" s="194"/>
      <c r="L135" s="27">
        <f t="shared" si="21"/>
        <v>0</v>
      </c>
    </row>
    <row r="136" spans="1:12" ht="15" customHeight="1" x14ac:dyDescent="0.45">
      <c r="A136" s="350"/>
      <c r="B136" s="5" t="s">
        <v>9</v>
      </c>
      <c r="C136" s="2">
        <v>402</v>
      </c>
      <c r="D136" s="1"/>
      <c r="E136" s="1"/>
      <c r="F136" s="41">
        <f t="shared" si="17"/>
        <v>0</v>
      </c>
      <c r="G136" s="22">
        <f t="shared" si="18"/>
        <v>0</v>
      </c>
      <c r="H136" s="45">
        <f t="shared" si="19"/>
        <v>0</v>
      </c>
      <c r="I136" s="42">
        <f t="shared" si="20"/>
        <v>0</v>
      </c>
      <c r="J136" s="30">
        <f t="shared" si="22"/>
        <v>0</v>
      </c>
      <c r="K136" s="194"/>
      <c r="L136" s="27">
        <f t="shared" si="21"/>
        <v>0</v>
      </c>
    </row>
    <row r="137" spans="1:12" ht="15" customHeight="1" x14ac:dyDescent="0.45">
      <c r="A137" s="350"/>
      <c r="B137" s="5" t="s">
        <v>9</v>
      </c>
      <c r="C137" s="2">
        <v>403</v>
      </c>
      <c r="D137" s="1"/>
      <c r="E137" s="1"/>
      <c r="F137" s="41">
        <f t="shared" si="17"/>
        <v>0</v>
      </c>
      <c r="G137" s="22">
        <f t="shared" si="18"/>
        <v>0</v>
      </c>
      <c r="H137" s="45">
        <f t="shared" si="19"/>
        <v>0</v>
      </c>
      <c r="I137" s="42">
        <f t="shared" si="20"/>
        <v>0</v>
      </c>
      <c r="J137" s="30">
        <f t="shared" si="22"/>
        <v>0</v>
      </c>
      <c r="K137" s="194"/>
      <c r="L137" s="27">
        <f t="shared" si="21"/>
        <v>0</v>
      </c>
    </row>
    <row r="138" spans="1:12" ht="15" customHeight="1" x14ac:dyDescent="0.45">
      <c r="A138" s="350"/>
      <c r="B138" s="5" t="s">
        <v>9</v>
      </c>
      <c r="C138" s="2">
        <v>404</v>
      </c>
      <c r="D138" s="1"/>
      <c r="E138" s="1"/>
      <c r="F138" s="41">
        <f t="shared" si="17"/>
        <v>0</v>
      </c>
      <c r="G138" s="22">
        <f t="shared" si="18"/>
        <v>0</v>
      </c>
      <c r="H138" s="45">
        <f t="shared" si="19"/>
        <v>0</v>
      </c>
      <c r="I138" s="42">
        <f t="shared" si="20"/>
        <v>0</v>
      </c>
      <c r="J138" s="30">
        <f t="shared" si="22"/>
        <v>0</v>
      </c>
      <c r="K138" s="194"/>
      <c r="L138" s="27">
        <f t="shared" si="21"/>
        <v>0</v>
      </c>
    </row>
    <row r="139" spans="1:12" ht="15" customHeight="1" x14ac:dyDescent="0.45">
      <c r="A139" s="350"/>
      <c r="B139" s="5" t="s">
        <v>9</v>
      </c>
      <c r="C139" s="2">
        <v>501</v>
      </c>
      <c r="D139" s="1"/>
      <c r="E139" s="1"/>
      <c r="F139" s="41">
        <f t="shared" si="17"/>
        <v>0</v>
      </c>
      <c r="G139" s="22">
        <f t="shared" si="18"/>
        <v>0</v>
      </c>
      <c r="H139" s="45">
        <f t="shared" si="19"/>
        <v>0</v>
      </c>
      <c r="I139" s="42">
        <f t="shared" si="20"/>
        <v>0</v>
      </c>
      <c r="J139" s="30">
        <f t="shared" si="22"/>
        <v>0</v>
      </c>
      <c r="K139" s="194"/>
      <c r="L139" s="27">
        <f t="shared" si="21"/>
        <v>0</v>
      </c>
    </row>
    <row r="140" spans="1:12" ht="15" customHeight="1" x14ac:dyDescent="0.45">
      <c r="A140" s="350"/>
      <c r="B140" s="5" t="s">
        <v>9</v>
      </c>
      <c r="C140" s="2">
        <v>502</v>
      </c>
      <c r="D140" s="1"/>
      <c r="E140" s="1"/>
      <c r="F140" s="41">
        <f t="shared" si="17"/>
        <v>0</v>
      </c>
      <c r="G140" s="22">
        <f t="shared" si="18"/>
        <v>0</v>
      </c>
      <c r="H140" s="45">
        <f t="shared" si="19"/>
        <v>0</v>
      </c>
      <c r="I140" s="42">
        <f t="shared" si="20"/>
        <v>0</v>
      </c>
      <c r="J140" s="30">
        <f t="shared" si="22"/>
        <v>0</v>
      </c>
      <c r="K140" s="194"/>
      <c r="L140" s="27">
        <f t="shared" si="21"/>
        <v>0</v>
      </c>
    </row>
    <row r="141" spans="1:12" ht="15" customHeight="1" x14ac:dyDescent="0.45">
      <c r="A141" s="350"/>
      <c r="B141" s="5" t="s">
        <v>9</v>
      </c>
      <c r="C141" s="2">
        <v>503</v>
      </c>
      <c r="D141" s="1"/>
      <c r="E141" s="1"/>
      <c r="F141" s="41">
        <f t="shared" si="17"/>
        <v>0</v>
      </c>
      <c r="G141" s="22">
        <f t="shared" si="18"/>
        <v>0</v>
      </c>
      <c r="H141" s="45">
        <f t="shared" si="19"/>
        <v>0</v>
      </c>
      <c r="I141" s="42">
        <f t="shared" si="20"/>
        <v>0</v>
      </c>
      <c r="J141" s="30">
        <f t="shared" si="22"/>
        <v>0</v>
      </c>
      <c r="K141" s="194"/>
      <c r="L141" s="27">
        <f>SUM(I141,J141,K141)</f>
        <v>0</v>
      </c>
    </row>
    <row r="142" spans="1:12" ht="15.75" customHeight="1" x14ac:dyDescent="0.45">
      <c r="A142" s="350"/>
      <c r="B142" s="5" t="s">
        <v>9</v>
      </c>
      <c r="C142" s="2">
        <v>504</v>
      </c>
      <c r="D142" s="1"/>
      <c r="E142" s="1"/>
      <c r="F142" s="41">
        <f t="shared" si="17"/>
        <v>0</v>
      </c>
      <c r="G142" s="22">
        <f t="shared" si="18"/>
        <v>0</v>
      </c>
      <c r="H142" s="45">
        <f t="shared" si="19"/>
        <v>0</v>
      </c>
      <c r="I142" s="42">
        <f t="shared" si="20"/>
        <v>0</v>
      </c>
      <c r="J142" s="30">
        <f t="shared" si="22"/>
        <v>0</v>
      </c>
      <c r="K142" s="194"/>
      <c r="L142" s="27">
        <f t="shared" si="21"/>
        <v>0</v>
      </c>
    </row>
    <row r="143" spans="1:12" x14ac:dyDescent="0.45">
      <c r="A143" s="351"/>
      <c r="B143" s="5" t="s">
        <v>10</v>
      </c>
      <c r="C143" s="2">
        <v>101</v>
      </c>
      <c r="D143" s="1"/>
      <c r="E143" s="1"/>
      <c r="F143" s="41">
        <f t="shared" si="17"/>
        <v>0</v>
      </c>
      <c r="G143" s="22">
        <f t="shared" si="18"/>
        <v>0</v>
      </c>
      <c r="H143" s="45">
        <f t="shared" si="19"/>
        <v>0</v>
      </c>
      <c r="I143" s="42">
        <f t="shared" si="20"/>
        <v>0</v>
      </c>
      <c r="J143" s="30">
        <f t="shared" si="22"/>
        <v>0</v>
      </c>
      <c r="K143" s="194"/>
      <c r="L143" s="27">
        <f t="shared" si="21"/>
        <v>0</v>
      </c>
    </row>
    <row r="144" spans="1:12" x14ac:dyDescent="0.45">
      <c r="A144" s="351"/>
      <c r="B144" s="5" t="s">
        <v>10</v>
      </c>
      <c r="C144" s="2">
        <v>102</v>
      </c>
      <c r="D144" s="1"/>
      <c r="E144" s="1"/>
      <c r="F144" s="41">
        <f t="shared" si="17"/>
        <v>0</v>
      </c>
      <c r="G144" s="22">
        <f t="shared" si="18"/>
        <v>0</v>
      </c>
      <c r="H144" s="45">
        <f t="shared" si="19"/>
        <v>0</v>
      </c>
      <c r="I144" s="42">
        <f t="shared" si="20"/>
        <v>0</v>
      </c>
      <c r="J144" s="30">
        <f t="shared" si="22"/>
        <v>0</v>
      </c>
      <c r="K144" s="194"/>
      <c r="L144" s="27">
        <f t="shared" si="21"/>
        <v>0</v>
      </c>
    </row>
    <row r="145" spans="1:12" x14ac:dyDescent="0.45">
      <c r="A145" s="351"/>
      <c r="B145" s="5" t="s">
        <v>10</v>
      </c>
      <c r="C145" s="2">
        <v>103</v>
      </c>
      <c r="D145" s="1"/>
      <c r="E145" s="1"/>
      <c r="F145" s="41">
        <f t="shared" si="17"/>
        <v>0</v>
      </c>
      <c r="G145" s="22">
        <f t="shared" si="18"/>
        <v>0</v>
      </c>
      <c r="H145" s="45">
        <f t="shared" si="19"/>
        <v>0</v>
      </c>
      <c r="I145" s="42">
        <f t="shared" si="20"/>
        <v>0</v>
      </c>
      <c r="J145" s="30">
        <f t="shared" si="22"/>
        <v>0</v>
      </c>
      <c r="K145" s="194"/>
      <c r="L145" s="27">
        <f t="shared" si="21"/>
        <v>0</v>
      </c>
    </row>
    <row r="146" spans="1:12" x14ac:dyDescent="0.45">
      <c r="A146" s="351"/>
      <c r="B146" s="5" t="s">
        <v>10</v>
      </c>
      <c r="C146" s="2">
        <v>104</v>
      </c>
      <c r="D146" s="1"/>
      <c r="E146" s="1"/>
      <c r="F146" s="41">
        <f t="shared" si="17"/>
        <v>0</v>
      </c>
      <c r="G146" s="22">
        <f t="shared" si="18"/>
        <v>0</v>
      </c>
      <c r="H146" s="45">
        <f t="shared" si="19"/>
        <v>0</v>
      </c>
      <c r="I146" s="42">
        <f t="shared" si="20"/>
        <v>0</v>
      </c>
      <c r="J146" s="30">
        <f t="shared" si="22"/>
        <v>0</v>
      </c>
      <c r="K146" s="194"/>
      <c r="L146" s="27">
        <f t="shared" si="21"/>
        <v>0</v>
      </c>
    </row>
    <row r="147" spans="1:12" x14ac:dyDescent="0.45">
      <c r="A147" s="351"/>
      <c r="B147" s="5" t="s">
        <v>10</v>
      </c>
      <c r="C147" s="2">
        <v>201</v>
      </c>
      <c r="D147" s="1"/>
      <c r="E147" s="1"/>
      <c r="F147" s="41">
        <f t="shared" si="17"/>
        <v>0</v>
      </c>
      <c r="G147" s="22">
        <f t="shared" si="18"/>
        <v>0</v>
      </c>
      <c r="H147" s="45">
        <f t="shared" si="19"/>
        <v>0</v>
      </c>
      <c r="I147" s="42">
        <f t="shared" si="20"/>
        <v>0</v>
      </c>
      <c r="J147" s="30">
        <f t="shared" si="22"/>
        <v>0</v>
      </c>
      <c r="K147" s="194"/>
      <c r="L147" s="27">
        <f t="shared" si="21"/>
        <v>0</v>
      </c>
    </row>
    <row r="148" spans="1:12" x14ac:dyDescent="0.45">
      <c r="A148" s="351"/>
      <c r="B148" s="5" t="s">
        <v>10</v>
      </c>
      <c r="C148" s="2">
        <v>202</v>
      </c>
      <c r="D148" s="1"/>
      <c r="E148" s="1"/>
      <c r="F148" s="41">
        <f t="shared" si="17"/>
        <v>0</v>
      </c>
      <c r="G148" s="22">
        <f t="shared" si="18"/>
        <v>0</v>
      </c>
      <c r="H148" s="45">
        <f t="shared" si="19"/>
        <v>0</v>
      </c>
      <c r="I148" s="42">
        <f t="shared" si="20"/>
        <v>0</v>
      </c>
      <c r="J148" s="30">
        <f t="shared" si="22"/>
        <v>0</v>
      </c>
      <c r="K148" s="194"/>
      <c r="L148" s="27">
        <f>SUM(I148,J148,K148)</f>
        <v>0</v>
      </c>
    </row>
    <row r="149" spans="1:12" x14ac:dyDescent="0.45">
      <c r="A149" s="351"/>
      <c r="B149" s="5" t="s">
        <v>10</v>
      </c>
      <c r="C149" s="2">
        <v>203</v>
      </c>
      <c r="D149" s="1"/>
      <c r="E149" s="1"/>
      <c r="F149" s="41">
        <f t="shared" si="17"/>
        <v>0</v>
      </c>
      <c r="G149" s="22">
        <f t="shared" si="18"/>
        <v>0</v>
      </c>
      <c r="H149" s="45">
        <f t="shared" si="19"/>
        <v>0</v>
      </c>
      <c r="I149" s="42">
        <f t="shared" si="20"/>
        <v>0</v>
      </c>
      <c r="J149" s="30">
        <f t="shared" si="22"/>
        <v>0</v>
      </c>
      <c r="K149" s="194"/>
      <c r="L149" s="27">
        <f t="shared" si="21"/>
        <v>0</v>
      </c>
    </row>
    <row r="150" spans="1:12" x14ac:dyDescent="0.45">
      <c r="A150" s="351"/>
      <c r="B150" s="5" t="s">
        <v>10</v>
      </c>
      <c r="C150" s="2">
        <v>204</v>
      </c>
      <c r="D150" s="1"/>
      <c r="E150" s="1"/>
      <c r="F150" s="41">
        <f t="shared" si="17"/>
        <v>0</v>
      </c>
      <c r="G150" s="22">
        <f t="shared" si="18"/>
        <v>0</v>
      </c>
      <c r="H150" s="45">
        <f t="shared" si="19"/>
        <v>0</v>
      </c>
      <c r="I150" s="42">
        <f t="shared" si="20"/>
        <v>0</v>
      </c>
      <c r="J150" s="30">
        <f t="shared" si="22"/>
        <v>0</v>
      </c>
      <c r="K150" s="194"/>
      <c r="L150" s="27">
        <f t="shared" si="21"/>
        <v>0</v>
      </c>
    </row>
    <row r="151" spans="1:12" x14ac:dyDescent="0.45">
      <c r="A151" s="351"/>
      <c r="B151" s="5" t="s">
        <v>10</v>
      </c>
      <c r="C151" s="2">
        <v>301</v>
      </c>
      <c r="D151" s="1"/>
      <c r="E151" s="1"/>
      <c r="F151" s="41">
        <f t="shared" si="17"/>
        <v>0</v>
      </c>
      <c r="G151" s="22">
        <f t="shared" si="18"/>
        <v>0</v>
      </c>
      <c r="H151" s="45">
        <f t="shared" si="19"/>
        <v>0</v>
      </c>
      <c r="I151" s="42">
        <f t="shared" si="20"/>
        <v>0</v>
      </c>
      <c r="J151" s="30">
        <f t="shared" si="22"/>
        <v>0</v>
      </c>
      <c r="K151" s="194"/>
      <c r="L151" s="27">
        <f t="shared" si="21"/>
        <v>0</v>
      </c>
    </row>
    <row r="152" spans="1:12" x14ac:dyDescent="0.45">
      <c r="A152" s="351"/>
      <c r="B152" s="5" t="s">
        <v>10</v>
      </c>
      <c r="C152" s="2">
        <v>302</v>
      </c>
      <c r="D152" s="1"/>
      <c r="E152" s="1"/>
      <c r="F152" s="41">
        <f t="shared" si="17"/>
        <v>0</v>
      </c>
      <c r="G152" s="22">
        <f t="shared" si="18"/>
        <v>0</v>
      </c>
      <c r="H152" s="45">
        <f t="shared" si="19"/>
        <v>0</v>
      </c>
      <c r="I152" s="42">
        <f t="shared" si="20"/>
        <v>0</v>
      </c>
      <c r="J152" s="30">
        <f t="shared" si="22"/>
        <v>0</v>
      </c>
      <c r="K152" s="194"/>
      <c r="L152" s="27">
        <f t="shared" si="21"/>
        <v>0</v>
      </c>
    </row>
    <row r="153" spans="1:12" x14ac:dyDescent="0.45">
      <c r="A153" s="351"/>
      <c r="B153" s="5" t="s">
        <v>10</v>
      </c>
      <c r="C153" s="2">
        <v>303</v>
      </c>
      <c r="D153" s="1"/>
      <c r="E153" s="1"/>
      <c r="F153" s="41">
        <f t="shared" si="17"/>
        <v>0</v>
      </c>
      <c r="G153" s="22">
        <f t="shared" si="18"/>
        <v>0</v>
      </c>
      <c r="H153" s="45">
        <f t="shared" si="19"/>
        <v>0</v>
      </c>
      <c r="I153" s="42">
        <f t="shared" si="20"/>
        <v>0</v>
      </c>
      <c r="J153" s="30">
        <f t="shared" si="22"/>
        <v>0</v>
      </c>
      <c r="K153" s="194"/>
      <c r="L153" s="27">
        <f>SUM(I153,J153,K153)</f>
        <v>0</v>
      </c>
    </row>
    <row r="154" spans="1:12" x14ac:dyDescent="0.45">
      <c r="A154" s="351"/>
      <c r="B154" s="5" t="s">
        <v>10</v>
      </c>
      <c r="C154" s="2">
        <v>304</v>
      </c>
      <c r="D154" s="1"/>
      <c r="E154" s="1"/>
      <c r="F154" s="41">
        <f t="shared" si="17"/>
        <v>0</v>
      </c>
      <c r="G154" s="22">
        <f t="shared" si="18"/>
        <v>0</v>
      </c>
      <c r="H154" s="45">
        <f t="shared" si="19"/>
        <v>0</v>
      </c>
      <c r="I154" s="42">
        <f t="shared" si="20"/>
        <v>0</v>
      </c>
      <c r="J154" s="30">
        <f t="shared" si="22"/>
        <v>0</v>
      </c>
      <c r="K154" s="194"/>
      <c r="L154" s="27">
        <f t="shared" si="21"/>
        <v>0</v>
      </c>
    </row>
    <row r="155" spans="1:12" x14ac:dyDescent="0.45">
      <c r="A155" s="351"/>
      <c r="B155" s="5" t="s">
        <v>10</v>
      </c>
      <c r="C155" s="2">
        <v>401</v>
      </c>
      <c r="D155" s="1"/>
      <c r="E155" s="1"/>
      <c r="F155" s="41">
        <f t="shared" si="17"/>
        <v>0</v>
      </c>
      <c r="G155" s="22">
        <f t="shared" si="18"/>
        <v>0</v>
      </c>
      <c r="H155" s="45">
        <f t="shared" si="19"/>
        <v>0</v>
      </c>
      <c r="I155" s="42">
        <f t="shared" si="20"/>
        <v>0</v>
      </c>
      <c r="J155" s="30">
        <f t="shared" si="22"/>
        <v>0</v>
      </c>
      <c r="K155" s="194"/>
      <c r="L155" s="27">
        <f t="shared" si="21"/>
        <v>0</v>
      </c>
    </row>
    <row r="156" spans="1:12" x14ac:dyDescent="0.45">
      <c r="A156" s="351"/>
      <c r="B156" s="5" t="s">
        <v>10</v>
      </c>
      <c r="C156" s="2">
        <v>402</v>
      </c>
      <c r="D156" s="1"/>
      <c r="E156" s="1"/>
      <c r="F156" s="41">
        <f t="shared" si="17"/>
        <v>0</v>
      </c>
      <c r="G156" s="22">
        <f t="shared" si="18"/>
        <v>0</v>
      </c>
      <c r="H156" s="45">
        <f t="shared" si="19"/>
        <v>0</v>
      </c>
      <c r="I156" s="42">
        <f t="shared" si="20"/>
        <v>0</v>
      </c>
      <c r="J156" s="30">
        <f t="shared" si="22"/>
        <v>0</v>
      </c>
      <c r="K156" s="194"/>
      <c r="L156" s="27">
        <f t="shared" si="21"/>
        <v>0</v>
      </c>
    </row>
    <row r="157" spans="1:12" x14ac:dyDescent="0.45">
      <c r="A157" s="351"/>
      <c r="B157" s="5" t="s">
        <v>10</v>
      </c>
      <c r="C157" s="2">
        <v>403</v>
      </c>
      <c r="D157" s="1"/>
      <c r="E157" s="1"/>
      <c r="F157" s="41">
        <f t="shared" si="17"/>
        <v>0</v>
      </c>
      <c r="G157" s="22">
        <f t="shared" si="18"/>
        <v>0</v>
      </c>
      <c r="H157" s="45">
        <f t="shared" si="19"/>
        <v>0</v>
      </c>
      <c r="I157" s="42">
        <f t="shared" si="20"/>
        <v>0</v>
      </c>
      <c r="J157" s="30">
        <f t="shared" si="22"/>
        <v>0</v>
      </c>
      <c r="K157" s="194"/>
      <c r="L157" s="27">
        <f t="shared" si="21"/>
        <v>0</v>
      </c>
    </row>
    <row r="158" spans="1:12" x14ac:dyDescent="0.45">
      <c r="A158" s="351"/>
      <c r="B158" s="5" t="s">
        <v>10</v>
      </c>
      <c r="C158" s="2">
        <v>404</v>
      </c>
      <c r="D158" s="1"/>
      <c r="E158" s="1"/>
      <c r="F158" s="41">
        <f>(E158-D158)*$N$1</f>
        <v>0</v>
      </c>
      <c r="G158" s="22">
        <f t="shared" si="18"/>
        <v>0</v>
      </c>
      <c r="H158" s="45">
        <f t="shared" si="19"/>
        <v>0</v>
      </c>
      <c r="I158" s="42">
        <f t="shared" si="20"/>
        <v>0</v>
      </c>
      <c r="J158" s="30">
        <f t="shared" si="22"/>
        <v>0</v>
      </c>
      <c r="K158" s="194"/>
      <c r="L158" s="27">
        <f>SUM(I158,J158,K158)</f>
        <v>0</v>
      </c>
    </row>
    <row r="159" spans="1:12" x14ac:dyDescent="0.45">
      <c r="A159" s="351"/>
      <c r="B159" s="5" t="s">
        <v>10</v>
      </c>
      <c r="C159" s="2">
        <v>501</v>
      </c>
      <c r="D159" s="1"/>
      <c r="E159" s="1"/>
      <c r="F159" s="41">
        <f t="shared" si="17"/>
        <v>0</v>
      </c>
      <c r="G159" s="22">
        <f t="shared" si="18"/>
        <v>0</v>
      </c>
      <c r="H159" s="45">
        <f t="shared" si="19"/>
        <v>0</v>
      </c>
      <c r="I159" s="42">
        <f t="shared" si="20"/>
        <v>0</v>
      </c>
      <c r="J159" s="30">
        <f t="shared" si="22"/>
        <v>0</v>
      </c>
      <c r="K159" s="194"/>
      <c r="L159" s="27">
        <f>SUM(I159,J159,K159)</f>
        <v>0</v>
      </c>
    </row>
    <row r="160" spans="1:12" x14ac:dyDescent="0.45">
      <c r="A160" s="351"/>
      <c r="B160" s="5" t="s">
        <v>10</v>
      </c>
      <c r="C160" s="2">
        <v>502</v>
      </c>
      <c r="D160" s="1"/>
      <c r="E160" s="1"/>
      <c r="F160" s="41">
        <f t="shared" si="17"/>
        <v>0</v>
      </c>
      <c r="G160" s="22">
        <f t="shared" si="18"/>
        <v>0</v>
      </c>
      <c r="H160" s="45">
        <f t="shared" si="19"/>
        <v>0</v>
      </c>
      <c r="I160" s="42">
        <f t="shared" si="20"/>
        <v>0</v>
      </c>
      <c r="J160" s="30">
        <f t="shared" si="22"/>
        <v>0</v>
      </c>
      <c r="K160" s="194"/>
      <c r="L160" s="27">
        <f t="shared" si="21"/>
        <v>0</v>
      </c>
    </row>
    <row r="161" spans="1:12" x14ac:dyDescent="0.45">
      <c r="A161" s="351"/>
      <c r="B161" s="5" t="s">
        <v>10</v>
      </c>
      <c r="C161" s="2">
        <v>503</v>
      </c>
      <c r="D161" s="1"/>
      <c r="E161" s="1"/>
      <c r="F161" s="41">
        <f t="shared" si="17"/>
        <v>0</v>
      </c>
      <c r="G161" s="22">
        <f t="shared" si="18"/>
        <v>0</v>
      </c>
      <c r="H161" s="45">
        <f t="shared" si="19"/>
        <v>0</v>
      </c>
      <c r="I161" s="42">
        <f t="shared" si="20"/>
        <v>0</v>
      </c>
      <c r="J161" s="30">
        <f t="shared" si="22"/>
        <v>0</v>
      </c>
      <c r="K161" s="194"/>
      <c r="L161" s="27">
        <f t="shared" si="21"/>
        <v>0</v>
      </c>
    </row>
    <row r="162" spans="1:12" x14ac:dyDescent="0.45">
      <c r="A162" s="351"/>
      <c r="B162" s="5" t="s">
        <v>10</v>
      </c>
      <c r="C162" s="2">
        <v>504</v>
      </c>
      <c r="D162" s="1"/>
      <c r="E162" s="1"/>
      <c r="F162" s="41">
        <f t="shared" si="17"/>
        <v>0</v>
      </c>
      <c r="G162" s="22">
        <f t="shared" si="18"/>
        <v>0</v>
      </c>
      <c r="H162" s="45">
        <f t="shared" si="19"/>
        <v>0</v>
      </c>
      <c r="I162" s="42">
        <f t="shared" si="20"/>
        <v>0</v>
      </c>
      <c r="J162" s="30">
        <f t="shared" si="22"/>
        <v>0</v>
      </c>
      <c r="K162" s="194"/>
      <c r="L162" s="27">
        <f t="shared" si="21"/>
        <v>0</v>
      </c>
    </row>
    <row r="163" spans="1:12" x14ac:dyDescent="0.45">
      <c r="A163" s="350"/>
      <c r="B163" s="5" t="s">
        <v>11</v>
      </c>
      <c r="C163" s="2">
        <v>101</v>
      </c>
      <c r="D163" s="1"/>
      <c r="E163" s="1"/>
      <c r="F163" s="41">
        <f t="shared" si="17"/>
        <v>0</v>
      </c>
      <c r="G163" s="22">
        <f t="shared" si="18"/>
        <v>0</v>
      </c>
      <c r="H163" s="45">
        <f t="shared" si="19"/>
        <v>0</v>
      </c>
      <c r="I163" s="42">
        <f t="shared" si="20"/>
        <v>0</v>
      </c>
      <c r="J163" s="30">
        <f t="shared" si="22"/>
        <v>0</v>
      </c>
      <c r="K163" s="194"/>
      <c r="L163" s="27">
        <f t="shared" si="21"/>
        <v>0</v>
      </c>
    </row>
    <row r="164" spans="1:12" x14ac:dyDescent="0.45">
      <c r="A164" s="350"/>
      <c r="B164" s="5" t="s">
        <v>11</v>
      </c>
      <c r="C164" s="2">
        <v>102</v>
      </c>
      <c r="D164" s="1"/>
      <c r="E164" s="1"/>
      <c r="F164" s="41">
        <f t="shared" si="17"/>
        <v>0</v>
      </c>
      <c r="G164" s="22">
        <f t="shared" si="18"/>
        <v>0</v>
      </c>
      <c r="H164" s="45">
        <f t="shared" si="19"/>
        <v>0</v>
      </c>
      <c r="I164" s="42">
        <f t="shared" si="20"/>
        <v>0</v>
      </c>
      <c r="J164" s="30">
        <f t="shared" si="22"/>
        <v>0</v>
      </c>
      <c r="K164" s="194"/>
      <c r="L164" s="27">
        <f t="shared" si="21"/>
        <v>0</v>
      </c>
    </row>
    <row r="165" spans="1:12" x14ac:dyDescent="0.45">
      <c r="A165" s="350"/>
      <c r="B165" s="5" t="s">
        <v>11</v>
      </c>
      <c r="C165" s="2">
        <v>103</v>
      </c>
      <c r="D165" s="1"/>
      <c r="E165" s="1"/>
      <c r="F165" s="41">
        <f t="shared" si="17"/>
        <v>0</v>
      </c>
      <c r="G165" s="22">
        <f t="shared" si="18"/>
        <v>0</v>
      </c>
      <c r="H165" s="45">
        <f t="shared" si="19"/>
        <v>0</v>
      </c>
      <c r="I165" s="42">
        <f t="shared" si="20"/>
        <v>0</v>
      </c>
      <c r="J165" s="30">
        <f t="shared" si="22"/>
        <v>0</v>
      </c>
      <c r="K165" s="194"/>
      <c r="L165" s="27">
        <f t="shared" si="21"/>
        <v>0</v>
      </c>
    </row>
    <row r="166" spans="1:12" x14ac:dyDescent="0.45">
      <c r="A166" s="350"/>
      <c r="B166" s="5" t="s">
        <v>11</v>
      </c>
      <c r="C166" s="2">
        <v>104</v>
      </c>
      <c r="D166" s="1"/>
      <c r="E166" s="1"/>
      <c r="F166" s="41">
        <f t="shared" si="17"/>
        <v>0</v>
      </c>
      <c r="G166" s="22">
        <f t="shared" si="18"/>
        <v>0</v>
      </c>
      <c r="H166" s="45">
        <f t="shared" si="19"/>
        <v>0</v>
      </c>
      <c r="I166" s="42">
        <f t="shared" si="20"/>
        <v>0</v>
      </c>
      <c r="J166" s="30">
        <f t="shared" si="22"/>
        <v>0</v>
      </c>
      <c r="K166" s="194"/>
      <c r="L166" s="27">
        <f t="shared" si="21"/>
        <v>0</v>
      </c>
    </row>
    <row r="167" spans="1:12" x14ac:dyDescent="0.45">
      <c r="A167" s="350"/>
      <c r="B167" s="5" t="s">
        <v>11</v>
      </c>
      <c r="C167" s="2">
        <v>201</v>
      </c>
      <c r="D167" s="1"/>
      <c r="E167" s="1"/>
      <c r="F167" s="41">
        <f t="shared" si="17"/>
        <v>0</v>
      </c>
      <c r="G167" s="22">
        <f t="shared" si="18"/>
        <v>0</v>
      </c>
      <c r="H167" s="45">
        <f t="shared" si="19"/>
        <v>0</v>
      </c>
      <c r="I167" s="42">
        <f t="shared" si="20"/>
        <v>0</v>
      </c>
      <c r="J167" s="30">
        <f t="shared" si="22"/>
        <v>0</v>
      </c>
      <c r="K167" s="194"/>
      <c r="L167" s="27">
        <f t="shared" si="21"/>
        <v>0</v>
      </c>
    </row>
    <row r="168" spans="1:12" x14ac:dyDescent="0.45">
      <c r="A168" s="350"/>
      <c r="B168" s="5" t="s">
        <v>11</v>
      </c>
      <c r="C168" s="2">
        <v>202</v>
      </c>
      <c r="D168" s="1"/>
      <c r="E168" s="1"/>
      <c r="F168" s="41">
        <f t="shared" si="17"/>
        <v>0</v>
      </c>
      <c r="G168" s="22">
        <f t="shared" si="18"/>
        <v>0</v>
      </c>
      <c r="H168" s="45">
        <f t="shared" si="19"/>
        <v>0</v>
      </c>
      <c r="I168" s="42">
        <f t="shared" si="20"/>
        <v>0</v>
      </c>
      <c r="J168" s="30">
        <f t="shared" si="22"/>
        <v>0</v>
      </c>
      <c r="K168" s="194"/>
      <c r="L168" s="27">
        <f t="shared" si="21"/>
        <v>0</v>
      </c>
    </row>
    <row r="169" spans="1:12" x14ac:dyDescent="0.45">
      <c r="A169" s="350"/>
      <c r="B169" s="5" t="s">
        <v>11</v>
      </c>
      <c r="C169" s="2">
        <v>203</v>
      </c>
      <c r="D169" s="1"/>
      <c r="E169" s="1"/>
      <c r="F169" s="41">
        <f t="shared" si="17"/>
        <v>0</v>
      </c>
      <c r="G169" s="22">
        <f t="shared" si="18"/>
        <v>0</v>
      </c>
      <c r="H169" s="45">
        <f t="shared" si="19"/>
        <v>0</v>
      </c>
      <c r="I169" s="42">
        <f t="shared" si="20"/>
        <v>0</v>
      </c>
      <c r="J169" s="30">
        <f t="shared" si="22"/>
        <v>0</v>
      </c>
      <c r="K169" s="194"/>
      <c r="L169" s="27">
        <f t="shared" si="21"/>
        <v>0</v>
      </c>
    </row>
    <row r="170" spans="1:12" x14ac:dyDescent="0.45">
      <c r="A170" s="350"/>
      <c r="B170" s="5" t="s">
        <v>11</v>
      </c>
      <c r="C170" s="2">
        <v>204</v>
      </c>
      <c r="D170" s="1"/>
      <c r="E170" s="1"/>
      <c r="F170" s="41">
        <f t="shared" si="17"/>
        <v>0</v>
      </c>
      <c r="G170" s="22">
        <f t="shared" si="18"/>
        <v>0</v>
      </c>
      <c r="H170" s="45">
        <f t="shared" si="19"/>
        <v>0</v>
      </c>
      <c r="I170" s="42">
        <f t="shared" si="20"/>
        <v>0</v>
      </c>
      <c r="J170" s="30">
        <f t="shared" si="22"/>
        <v>0</v>
      </c>
      <c r="K170" s="194"/>
      <c r="L170" s="27">
        <f t="shared" si="21"/>
        <v>0</v>
      </c>
    </row>
    <row r="171" spans="1:12" x14ac:dyDescent="0.45">
      <c r="A171" s="350"/>
      <c r="B171" s="5" t="s">
        <v>11</v>
      </c>
      <c r="C171" s="2">
        <v>301</v>
      </c>
      <c r="D171" s="1"/>
      <c r="E171" s="1"/>
      <c r="F171" s="41">
        <f t="shared" si="17"/>
        <v>0</v>
      </c>
      <c r="G171" s="22">
        <f t="shared" si="18"/>
        <v>0</v>
      </c>
      <c r="H171" s="45">
        <f t="shared" si="19"/>
        <v>0</v>
      </c>
      <c r="I171" s="42">
        <f t="shared" si="20"/>
        <v>0</v>
      </c>
      <c r="J171" s="30">
        <f t="shared" si="22"/>
        <v>0</v>
      </c>
      <c r="K171" s="194"/>
      <c r="L171" s="27">
        <f t="shared" si="21"/>
        <v>0</v>
      </c>
    </row>
    <row r="172" spans="1:12" x14ac:dyDescent="0.45">
      <c r="A172" s="350"/>
      <c r="B172" s="5" t="s">
        <v>11</v>
      </c>
      <c r="C172" s="2">
        <v>302</v>
      </c>
      <c r="D172" s="1"/>
      <c r="E172" s="1"/>
      <c r="F172" s="41">
        <f t="shared" si="17"/>
        <v>0</v>
      </c>
      <c r="G172" s="22">
        <f t="shared" si="18"/>
        <v>0</v>
      </c>
      <c r="H172" s="45">
        <f t="shared" si="19"/>
        <v>0</v>
      </c>
      <c r="I172" s="42">
        <f t="shared" si="20"/>
        <v>0</v>
      </c>
      <c r="J172" s="30">
        <f t="shared" si="22"/>
        <v>0</v>
      </c>
      <c r="K172" s="194"/>
      <c r="L172" s="27">
        <f t="shared" si="21"/>
        <v>0</v>
      </c>
    </row>
    <row r="173" spans="1:12" x14ac:dyDescent="0.45">
      <c r="A173" s="350"/>
      <c r="B173" s="5" t="s">
        <v>11</v>
      </c>
      <c r="C173" s="2">
        <v>303</v>
      </c>
      <c r="D173" s="1"/>
      <c r="E173" s="1"/>
      <c r="F173" s="41">
        <f t="shared" si="17"/>
        <v>0</v>
      </c>
      <c r="G173" s="22">
        <f t="shared" si="18"/>
        <v>0</v>
      </c>
      <c r="H173" s="45">
        <f t="shared" si="19"/>
        <v>0</v>
      </c>
      <c r="I173" s="42">
        <f t="shared" si="20"/>
        <v>0</v>
      </c>
      <c r="J173" s="30">
        <f t="shared" si="22"/>
        <v>0</v>
      </c>
      <c r="K173" s="194"/>
      <c r="L173" s="27">
        <f t="shared" si="21"/>
        <v>0</v>
      </c>
    </row>
    <row r="174" spans="1:12" x14ac:dyDescent="0.45">
      <c r="A174" s="350"/>
      <c r="B174" s="5" t="s">
        <v>11</v>
      </c>
      <c r="C174" s="2">
        <v>304</v>
      </c>
      <c r="D174" s="1"/>
      <c r="E174" s="1"/>
      <c r="F174" s="41">
        <f t="shared" si="17"/>
        <v>0</v>
      </c>
      <c r="G174" s="22">
        <f t="shared" si="18"/>
        <v>0</v>
      </c>
      <c r="H174" s="45">
        <f t="shared" si="19"/>
        <v>0</v>
      </c>
      <c r="I174" s="42">
        <f t="shared" si="20"/>
        <v>0</v>
      </c>
      <c r="J174" s="30">
        <f t="shared" si="22"/>
        <v>0</v>
      </c>
      <c r="K174" s="194"/>
      <c r="L174" s="27">
        <f t="shared" si="21"/>
        <v>0</v>
      </c>
    </row>
    <row r="175" spans="1:12" x14ac:dyDescent="0.45">
      <c r="A175" s="350"/>
      <c r="B175" s="5" t="s">
        <v>11</v>
      </c>
      <c r="C175" s="2">
        <v>401</v>
      </c>
      <c r="D175" s="1"/>
      <c r="E175" s="1"/>
      <c r="F175" s="41">
        <f t="shared" si="17"/>
        <v>0</v>
      </c>
      <c r="G175" s="22">
        <f t="shared" si="18"/>
        <v>0</v>
      </c>
      <c r="H175" s="45">
        <f t="shared" si="19"/>
        <v>0</v>
      </c>
      <c r="I175" s="42">
        <f t="shared" si="20"/>
        <v>0</v>
      </c>
      <c r="J175" s="30">
        <f t="shared" si="22"/>
        <v>0</v>
      </c>
      <c r="K175" s="194"/>
      <c r="L175" s="27">
        <f t="shared" si="21"/>
        <v>0</v>
      </c>
    </row>
    <row r="176" spans="1:12" x14ac:dyDescent="0.45">
      <c r="A176" s="350"/>
      <c r="B176" s="5" t="s">
        <v>11</v>
      </c>
      <c r="C176" s="2">
        <v>402</v>
      </c>
      <c r="D176" s="1"/>
      <c r="E176" s="1"/>
      <c r="F176" s="41">
        <f t="shared" si="17"/>
        <v>0</v>
      </c>
      <c r="G176" s="22">
        <f t="shared" si="18"/>
        <v>0</v>
      </c>
      <c r="H176" s="45">
        <f t="shared" si="19"/>
        <v>0</v>
      </c>
      <c r="I176" s="42">
        <f t="shared" si="20"/>
        <v>0</v>
      </c>
      <c r="J176" s="30">
        <f t="shared" si="22"/>
        <v>0</v>
      </c>
      <c r="K176" s="194"/>
      <c r="L176" s="27">
        <f t="shared" si="21"/>
        <v>0</v>
      </c>
    </row>
    <row r="177" spans="1:12" x14ac:dyDescent="0.45">
      <c r="A177" s="350"/>
      <c r="B177" s="5" t="s">
        <v>11</v>
      </c>
      <c r="C177" s="2">
        <v>403</v>
      </c>
      <c r="D177" s="1"/>
      <c r="E177" s="1"/>
      <c r="F177" s="41">
        <f t="shared" si="17"/>
        <v>0</v>
      </c>
      <c r="G177" s="22">
        <f t="shared" si="18"/>
        <v>0</v>
      </c>
      <c r="H177" s="45">
        <f t="shared" si="19"/>
        <v>0</v>
      </c>
      <c r="I177" s="42">
        <f t="shared" si="20"/>
        <v>0</v>
      </c>
      <c r="J177" s="30">
        <f t="shared" si="22"/>
        <v>0</v>
      </c>
      <c r="K177" s="194"/>
      <c r="L177" s="27">
        <f t="shared" si="21"/>
        <v>0</v>
      </c>
    </row>
    <row r="178" spans="1:12" x14ac:dyDescent="0.45">
      <c r="A178" s="350"/>
      <c r="B178" s="5" t="s">
        <v>11</v>
      </c>
      <c r="C178" s="2">
        <v>404</v>
      </c>
      <c r="D178" s="1"/>
      <c r="E178" s="1"/>
      <c r="F178" s="41">
        <f t="shared" si="17"/>
        <v>0</v>
      </c>
      <c r="G178" s="22">
        <f t="shared" si="18"/>
        <v>0</v>
      </c>
      <c r="H178" s="45">
        <f t="shared" si="19"/>
        <v>0</v>
      </c>
      <c r="I178" s="42">
        <f t="shared" si="20"/>
        <v>0</v>
      </c>
      <c r="J178" s="30">
        <f t="shared" si="22"/>
        <v>0</v>
      </c>
      <c r="K178" s="194"/>
      <c r="L178" s="27">
        <f t="shared" si="21"/>
        <v>0</v>
      </c>
    </row>
    <row r="179" spans="1:12" x14ac:dyDescent="0.45">
      <c r="A179" s="350"/>
      <c r="B179" s="5" t="s">
        <v>11</v>
      </c>
      <c r="C179" s="2">
        <v>501</v>
      </c>
      <c r="D179" s="1"/>
      <c r="E179" s="1"/>
      <c r="F179" s="41">
        <f t="shared" si="17"/>
        <v>0</v>
      </c>
      <c r="G179" s="22">
        <f t="shared" si="18"/>
        <v>0</v>
      </c>
      <c r="H179" s="45">
        <f t="shared" si="19"/>
        <v>0</v>
      </c>
      <c r="I179" s="42">
        <f t="shared" si="20"/>
        <v>0</v>
      </c>
      <c r="J179" s="30">
        <f t="shared" si="22"/>
        <v>0</v>
      </c>
      <c r="K179" s="194"/>
      <c r="L179" s="27">
        <f t="shared" si="21"/>
        <v>0</v>
      </c>
    </row>
    <row r="180" spans="1:12" x14ac:dyDescent="0.45">
      <c r="A180" s="350"/>
      <c r="B180" s="5" t="s">
        <v>11</v>
      </c>
      <c r="C180" s="2">
        <v>502</v>
      </c>
      <c r="D180" s="1"/>
      <c r="E180" s="1"/>
      <c r="F180" s="41">
        <f t="shared" si="17"/>
        <v>0</v>
      </c>
      <c r="G180" s="22">
        <f t="shared" si="18"/>
        <v>0</v>
      </c>
      <c r="H180" s="45">
        <f t="shared" si="19"/>
        <v>0</v>
      </c>
      <c r="I180" s="42">
        <f t="shared" si="20"/>
        <v>0</v>
      </c>
      <c r="J180" s="30">
        <f t="shared" si="22"/>
        <v>0</v>
      </c>
      <c r="K180" s="194"/>
      <c r="L180" s="27">
        <f t="shared" si="21"/>
        <v>0</v>
      </c>
    </row>
    <row r="181" spans="1:12" x14ac:dyDescent="0.45">
      <c r="A181" s="350"/>
      <c r="B181" s="5" t="s">
        <v>11</v>
      </c>
      <c r="C181" s="2">
        <v>503</v>
      </c>
      <c r="D181" s="1"/>
      <c r="E181" s="1"/>
      <c r="F181" s="41">
        <f t="shared" si="17"/>
        <v>0</v>
      </c>
      <c r="G181" s="22">
        <f>MMULT($G$1,1/$F$183)*F181</f>
        <v>0</v>
      </c>
      <c r="H181" s="45">
        <f t="shared" si="19"/>
        <v>0</v>
      </c>
      <c r="I181" s="42">
        <f t="shared" si="20"/>
        <v>0</v>
      </c>
      <c r="J181" s="30">
        <f t="shared" si="22"/>
        <v>0</v>
      </c>
      <c r="K181" s="194"/>
      <c r="L181" s="27">
        <f t="shared" si="21"/>
        <v>0</v>
      </c>
    </row>
    <row r="182" spans="1:12" x14ac:dyDescent="0.45">
      <c r="A182" s="350"/>
      <c r="B182" s="5" t="s">
        <v>11</v>
      </c>
      <c r="C182" s="2">
        <v>504</v>
      </c>
      <c r="D182" s="1"/>
      <c r="E182" s="1"/>
      <c r="F182" s="41">
        <f>(E182-D182)*$N$1</f>
        <v>0</v>
      </c>
      <c r="G182" s="22">
        <f t="shared" si="18"/>
        <v>0</v>
      </c>
      <c r="H182" s="45">
        <f t="shared" si="19"/>
        <v>0</v>
      </c>
      <c r="I182" s="42">
        <f t="shared" si="20"/>
        <v>0</v>
      </c>
      <c r="J182" s="30">
        <f t="shared" si="22"/>
        <v>0</v>
      </c>
      <c r="K182" s="194"/>
      <c r="L182" s="27">
        <f t="shared" si="21"/>
        <v>0</v>
      </c>
    </row>
    <row r="183" spans="1:12" ht="15" customHeight="1" x14ac:dyDescent="0.45">
      <c r="F183" s="91">
        <f>SUM(F3:F182)</f>
        <v>-9.9999999999999995E-7</v>
      </c>
      <c r="G183" s="22">
        <f t="shared" si="18"/>
        <v>0</v>
      </c>
      <c r="H183" s="45">
        <f t="shared" si="19"/>
        <v>0</v>
      </c>
      <c r="K183" s="159" t="s">
        <v>12</v>
      </c>
    </row>
    <row r="184" spans="1:12" ht="15" customHeight="1" x14ac:dyDescent="0.45">
      <c r="F184" t="s">
        <v>12</v>
      </c>
    </row>
    <row r="185" spans="1:12" ht="15" customHeight="1" x14ac:dyDescent="0.45"/>
    <row r="186" spans="1:12" ht="18" x14ac:dyDescent="0.55000000000000004">
      <c r="D186" s="361" t="s">
        <v>274</v>
      </c>
      <c r="E186" s="361"/>
      <c r="F186" s="361"/>
    </row>
    <row r="187" spans="1:12" ht="15" customHeight="1" x14ac:dyDescent="0.45">
      <c r="D187" s="54" t="s">
        <v>72</v>
      </c>
      <c r="E187" s="147" t="s">
        <v>275</v>
      </c>
      <c r="F187" s="54" t="s">
        <v>69</v>
      </c>
    </row>
    <row r="188" spans="1:12" ht="15" customHeight="1" x14ac:dyDescent="0.45">
      <c r="D188" s="46">
        <v>6244656</v>
      </c>
      <c r="E188" s="86">
        <v>0</v>
      </c>
      <c r="F188" s="92">
        <v>0.1</v>
      </c>
      <c r="G188" s="91">
        <f>MMULT(E188,1/F188)</f>
        <v>0</v>
      </c>
      <c r="H188" s="20"/>
    </row>
    <row r="189" spans="1:12" ht="15" customHeight="1" thickBot="1" x14ac:dyDescent="0.5">
      <c r="D189" s="46">
        <v>6244619</v>
      </c>
      <c r="E189" s="87">
        <v>0</v>
      </c>
      <c r="F189" s="93">
        <v>0.1</v>
      </c>
      <c r="G189" s="91">
        <f>MMULT(E189,1/F189)</f>
        <v>0</v>
      </c>
      <c r="H189" s="150"/>
    </row>
    <row r="190" spans="1:12" ht="15" customHeight="1" thickBot="1" x14ac:dyDescent="0.5">
      <c r="D190" s="6" t="s">
        <v>33</v>
      </c>
      <c r="E190" s="48">
        <f>SUM(E188:E189)</f>
        <v>0</v>
      </c>
      <c r="F190" s="94">
        <f>SUM(F188:F189)</f>
        <v>0.2</v>
      </c>
      <c r="H190" s="61"/>
    </row>
    <row r="191" spans="1:12" ht="15" customHeight="1" x14ac:dyDescent="0.45">
      <c r="E191" s="6" t="s">
        <v>283</v>
      </c>
      <c r="H191" s="61"/>
    </row>
    <row r="192" spans="1:12" ht="15" customHeight="1" x14ac:dyDescent="0.45">
      <c r="D192" s="358" t="s">
        <v>69</v>
      </c>
      <c r="E192" s="358"/>
      <c r="F192" s="49">
        <f>SUM(F190)</f>
        <v>0.2</v>
      </c>
      <c r="G192" s="154">
        <f>SUM(I192)</f>
        <v>0</v>
      </c>
      <c r="H192" s="153" t="s">
        <v>12</v>
      </c>
      <c r="I192" s="155" cm="1">
        <f t="array" ref="I192">MMULT(E190,1/F190)</f>
        <v>0</v>
      </c>
    </row>
    <row r="193" spans="4:8" ht="15" customHeight="1" x14ac:dyDescent="0.45">
      <c r="D193" s="359" t="s">
        <v>271</v>
      </c>
      <c r="E193" s="360"/>
      <c r="F193" s="49">
        <f>SUM(F183)</f>
        <v>-9.9999999999999995E-7</v>
      </c>
      <c r="G193" s="27">
        <f>MMULT(F193,G192)</f>
        <v>0</v>
      </c>
      <c r="H193" s="61"/>
    </row>
    <row r="194" spans="4:8" ht="15" customHeight="1" thickBot="1" x14ac:dyDescent="0.5">
      <c r="D194" s="359" t="s">
        <v>270</v>
      </c>
      <c r="E194" s="360"/>
      <c r="F194" s="49">
        <f>SUM(F192,-F193)</f>
        <v>0.20000100000000001</v>
      </c>
      <c r="G194" s="156">
        <f>MMULT(F194,G192)</f>
        <v>0</v>
      </c>
      <c r="H194" s="61"/>
    </row>
    <row r="195" spans="4:8" ht="15" customHeight="1" thickBot="1" x14ac:dyDescent="0.5">
      <c r="F195" s="7"/>
      <c r="G195" s="48">
        <f>SUM(G193:G194)</f>
        <v>0</v>
      </c>
    </row>
    <row r="196" spans="4:8" ht="15" customHeight="1" x14ac:dyDescent="0.45">
      <c r="F196" s="7"/>
    </row>
    <row r="197" spans="4:8" ht="15" customHeight="1" x14ac:dyDescent="0.45"/>
    <row r="198" spans="4:8" ht="15" customHeight="1" x14ac:dyDescent="0.45">
      <c r="D198" t="s">
        <v>70</v>
      </c>
      <c r="F198" s="20">
        <f>MAX(F3:F182)</f>
        <v>0</v>
      </c>
      <c r="G198" s="20">
        <f>MAX(I3:I182)</f>
        <v>0</v>
      </c>
    </row>
    <row r="199" spans="4:8" ht="15" customHeight="1" x14ac:dyDescent="0.45">
      <c r="D199" t="s">
        <v>71</v>
      </c>
      <c r="F199" s="20">
        <f>MIN(F3:F182)</f>
        <v>-9.9999999999999995E-7</v>
      </c>
      <c r="G199" s="20">
        <f>MIN(I3:I182)</f>
        <v>0</v>
      </c>
    </row>
    <row r="200" spans="4:8" ht="15" customHeight="1" x14ac:dyDescent="0.45">
      <c r="D200" t="s">
        <v>265</v>
      </c>
      <c r="F200" s="91">
        <f>AVERAGE(F3:F182)</f>
        <v>-5.5555555555555551E-9</v>
      </c>
      <c r="G200" s="91">
        <f>AVERAGE(G3:G182)</f>
        <v>0</v>
      </c>
    </row>
    <row r="201" spans="4:8" ht="15" customHeight="1" x14ac:dyDescent="0.45">
      <c r="D201" t="s">
        <v>273</v>
      </c>
      <c r="F201" s="91">
        <f>AVERAGE(F199,F198)</f>
        <v>-4.9999999999999998E-7</v>
      </c>
      <c r="G201" t="s">
        <v>12</v>
      </c>
    </row>
    <row r="202" spans="4:8" ht="15.75" customHeight="1" x14ac:dyDescent="0.45">
      <c r="D202" t="s">
        <v>12</v>
      </c>
      <c r="E202" t="s">
        <v>12</v>
      </c>
      <c r="F202" s="7"/>
    </row>
    <row r="203" spans="4:8" ht="15" customHeight="1" x14ac:dyDescent="0.45"/>
    <row r="204" spans="4:8" ht="15" customHeight="1" x14ac:dyDescent="0.45"/>
    <row r="205" spans="4:8" ht="15" customHeight="1" x14ac:dyDescent="0.45"/>
    <row r="206" spans="4:8" ht="15" customHeight="1" x14ac:dyDescent="0.45"/>
    <row r="207" spans="4:8" ht="15" customHeight="1" x14ac:dyDescent="0.45"/>
    <row r="208" spans="4:8" ht="15" customHeight="1" x14ac:dyDescent="0.45"/>
    <row r="209" ht="15" customHeight="1" x14ac:dyDescent="0.45"/>
    <row r="210" ht="15" customHeight="1" x14ac:dyDescent="0.45"/>
    <row r="211" ht="15" customHeight="1" x14ac:dyDescent="0.45"/>
    <row r="212" ht="15" customHeight="1" x14ac:dyDescent="0.45"/>
    <row r="213" ht="15" customHeight="1" x14ac:dyDescent="0.45"/>
    <row r="214" ht="15" customHeight="1" x14ac:dyDescent="0.45"/>
    <row r="215" ht="15" customHeight="1" x14ac:dyDescent="0.45"/>
    <row r="216" ht="15" customHeight="1" x14ac:dyDescent="0.45"/>
    <row r="217" ht="15" customHeight="1" x14ac:dyDescent="0.45"/>
    <row r="218" ht="15" customHeight="1" x14ac:dyDescent="0.45"/>
    <row r="219" ht="15" customHeight="1" x14ac:dyDescent="0.45"/>
    <row r="220" ht="15" customHeight="1" x14ac:dyDescent="0.45"/>
    <row r="221" ht="15" customHeight="1" x14ac:dyDescent="0.45"/>
    <row r="222" ht="15.75" customHeight="1" x14ac:dyDescent="0.45"/>
  </sheetData>
  <mergeCells count="15">
    <mergeCell ref="A63:A82"/>
    <mergeCell ref="D1:E1"/>
    <mergeCell ref="I1:J1"/>
    <mergeCell ref="A3:A22"/>
    <mergeCell ref="A23:A42"/>
    <mergeCell ref="A43:A62"/>
    <mergeCell ref="D192:E192"/>
    <mergeCell ref="D193:E193"/>
    <mergeCell ref="D194:E194"/>
    <mergeCell ref="A83:A102"/>
    <mergeCell ref="A103:A122"/>
    <mergeCell ref="A123:A142"/>
    <mergeCell ref="A143:A162"/>
    <mergeCell ref="A163:A182"/>
    <mergeCell ref="D186:F186"/>
  </mergeCells>
  <pageMargins left="0.7" right="0.7" top="0.75" bottom="0.75" header="0.3" footer="0.3"/>
  <pageSetup paperSize="9" orientation="portrait" horizontalDpi="4294967293" verticalDpi="4294967293" r:id="rId1"/>
  <drawing r:id="rId2"/>
  <legacy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33D048-A77A-4ABE-BF4E-0FC7D17AC55E}">
  <dimension ref="A1:O222"/>
  <sheetViews>
    <sheetView zoomScale="85" zoomScaleNormal="85" workbookViewId="0">
      <pane xSplit="1" ySplit="2" topLeftCell="B162" activePane="bottomRight" state="frozen"/>
      <selection activeCell="F159" sqref="F159"/>
      <selection pane="topRight" activeCell="F159" sqref="F159"/>
      <selection pane="bottomLeft" activeCell="F159" sqref="F159"/>
      <selection pane="bottomRight" activeCell="D3" sqref="D3:F182"/>
    </sheetView>
  </sheetViews>
  <sheetFormatPr baseColWidth="10" defaultRowHeight="14.25" x14ac:dyDescent="0.45"/>
  <cols>
    <col min="1" max="1" width="4.1328125" customWidth="1"/>
    <col min="2" max="2" width="5.3984375" style="6" bestFit="1" customWidth="1"/>
    <col min="3" max="3" width="6.265625" bestFit="1" customWidth="1"/>
    <col min="4" max="5" width="10" customWidth="1"/>
    <col min="6" max="6" width="11.1328125" customWidth="1"/>
    <col min="7" max="7" width="13.86328125" customWidth="1"/>
    <col min="8" max="8" width="13.3984375" customWidth="1"/>
    <col min="9" max="9" width="12.86328125" style="20" bestFit="1" customWidth="1"/>
    <col min="10" max="10" width="12.86328125" customWidth="1"/>
    <col min="11" max="11" width="7.73046875" bestFit="1" customWidth="1"/>
    <col min="12" max="12" width="13.265625" customWidth="1"/>
  </cols>
  <sheetData>
    <row r="1" spans="1:15" ht="21" customHeight="1" x14ac:dyDescent="0.45">
      <c r="D1" s="347" t="s">
        <v>280</v>
      </c>
      <c r="E1" s="347"/>
      <c r="F1" s="53" t="s">
        <v>2</v>
      </c>
      <c r="G1" s="27">
        <f>SUM(G193)</f>
        <v>0</v>
      </c>
      <c r="H1" s="27">
        <f>SUM(G194)</f>
        <v>0</v>
      </c>
      <c r="I1" s="348">
        <f>SUM(G1:H1)</f>
        <v>0</v>
      </c>
      <c r="J1" s="349"/>
      <c r="K1" s="4" t="s">
        <v>12</v>
      </c>
      <c r="L1" s="4"/>
      <c r="N1">
        <v>1E-3</v>
      </c>
    </row>
    <row r="2" spans="1:15" ht="42.75" x14ac:dyDescent="0.45">
      <c r="B2" s="43" t="s">
        <v>0</v>
      </c>
      <c r="C2" s="44" t="s">
        <v>1</v>
      </c>
      <c r="D2" s="3">
        <v>44145</v>
      </c>
      <c r="E2" s="3">
        <v>44175</v>
      </c>
      <c r="F2" s="50" t="s">
        <v>68</v>
      </c>
      <c r="G2" s="51" t="s">
        <v>276</v>
      </c>
      <c r="H2" s="52" t="s">
        <v>277</v>
      </c>
      <c r="I2" s="21" t="s">
        <v>278</v>
      </c>
      <c r="J2" s="28" t="s">
        <v>319</v>
      </c>
      <c r="K2" s="28" t="s">
        <v>266</v>
      </c>
      <c r="L2" s="28" t="s">
        <v>279</v>
      </c>
      <c r="N2" t="s">
        <v>12</v>
      </c>
    </row>
    <row r="3" spans="1:15" ht="15" customHeight="1" x14ac:dyDescent="0.45">
      <c r="A3" s="350"/>
      <c r="B3" s="5" t="s">
        <v>3</v>
      </c>
      <c r="C3" s="2">
        <v>101</v>
      </c>
      <c r="D3" s="1">
        <v>1E-3</v>
      </c>
      <c r="E3" s="1">
        <v>0</v>
      </c>
      <c r="F3" s="41">
        <f>(E3-D3)*$N$1</f>
        <v>-9.9999999999999995E-7</v>
      </c>
      <c r="G3" s="22">
        <f>MMULT($G$1,1/$F$183)*F3</f>
        <v>0</v>
      </c>
      <c r="H3" s="45">
        <f>MMULT($H$1,1/180)</f>
        <v>0</v>
      </c>
      <c r="I3" s="42">
        <f>SUM(G3,H3)</f>
        <v>0</v>
      </c>
      <c r="J3" s="30">
        <v>0</v>
      </c>
      <c r="K3" s="194"/>
      <c r="L3" s="27">
        <f>SUM(I3,J3,K3)</f>
        <v>0</v>
      </c>
      <c r="N3" t="s">
        <v>12</v>
      </c>
    </row>
    <row r="4" spans="1:15" ht="15" customHeight="1" x14ac:dyDescent="0.45">
      <c r="A4" s="350"/>
      <c r="B4" s="5" t="s">
        <v>3</v>
      </c>
      <c r="C4" s="2">
        <v>102</v>
      </c>
      <c r="D4" s="1"/>
      <c r="E4" s="1"/>
      <c r="F4" s="41">
        <f t="shared" ref="F4:F22" si="0">(E4-D4)*$N$1</f>
        <v>0</v>
      </c>
      <c r="G4" s="22">
        <f t="shared" ref="G4:G67" si="1">MMULT($G$1,1/$F$183)*F4</f>
        <v>0</v>
      </c>
      <c r="H4" s="45">
        <f t="shared" ref="H4:H67" si="2">MMULT($H$1,1/180)</f>
        <v>0</v>
      </c>
      <c r="I4" s="42">
        <f t="shared" ref="I4:I67" si="3">SUM(G4,H4)</f>
        <v>0</v>
      </c>
      <c r="J4" s="30">
        <f>SUM($J$3)</f>
        <v>0</v>
      </c>
      <c r="K4" s="194"/>
      <c r="L4" s="27">
        <f t="shared" ref="L4:L67" si="4">SUM(I4,J4,K4)</f>
        <v>0</v>
      </c>
      <c r="N4" t="s">
        <v>12</v>
      </c>
    </row>
    <row r="5" spans="1:15" ht="15" customHeight="1" x14ac:dyDescent="0.45">
      <c r="A5" s="350"/>
      <c r="B5" s="5" t="s">
        <v>3</v>
      </c>
      <c r="C5" s="2">
        <v>103</v>
      </c>
      <c r="D5" s="1"/>
      <c r="E5" s="1"/>
      <c r="F5" s="41">
        <f t="shared" si="0"/>
        <v>0</v>
      </c>
      <c r="G5" s="22">
        <f t="shared" si="1"/>
        <v>0</v>
      </c>
      <c r="H5" s="45">
        <f t="shared" si="2"/>
        <v>0</v>
      </c>
      <c r="I5" s="42">
        <f t="shared" si="3"/>
        <v>0</v>
      </c>
      <c r="J5" s="30">
        <f t="shared" ref="J5:J68" si="5">SUM($J$3)</f>
        <v>0</v>
      </c>
      <c r="K5" s="194"/>
      <c r="L5" s="27">
        <f t="shared" si="4"/>
        <v>0</v>
      </c>
      <c r="N5" t="s">
        <v>12</v>
      </c>
    </row>
    <row r="6" spans="1:15" ht="15" customHeight="1" x14ac:dyDescent="0.45">
      <c r="A6" s="350"/>
      <c r="B6" s="5" t="s">
        <v>3</v>
      </c>
      <c r="C6" s="2">
        <v>104</v>
      </c>
      <c r="D6" s="1"/>
      <c r="E6" s="1"/>
      <c r="F6" s="41">
        <f t="shared" si="0"/>
        <v>0</v>
      </c>
      <c r="G6" s="22">
        <f t="shared" si="1"/>
        <v>0</v>
      </c>
      <c r="H6" s="45">
        <f t="shared" si="2"/>
        <v>0</v>
      </c>
      <c r="I6" s="42">
        <f t="shared" si="3"/>
        <v>0</v>
      </c>
      <c r="J6" s="30">
        <f t="shared" si="5"/>
        <v>0</v>
      </c>
      <c r="K6" s="194"/>
      <c r="L6" s="27">
        <f t="shared" si="4"/>
        <v>0</v>
      </c>
      <c r="N6" t="s">
        <v>12</v>
      </c>
      <c r="O6" t="s">
        <v>12</v>
      </c>
    </row>
    <row r="7" spans="1:15" ht="15" customHeight="1" x14ac:dyDescent="0.45">
      <c r="A7" s="350"/>
      <c r="B7" s="5" t="s">
        <v>3</v>
      </c>
      <c r="C7" s="2">
        <v>201</v>
      </c>
      <c r="D7" s="1"/>
      <c r="E7" s="1"/>
      <c r="F7" s="41">
        <f t="shared" si="0"/>
        <v>0</v>
      </c>
      <c r="G7" s="22">
        <f t="shared" si="1"/>
        <v>0</v>
      </c>
      <c r="H7" s="45">
        <f t="shared" si="2"/>
        <v>0</v>
      </c>
      <c r="I7" s="42">
        <f t="shared" si="3"/>
        <v>0</v>
      </c>
      <c r="J7" s="30">
        <f t="shared" si="5"/>
        <v>0</v>
      </c>
      <c r="K7" s="194"/>
      <c r="L7" s="27">
        <f t="shared" si="4"/>
        <v>0</v>
      </c>
      <c r="N7" t="s">
        <v>12</v>
      </c>
    </row>
    <row r="8" spans="1:15" ht="15" customHeight="1" x14ac:dyDescent="0.45">
      <c r="A8" s="350"/>
      <c r="B8" s="5" t="s">
        <v>3</v>
      </c>
      <c r="C8" s="2">
        <v>202</v>
      </c>
      <c r="D8" s="1"/>
      <c r="E8" s="1"/>
      <c r="F8" s="41">
        <f t="shared" si="0"/>
        <v>0</v>
      </c>
      <c r="G8" s="22">
        <f t="shared" si="1"/>
        <v>0</v>
      </c>
      <c r="H8" s="45">
        <f t="shared" si="2"/>
        <v>0</v>
      </c>
      <c r="I8" s="42">
        <f t="shared" si="3"/>
        <v>0</v>
      </c>
      <c r="J8" s="30">
        <f t="shared" si="5"/>
        <v>0</v>
      </c>
      <c r="K8" s="194"/>
      <c r="L8" s="27">
        <f t="shared" si="4"/>
        <v>0</v>
      </c>
      <c r="N8" t="s">
        <v>12</v>
      </c>
    </row>
    <row r="9" spans="1:15" ht="15" customHeight="1" x14ac:dyDescent="0.45">
      <c r="A9" s="350"/>
      <c r="B9" s="5" t="s">
        <v>3</v>
      </c>
      <c r="C9" s="2">
        <v>203</v>
      </c>
      <c r="D9" s="1"/>
      <c r="E9" s="1"/>
      <c r="F9" s="41">
        <f t="shared" si="0"/>
        <v>0</v>
      </c>
      <c r="G9" s="22">
        <f t="shared" si="1"/>
        <v>0</v>
      </c>
      <c r="H9" s="45">
        <f t="shared" si="2"/>
        <v>0</v>
      </c>
      <c r="I9" s="42">
        <f t="shared" si="3"/>
        <v>0</v>
      </c>
      <c r="J9" s="30">
        <f t="shared" si="5"/>
        <v>0</v>
      </c>
      <c r="K9" s="194"/>
      <c r="L9" s="27">
        <f t="shared" si="4"/>
        <v>0</v>
      </c>
      <c r="N9" t="s">
        <v>12</v>
      </c>
    </row>
    <row r="10" spans="1:15" ht="15" customHeight="1" x14ac:dyDescent="0.45">
      <c r="A10" s="350"/>
      <c r="B10" s="5" t="s">
        <v>3</v>
      </c>
      <c r="C10" s="2">
        <v>204</v>
      </c>
      <c r="D10" s="1"/>
      <c r="E10" s="1"/>
      <c r="F10" s="41">
        <f t="shared" si="0"/>
        <v>0</v>
      </c>
      <c r="G10" s="22">
        <f t="shared" si="1"/>
        <v>0</v>
      </c>
      <c r="H10" s="45">
        <f t="shared" si="2"/>
        <v>0</v>
      </c>
      <c r="I10" s="42">
        <f t="shared" si="3"/>
        <v>0</v>
      </c>
      <c r="J10" s="30">
        <f t="shared" si="5"/>
        <v>0</v>
      </c>
      <c r="K10" s="194"/>
      <c r="L10" s="27">
        <f t="shared" si="4"/>
        <v>0</v>
      </c>
      <c r="N10" t="s">
        <v>12</v>
      </c>
    </row>
    <row r="11" spans="1:15" ht="15" customHeight="1" x14ac:dyDescent="0.45">
      <c r="A11" s="350"/>
      <c r="B11" s="5" t="s">
        <v>3</v>
      </c>
      <c r="C11" s="2">
        <v>301</v>
      </c>
      <c r="D11" s="1"/>
      <c r="E11" s="1"/>
      <c r="F11" s="41">
        <f t="shared" si="0"/>
        <v>0</v>
      </c>
      <c r="G11" s="22">
        <f t="shared" si="1"/>
        <v>0</v>
      </c>
      <c r="H11" s="45">
        <f t="shared" si="2"/>
        <v>0</v>
      </c>
      <c r="I11" s="42">
        <f t="shared" si="3"/>
        <v>0</v>
      </c>
      <c r="J11" s="30">
        <f t="shared" si="5"/>
        <v>0</v>
      </c>
      <c r="K11" s="194"/>
      <c r="L11" s="27">
        <f t="shared" si="4"/>
        <v>0</v>
      </c>
      <c r="N11" t="s">
        <v>12</v>
      </c>
    </row>
    <row r="12" spans="1:15" ht="15" customHeight="1" x14ac:dyDescent="0.45">
      <c r="A12" s="350"/>
      <c r="B12" s="5" t="s">
        <v>3</v>
      </c>
      <c r="C12" s="2">
        <v>302</v>
      </c>
      <c r="D12" s="1"/>
      <c r="E12" s="1"/>
      <c r="F12" s="41">
        <f>(E12-D12)*$N$1</f>
        <v>0</v>
      </c>
      <c r="G12" s="22">
        <f t="shared" si="1"/>
        <v>0</v>
      </c>
      <c r="H12" s="45">
        <f t="shared" si="2"/>
        <v>0</v>
      </c>
      <c r="I12" s="42">
        <f t="shared" si="3"/>
        <v>0</v>
      </c>
      <c r="J12" s="30">
        <f t="shared" si="5"/>
        <v>0</v>
      </c>
      <c r="K12" s="194"/>
      <c r="L12" s="27">
        <f t="shared" si="4"/>
        <v>0</v>
      </c>
      <c r="N12" t="s">
        <v>12</v>
      </c>
    </row>
    <row r="13" spans="1:15" ht="15" customHeight="1" x14ac:dyDescent="0.45">
      <c r="A13" s="350"/>
      <c r="B13" s="5" t="s">
        <v>3</v>
      </c>
      <c r="C13" s="2">
        <v>303</v>
      </c>
      <c r="D13" s="1"/>
      <c r="E13" s="1"/>
      <c r="F13" s="41">
        <f t="shared" si="0"/>
        <v>0</v>
      </c>
      <c r="G13" s="22">
        <f t="shared" si="1"/>
        <v>0</v>
      </c>
      <c r="H13" s="45">
        <f t="shared" si="2"/>
        <v>0</v>
      </c>
      <c r="I13" s="42">
        <f t="shared" si="3"/>
        <v>0</v>
      </c>
      <c r="J13" s="30">
        <f t="shared" si="5"/>
        <v>0</v>
      </c>
      <c r="K13" s="194"/>
      <c r="L13" s="27">
        <f t="shared" si="4"/>
        <v>0</v>
      </c>
      <c r="N13" t="s">
        <v>12</v>
      </c>
    </row>
    <row r="14" spans="1:15" ht="15" customHeight="1" x14ac:dyDescent="0.45">
      <c r="A14" s="350"/>
      <c r="B14" s="5" t="s">
        <v>3</v>
      </c>
      <c r="C14" s="2">
        <v>304</v>
      </c>
      <c r="D14" s="1"/>
      <c r="E14" s="1"/>
      <c r="F14" s="41">
        <f t="shared" si="0"/>
        <v>0</v>
      </c>
      <c r="G14" s="22">
        <f t="shared" si="1"/>
        <v>0</v>
      </c>
      <c r="H14" s="45">
        <f t="shared" si="2"/>
        <v>0</v>
      </c>
      <c r="I14" s="42">
        <f t="shared" si="3"/>
        <v>0</v>
      </c>
      <c r="J14" s="30">
        <f t="shared" si="5"/>
        <v>0</v>
      </c>
      <c r="K14" s="194"/>
      <c r="L14" s="27">
        <f t="shared" si="4"/>
        <v>0</v>
      </c>
      <c r="N14" t="s">
        <v>12</v>
      </c>
    </row>
    <row r="15" spans="1:15" ht="15" customHeight="1" x14ac:dyDescent="0.45">
      <c r="A15" s="350"/>
      <c r="B15" s="5" t="s">
        <v>3</v>
      </c>
      <c r="C15" s="2">
        <v>401</v>
      </c>
      <c r="D15" s="1"/>
      <c r="E15" s="1"/>
      <c r="F15" s="41">
        <f t="shared" si="0"/>
        <v>0</v>
      </c>
      <c r="G15" s="22">
        <f t="shared" si="1"/>
        <v>0</v>
      </c>
      <c r="H15" s="45">
        <f t="shared" si="2"/>
        <v>0</v>
      </c>
      <c r="I15" s="42">
        <f t="shared" si="3"/>
        <v>0</v>
      </c>
      <c r="J15" s="30">
        <f t="shared" si="5"/>
        <v>0</v>
      </c>
      <c r="K15" s="194"/>
      <c r="L15" s="27">
        <f t="shared" si="4"/>
        <v>0</v>
      </c>
      <c r="N15" t="s">
        <v>12</v>
      </c>
    </row>
    <row r="16" spans="1:15" ht="15" customHeight="1" x14ac:dyDescent="0.45">
      <c r="A16" s="350"/>
      <c r="B16" s="5" t="s">
        <v>3</v>
      </c>
      <c r="C16" s="2">
        <v>402</v>
      </c>
      <c r="D16" s="1"/>
      <c r="E16" s="1"/>
      <c r="F16" s="41">
        <f t="shared" si="0"/>
        <v>0</v>
      </c>
      <c r="G16" s="22">
        <f t="shared" si="1"/>
        <v>0</v>
      </c>
      <c r="H16" s="45">
        <f t="shared" si="2"/>
        <v>0</v>
      </c>
      <c r="I16" s="42">
        <f t="shared" si="3"/>
        <v>0</v>
      </c>
      <c r="J16" s="30">
        <f t="shared" si="5"/>
        <v>0</v>
      </c>
      <c r="K16" s="194"/>
      <c r="L16" s="27">
        <f t="shared" si="4"/>
        <v>0</v>
      </c>
    </row>
    <row r="17" spans="1:12" ht="15" customHeight="1" x14ac:dyDescent="0.45">
      <c r="A17" s="350"/>
      <c r="B17" s="5" t="s">
        <v>3</v>
      </c>
      <c r="C17" s="2">
        <v>403</v>
      </c>
      <c r="D17" s="1"/>
      <c r="E17" s="1"/>
      <c r="F17" s="41">
        <f t="shared" si="0"/>
        <v>0</v>
      </c>
      <c r="G17" s="22">
        <f t="shared" si="1"/>
        <v>0</v>
      </c>
      <c r="H17" s="45">
        <f t="shared" si="2"/>
        <v>0</v>
      </c>
      <c r="I17" s="42">
        <f t="shared" si="3"/>
        <v>0</v>
      </c>
      <c r="J17" s="30">
        <f t="shared" si="5"/>
        <v>0</v>
      </c>
      <c r="K17" s="194"/>
      <c r="L17" s="27">
        <f t="shared" si="4"/>
        <v>0</v>
      </c>
    </row>
    <row r="18" spans="1:12" ht="15" customHeight="1" x14ac:dyDescent="0.45">
      <c r="A18" s="350"/>
      <c r="B18" s="5" t="s">
        <v>3</v>
      </c>
      <c r="C18" s="2">
        <v>404</v>
      </c>
      <c r="D18" s="1"/>
      <c r="E18" s="1"/>
      <c r="F18" s="41">
        <f t="shared" si="0"/>
        <v>0</v>
      </c>
      <c r="G18" s="22">
        <f t="shared" si="1"/>
        <v>0</v>
      </c>
      <c r="H18" s="45">
        <f t="shared" si="2"/>
        <v>0</v>
      </c>
      <c r="I18" s="42">
        <f t="shared" si="3"/>
        <v>0</v>
      </c>
      <c r="J18" s="30">
        <f t="shared" si="5"/>
        <v>0</v>
      </c>
      <c r="K18" s="194"/>
      <c r="L18" s="27">
        <f t="shared" si="4"/>
        <v>0</v>
      </c>
    </row>
    <row r="19" spans="1:12" ht="15" customHeight="1" x14ac:dyDescent="0.45">
      <c r="A19" s="350"/>
      <c r="B19" s="5" t="s">
        <v>3</v>
      </c>
      <c r="C19" s="2">
        <v>501</v>
      </c>
      <c r="D19" s="1"/>
      <c r="E19" s="1"/>
      <c r="F19" s="41">
        <f t="shared" si="0"/>
        <v>0</v>
      </c>
      <c r="G19" s="22">
        <f t="shared" si="1"/>
        <v>0</v>
      </c>
      <c r="H19" s="45">
        <f t="shared" si="2"/>
        <v>0</v>
      </c>
      <c r="I19" s="42">
        <f t="shared" si="3"/>
        <v>0</v>
      </c>
      <c r="J19" s="30">
        <f t="shared" si="5"/>
        <v>0</v>
      </c>
      <c r="K19" s="194"/>
      <c r="L19" s="27">
        <f t="shared" si="4"/>
        <v>0</v>
      </c>
    </row>
    <row r="20" spans="1:12" ht="15" customHeight="1" x14ac:dyDescent="0.45">
      <c r="A20" s="350"/>
      <c r="B20" s="5" t="s">
        <v>3</v>
      </c>
      <c r="C20" s="2">
        <v>502</v>
      </c>
      <c r="D20" s="1"/>
      <c r="E20" s="1"/>
      <c r="F20" s="41">
        <f t="shared" si="0"/>
        <v>0</v>
      </c>
      <c r="G20" s="22">
        <f t="shared" si="1"/>
        <v>0</v>
      </c>
      <c r="H20" s="45">
        <f t="shared" si="2"/>
        <v>0</v>
      </c>
      <c r="I20" s="42">
        <f t="shared" si="3"/>
        <v>0</v>
      </c>
      <c r="J20" s="30">
        <f t="shared" si="5"/>
        <v>0</v>
      </c>
      <c r="K20" s="194"/>
      <c r="L20" s="27">
        <f t="shared" si="4"/>
        <v>0</v>
      </c>
    </row>
    <row r="21" spans="1:12" ht="15" customHeight="1" x14ac:dyDescent="0.45">
      <c r="A21" s="350"/>
      <c r="B21" s="5" t="s">
        <v>3</v>
      </c>
      <c r="C21" s="2">
        <v>503</v>
      </c>
      <c r="D21" s="1"/>
      <c r="E21" s="1"/>
      <c r="F21" s="41">
        <f t="shared" si="0"/>
        <v>0</v>
      </c>
      <c r="G21" s="22">
        <f t="shared" si="1"/>
        <v>0</v>
      </c>
      <c r="H21" s="45">
        <f t="shared" si="2"/>
        <v>0</v>
      </c>
      <c r="I21" s="42">
        <f t="shared" si="3"/>
        <v>0</v>
      </c>
      <c r="J21" s="30">
        <f t="shared" si="5"/>
        <v>0</v>
      </c>
      <c r="K21" s="194"/>
      <c r="L21" s="27">
        <f t="shared" si="4"/>
        <v>0</v>
      </c>
    </row>
    <row r="22" spans="1:12" ht="15.75" customHeight="1" x14ac:dyDescent="0.45">
      <c r="A22" s="350"/>
      <c r="B22" s="5" t="s">
        <v>3</v>
      </c>
      <c r="C22" s="2">
        <v>504</v>
      </c>
      <c r="D22" s="1"/>
      <c r="E22" s="1"/>
      <c r="F22" s="41">
        <f t="shared" si="0"/>
        <v>0</v>
      </c>
      <c r="G22" s="22">
        <f t="shared" si="1"/>
        <v>0</v>
      </c>
      <c r="H22" s="45">
        <f t="shared" si="2"/>
        <v>0</v>
      </c>
      <c r="I22" s="42">
        <f t="shared" si="3"/>
        <v>0</v>
      </c>
      <c r="J22" s="30">
        <f t="shared" si="5"/>
        <v>0</v>
      </c>
      <c r="K22" s="194"/>
      <c r="L22" s="27">
        <f t="shared" si="4"/>
        <v>0</v>
      </c>
    </row>
    <row r="23" spans="1:12" ht="15" customHeight="1" x14ac:dyDescent="0.45">
      <c r="A23" s="351"/>
      <c r="B23" s="5" t="s">
        <v>4</v>
      </c>
      <c r="C23" s="2">
        <v>101</v>
      </c>
      <c r="D23" s="1"/>
      <c r="E23" s="1"/>
      <c r="F23" s="41">
        <f>(E23-D23)*0.01</f>
        <v>0</v>
      </c>
      <c r="G23" s="22">
        <f t="shared" si="1"/>
        <v>0</v>
      </c>
      <c r="H23" s="45">
        <f t="shared" si="2"/>
        <v>0</v>
      </c>
      <c r="I23" s="42">
        <f t="shared" si="3"/>
        <v>0</v>
      </c>
      <c r="J23" s="30">
        <f t="shared" si="5"/>
        <v>0</v>
      </c>
      <c r="K23" s="194"/>
      <c r="L23" s="27">
        <f t="shared" si="4"/>
        <v>0</v>
      </c>
    </row>
    <row r="24" spans="1:12" ht="15" customHeight="1" x14ac:dyDescent="0.45">
      <c r="A24" s="351"/>
      <c r="B24" s="5" t="s">
        <v>4</v>
      </c>
      <c r="C24" s="2">
        <v>102</v>
      </c>
      <c r="D24" s="1"/>
      <c r="E24" s="1"/>
      <c r="F24" s="41">
        <f t="shared" ref="F24:F32" si="6">(E24-D24)*$N$1</f>
        <v>0</v>
      </c>
      <c r="G24" s="22">
        <f t="shared" si="1"/>
        <v>0</v>
      </c>
      <c r="H24" s="45">
        <f t="shared" si="2"/>
        <v>0</v>
      </c>
      <c r="I24" s="42">
        <f t="shared" si="3"/>
        <v>0</v>
      </c>
      <c r="J24" s="30">
        <f t="shared" si="5"/>
        <v>0</v>
      </c>
      <c r="K24" s="194"/>
      <c r="L24" s="27">
        <f t="shared" si="4"/>
        <v>0</v>
      </c>
    </row>
    <row r="25" spans="1:12" ht="15" customHeight="1" x14ac:dyDescent="0.45">
      <c r="A25" s="351"/>
      <c r="B25" s="5" t="s">
        <v>4</v>
      </c>
      <c r="C25" s="2">
        <v>103</v>
      </c>
      <c r="D25" s="1"/>
      <c r="E25" s="1"/>
      <c r="F25" s="41">
        <f t="shared" si="6"/>
        <v>0</v>
      </c>
      <c r="G25" s="22">
        <f t="shared" si="1"/>
        <v>0</v>
      </c>
      <c r="H25" s="45">
        <f t="shared" si="2"/>
        <v>0</v>
      </c>
      <c r="I25" s="42">
        <f t="shared" si="3"/>
        <v>0</v>
      </c>
      <c r="J25" s="30">
        <f t="shared" si="5"/>
        <v>0</v>
      </c>
      <c r="K25" s="194"/>
      <c r="L25" s="27">
        <f t="shared" si="4"/>
        <v>0</v>
      </c>
    </row>
    <row r="26" spans="1:12" ht="15" customHeight="1" x14ac:dyDescent="0.45">
      <c r="A26" s="351"/>
      <c r="B26" s="5" t="s">
        <v>4</v>
      </c>
      <c r="C26" s="2">
        <v>104</v>
      </c>
      <c r="D26" s="1"/>
      <c r="E26" s="1"/>
      <c r="F26" s="41">
        <f t="shared" si="6"/>
        <v>0</v>
      </c>
      <c r="G26" s="22">
        <f t="shared" si="1"/>
        <v>0</v>
      </c>
      <c r="H26" s="45">
        <f t="shared" si="2"/>
        <v>0</v>
      </c>
      <c r="I26" s="42">
        <f t="shared" si="3"/>
        <v>0</v>
      </c>
      <c r="J26" s="30">
        <f t="shared" si="5"/>
        <v>0</v>
      </c>
      <c r="K26" s="194"/>
      <c r="L26" s="27">
        <f t="shared" si="4"/>
        <v>0</v>
      </c>
    </row>
    <row r="27" spans="1:12" ht="15" customHeight="1" x14ac:dyDescent="0.45">
      <c r="A27" s="351"/>
      <c r="B27" s="5" t="s">
        <v>4</v>
      </c>
      <c r="C27" s="2">
        <v>201</v>
      </c>
      <c r="D27" s="1"/>
      <c r="E27" s="1"/>
      <c r="F27" s="41">
        <f t="shared" si="6"/>
        <v>0</v>
      </c>
      <c r="G27" s="22">
        <f t="shared" si="1"/>
        <v>0</v>
      </c>
      <c r="H27" s="45">
        <f t="shared" si="2"/>
        <v>0</v>
      </c>
      <c r="I27" s="42">
        <f t="shared" si="3"/>
        <v>0</v>
      </c>
      <c r="J27" s="30">
        <f t="shared" si="5"/>
        <v>0</v>
      </c>
      <c r="K27" s="194"/>
      <c r="L27" s="27">
        <f t="shared" si="4"/>
        <v>0</v>
      </c>
    </row>
    <row r="28" spans="1:12" ht="15" customHeight="1" x14ac:dyDescent="0.45">
      <c r="A28" s="351"/>
      <c r="B28" s="5" t="s">
        <v>4</v>
      </c>
      <c r="C28" s="2">
        <v>202</v>
      </c>
      <c r="D28" s="1"/>
      <c r="E28" s="1"/>
      <c r="F28" s="41">
        <f t="shared" si="6"/>
        <v>0</v>
      </c>
      <c r="G28" s="22">
        <f t="shared" si="1"/>
        <v>0</v>
      </c>
      <c r="H28" s="45">
        <f t="shared" si="2"/>
        <v>0</v>
      </c>
      <c r="I28" s="42">
        <f t="shared" si="3"/>
        <v>0</v>
      </c>
      <c r="J28" s="30">
        <f t="shared" si="5"/>
        <v>0</v>
      </c>
      <c r="K28" s="194"/>
      <c r="L28" s="27">
        <f t="shared" si="4"/>
        <v>0</v>
      </c>
    </row>
    <row r="29" spans="1:12" ht="15" customHeight="1" x14ac:dyDescent="0.45">
      <c r="A29" s="351"/>
      <c r="B29" s="5" t="s">
        <v>4</v>
      </c>
      <c r="C29" s="2">
        <v>203</v>
      </c>
      <c r="D29" s="1"/>
      <c r="E29" s="1"/>
      <c r="F29" s="41">
        <f t="shared" si="6"/>
        <v>0</v>
      </c>
      <c r="G29" s="22">
        <f t="shared" si="1"/>
        <v>0</v>
      </c>
      <c r="H29" s="45">
        <f t="shared" si="2"/>
        <v>0</v>
      </c>
      <c r="I29" s="42">
        <f t="shared" si="3"/>
        <v>0</v>
      </c>
      <c r="J29" s="30">
        <f t="shared" si="5"/>
        <v>0</v>
      </c>
      <c r="K29" s="194"/>
      <c r="L29" s="27">
        <f t="shared" si="4"/>
        <v>0</v>
      </c>
    </row>
    <row r="30" spans="1:12" ht="15" customHeight="1" x14ac:dyDescent="0.45">
      <c r="A30" s="351"/>
      <c r="B30" s="5" t="s">
        <v>4</v>
      </c>
      <c r="C30" s="2">
        <v>204</v>
      </c>
      <c r="D30" s="1"/>
      <c r="E30" s="1"/>
      <c r="F30" s="41">
        <f t="shared" si="6"/>
        <v>0</v>
      </c>
      <c r="G30" s="22">
        <f t="shared" si="1"/>
        <v>0</v>
      </c>
      <c r="H30" s="45">
        <f t="shared" si="2"/>
        <v>0</v>
      </c>
      <c r="I30" s="42">
        <f t="shared" si="3"/>
        <v>0</v>
      </c>
      <c r="J30" s="30">
        <f t="shared" si="5"/>
        <v>0</v>
      </c>
      <c r="K30" s="194"/>
      <c r="L30" s="27">
        <f t="shared" si="4"/>
        <v>0</v>
      </c>
    </row>
    <row r="31" spans="1:12" ht="15" customHeight="1" x14ac:dyDescent="0.45">
      <c r="A31" s="351"/>
      <c r="B31" s="5" t="s">
        <v>4</v>
      </c>
      <c r="C31" s="2">
        <v>301</v>
      </c>
      <c r="D31" s="1"/>
      <c r="E31" s="1"/>
      <c r="F31" s="41">
        <f t="shared" si="6"/>
        <v>0</v>
      </c>
      <c r="G31" s="22">
        <f t="shared" si="1"/>
        <v>0</v>
      </c>
      <c r="H31" s="45">
        <f t="shared" si="2"/>
        <v>0</v>
      </c>
      <c r="I31" s="42">
        <f t="shared" si="3"/>
        <v>0</v>
      </c>
      <c r="J31" s="30">
        <f t="shared" si="5"/>
        <v>0</v>
      </c>
      <c r="K31" s="194"/>
      <c r="L31" s="27">
        <f t="shared" si="4"/>
        <v>0</v>
      </c>
    </row>
    <row r="32" spans="1:12" ht="15" customHeight="1" x14ac:dyDescent="0.45">
      <c r="A32" s="351"/>
      <c r="B32" s="5" t="s">
        <v>4</v>
      </c>
      <c r="C32" s="2">
        <v>302</v>
      </c>
      <c r="D32" s="1"/>
      <c r="E32" s="1"/>
      <c r="F32" s="41">
        <f t="shared" si="6"/>
        <v>0</v>
      </c>
      <c r="G32" s="22">
        <f t="shared" si="1"/>
        <v>0</v>
      </c>
      <c r="H32" s="45">
        <f t="shared" si="2"/>
        <v>0</v>
      </c>
      <c r="I32" s="42">
        <f t="shared" si="3"/>
        <v>0</v>
      </c>
      <c r="J32" s="30">
        <f t="shared" si="5"/>
        <v>0</v>
      </c>
      <c r="K32" s="194"/>
      <c r="L32" s="27">
        <f t="shared" si="4"/>
        <v>0</v>
      </c>
    </row>
    <row r="33" spans="1:12" ht="15" customHeight="1" x14ac:dyDescent="0.45">
      <c r="A33" s="351"/>
      <c r="B33" s="5" t="s">
        <v>4</v>
      </c>
      <c r="C33" s="2">
        <v>303</v>
      </c>
      <c r="D33" s="1"/>
      <c r="E33" s="1"/>
      <c r="F33" s="41">
        <f>(E33-D33)*0.01</f>
        <v>0</v>
      </c>
      <c r="G33" s="22">
        <f t="shared" si="1"/>
        <v>0</v>
      </c>
      <c r="H33" s="45">
        <f t="shared" si="2"/>
        <v>0</v>
      </c>
      <c r="I33" s="42">
        <f t="shared" si="3"/>
        <v>0</v>
      </c>
      <c r="J33" s="30">
        <f t="shared" si="5"/>
        <v>0</v>
      </c>
      <c r="K33" s="194"/>
      <c r="L33" s="27">
        <f t="shared" si="4"/>
        <v>0</v>
      </c>
    </row>
    <row r="34" spans="1:12" ht="15" customHeight="1" x14ac:dyDescent="0.45">
      <c r="A34" s="351"/>
      <c r="B34" s="5" t="s">
        <v>4</v>
      </c>
      <c r="C34" s="2">
        <v>304</v>
      </c>
      <c r="D34" s="1"/>
      <c r="E34" s="1"/>
      <c r="F34" s="41">
        <f t="shared" ref="F34:F42" si="7">(E34-D34)*$N$1</f>
        <v>0</v>
      </c>
      <c r="G34" s="22">
        <f t="shared" si="1"/>
        <v>0</v>
      </c>
      <c r="H34" s="45">
        <f t="shared" si="2"/>
        <v>0</v>
      </c>
      <c r="I34" s="42">
        <f t="shared" si="3"/>
        <v>0</v>
      </c>
      <c r="J34" s="30">
        <f t="shared" si="5"/>
        <v>0</v>
      </c>
      <c r="K34" s="194"/>
      <c r="L34" s="27">
        <f t="shared" si="4"/>
        <v>0</v>
      </c>
    </row>
    <row r="35" spans="1:12" ht="15" customHeight="1" x14ac:dyDescent="0.45">
      <c r="A35" s="351"/>
      <c r="B35" s="5" t="s">
        <v>4</v>
      </c>
      <c r="C35" s="2">
        <v>401</v>
      </c>
      <c r="D35" s="1"/>
      <c r="E35" s="1"/>
      <c r="F35" s="41">
        <f t="shared" si="7"/>
        <v>0</v>
      </c>
      <c r="G35" s="22">
        <f t="shared" si="1"/>
        <v>0</v>
      </c>
      <c r="H35" s="45">
        <f t="shared" si="2"/>
        <v>0</v>
      </c>
      <c r="I35" s="42">
        <f t="shared" si="3"/>
        <v>0</v>
      </c>
      <c r="J35" s="30">
        <f t="shared" si="5"/>
        <v>0</v>
      </c>
      <c r="K35" s="194"/>
      <c r="L35" s="27">
        <f t="shared" si="4"/>
        <v>0</v>
      </c>
    </row>
    <row r="36" spans="1:12" ht="15" customHeight="1" x14ac:dyDescent="0.45">
      <c r="A36" s="351"/>
      <c r="B36" s="5" t="s">
        <v>4</v>
      </c>
      <c r="C36" s="2">
        <v>402</v>
      </c>
      <c r="D36" s="1"/>
      <c r="E36" s="1"/>
      <c r="F36" s="41">
        <f t="shared" si="7"/>
        <v>0</v>
      </c>
      <c r="G36" s="22">
        <f t="shared" si="1"/>
        <v>0</v>
      </c>
      <c r="H36" s="45">
        <f t="shared" si="2"/>
        <v>0</v>
      </c>
      <c r="I36" s="42">
        <f t="shared" si="3"/>
        <v>0</v>
      </c>
      <c r="J36" s="30">
        <f t="shared" si="5"/>
        <v>0</v>
      </c>
      <c r="K36" s="194"/>
      <c r="L36" s="27">
        <f t="shared" si="4"/>
        <v>0</v>
      </c>
    </row>
    <row r="37" spans="1:12" ht="15" customHeight="1" x14ac:dyDescent="0.45">
      <c r="A37" s="351"/>
      <c r="B37" s="5" t="s">
        <v>4</v>
      </c>
      <c r="C37" s="2">
        <v>403</v>
      </c>
      <c r="D37" s="1"/>
      <c r="E37" s="1"/>
      <c r="F37" s="41">
        <f t="shared" si="7"/>
        <v>0</v>
      </c>
      <c r="G37" s="22">
        <f t="shared" si="1"/>
        <v>0</v>
      </c>
      <c r="H37" s="45">
        <f t="shared" si="2"/>
        <v>0</v>
      </c>
      <c r="I37" s="42">
        <f t="shared" si="3"/>
        <v>0</v>
      </c>
      <c r="J37" s="30">
        <f t="shared" si="5"/>
        <v>0</v>
      </c>
      <c r="K37" s="194"/>
      <c r="L37" s="27">
        <f t="shared" si="4"/>
        <v>0</v>
      </c>
    </row>
    <row r="38" spans="1:12" ht="15" customHeight="1" x14ac:dyDescent="0.45">
      <c r="A38" s="351"/>
      <c r="B38" s="5" t="s">
        <v>4</v>
      </c>
      <c r="C38" s="2">
        <v>404</v>
      </c>
      <c r="D38" s="1"/>
      <c r="E38" s="1"/>
      <c r="F38" s="41">
        <f t="shared" si="7"/>
        <v>0</v>
      </c>
      <c r="G38" s="22">
        <f t="shared" si="1"/>
        <v>0</v>
      </c>
      <c r="H38" s="45">
        <f t="shared" si="2"/>
        <v>0</v>
      </c>
      <c r="I38" s="42">
        <f t="shared" si="3"/>
        <v>0</v>
      </c>
      <c r="J38" s="30">
        <f t="shared" si="5"/>
        <v>0</v>
      </c>
      <c r="K38" s="194"/>
      <c r="L38" s="27">
        <f t="shared" si="4"/>
        <v>0</v>
      </c>
    </row>
    <row r="39" spans="1:12" ht="15" customHeight="1" x14ac:dyDescent="0.45">
      <c r="A39" s="351"/>
      <c r="B39" s="5" t="s">
        <v>4</v>
      </c>
      <c r="C39" s="2">
        <v>501</v>
      </c>
      <c r="D39" s="1"/>
      <c r="E39" s="1"/>
      <c r="F39" s="41">
        <f t="shared" si="7"/>
        <v>0</v>
      </c>
      <c r="G39" s="22">
        <f t="shared" si="1"/>
        <v>0</v>
      </c>
      <c r="H39" s="45">
        <f t="shared" si="2"/>
        <v>0</v>
      </c>
      <c r="I39" s="42">
        <f t="shared" si="3"/>
        <v>0</v>
      </c>
      <c r="J39" s="30">
        <f t="shared" si="5"/>
        <v>0</v>
      </c>
      <c r="K39" s="194"/>
      <c r="L39" s="27">
        <f t="shared" si="4"/>
        <v>0</v>
      </c>
    </row>
    <row r="40" spans="1:12" ht="15" customHeight="1" x14ac:dyDescent="0.45">
      <c r="A40" s="351"/>
      <c r="B40" s="5" t="s">
        <v>4</v>
      </c>
      <c r="C40" s="2">
        <v>502</v>
      </c>
      <c r="D40" s="1"/>
      <c r="E40" s="1"/>
      <c r="F40" s="41">
        <f t="shared" si="7"/>
        <v>0</v>
      </c>
      <c r="G40" s="22">
        <f t="shared" si="1"/>
        <v>0</v>
      </c>
      <c r="H40" s="45">
        <f t="shared" si="2"/>
        <v>0</v>
      </c>
      <c r="I40" s="42">
        <f t="shared" si="3"/>
        <v>0</v>
      </c>
      <c r="J40" s="30">
        <f t="shared" si="5"/>
        <v>0</v>
      </c>
      <c r="K40" s="194"/>
      <c r="L40" s="27">
        <f t="shared" si="4"/>
        <v>0</v>
      </c>
    </row>
    <row r="41" spans="1:12" ht="15" customHeight="1" x14ac:dyDescent="0.45">
      <c r="A41" s="351"/>
      <c r="B41" s="5" t="s">
        <v>4</v>
      </c>
      <c r="C41" s="2">
        <v>503</v>
      </c>
      <c r="D41" s="1"/>
      <c r="E41" s="1"/>
      <c r="F41" s="41">
        <f t="shared" si="7"/>
        <v>0</v>
      </c>
      <c r="G41" s="22">
        <f t="shared" si="1"/>
        <v>0</v>
      </c>
      <c r="H41" s="45">
        <f t="shared" si="2"/>
        <v>0</v>
      </c>
      <c r="I41" s="42">
        <f t="shared" si="3"/>
        <v>0</v>
      </c>
      <c r="J41" s="30">
        <f t="shared" si="5"/>
        <v>0</v>
      </c>
      <c r="K41" s="194"/>
      <c r="L41" s="27">
        <f t="shared" si="4"/>
        <v>0</v>
      </c>
    </row>
    <row r="42" spans="1:12" ht="15.75" customHeight="1" x14ac:dyDescent="0.45">
      <c r="A42" s="351"/>
      <c r="B42" s="5" t="s">
        <v>4</v>
      </c>
      <c r="C42" s="2">
        <v>504</v>
      </c>
      <c r="D42" s="1"/>
      <c r="E42" s="1"/>
      <c r="F42" s="41">
        <f t="shared" si="7"/>
        <v>0</v>
      </c>
      <c r="G42" s="22">
        <f t="shared" si="1"/>
        <v>0</v>
      </c>
      <c r="H42" s="45">
        <f t="shared" si="2"/>
        <v>0</v>
      </c>
      <c r="I42" s="42">
        <f t="shared" si="3"/>
        <v>0</v>
      </c>
      <c r="J42" s="30">
        <f t="shared" si="5"/>
        <v>0</v>
      </c>
      <c r="K42" s="194"/>
      <c r="L42" s="27">
        <f t="shared" si="4"/>
        <v>0</v>
      </c>
    </row>
    <row r="43" spans="1:12" ht="15" customHeight="1" x14ac:dyDescent="0.45">
      <c r="A43" s="350"/>
      <c r="B43" s="5" t="s">
        <v>5</v>
      </c>
      <c r="C43" s="2">
        <v>101</v>
      </c>
      <c r="D43" s="1"/>
      <c r="E43" s="1"/>
      <c r="F43" s="41">
        <f>(E43-D43)*0.01</f>
        <v>0</v>
      </c>
      <c r="G43" s="22">
        <f t="shared" si="1"/>
        <v>0</v>
      </c>
      <c r="H43" s="45">
        <f t="shared" si="2"/>
        <v>0</v>
      </c>
      <c r="I43" s="42">
        <f t="shared" si="3"/>
        <v>0</v>
      </c>
      <c r="J43" s="30">
        <f t="shared" si="5"/>
        <v>0</v>
      </c>
      <c r="K43" s="194"/>
      <c r="L43" s="27">
        <f t="shared" si="4"/>
        <v>0</v>
      </c>
    </row>
    <row r="44" spans="1:12" ht="15" customHeight="1" x14ac:dyDescent="0.45">
      <c r="A44" s="350"/>
      <c r="B44" s="5" t="s">
        <v>5</v>
      </c>
      <c r="C44" s="2">
        <v>102</v>
      </c>
      <c r="D44" s="1"/>
      <c r="E44" s="1"/>
      <c r="F44" s="41">
        <f t="shared" ref="F44:F56" si="8">(E44-D44)*$N$1</f>
        <v>0</v>
      </c>
      <c r="G44" s="22">
        <f t="shared" si="1"/>
        <v>0</v>
      </c>
      <c r="H44" s="45">
        <f t="shared" si="2"/>
        <v>0</v>
      </c>
      <c r="I44" s="42">
        <f t="shared" si="3"/>
        <v>0</v>
      </c>
      <c r="J44" s="30">
        <f t="shared" si="5"/>
        <v>0</v>
      </c>
      <c r="K44" s="194"/>
      <c r="L44" s="27">
        <f t="shared" si="4"/>
        <v>0</v>
      </c>
    </row>
    <row r="45" spans="1:12" ht="15" customHeight="1" x14ac:dyDescent="0.45">
      <c r="A45" s="350"/>
      <c r="B45" s="5" t="s">
        <v>5</v>
      </c>
      <c r="C45" s="2">
        <v>103</v>
      </c>
      <c r="D45" s="1"/>
      <c r="E45" s="1"/>
      <c r="F45" s="41">
        <f t="shared" si="8"/>
        <v>0</v>
      </c>
      <c r="G45" s="22">
        <f t="shared" si="1"/>
        <v>0</v>
      </c>
      <c r="H45" s="45">
        <f t="shared" si="2"/>
        <v>0</v>
      </c>
      <c r="I45" s="42">
        <f t="shared" si="3"/>
        <v>0</v>
      </c>
      <c r="J45" s="30">
        <f t="shared" si="5"/>
        <v>0</v>
      </c>
      <c r="K45" s="194"/>
      <c r="L45" s="27">
        <f t="shared" si="4"/>
        <v>0</v>
      </c>
    </row>
    <row r="46" spans="1:12" ht="15" customHeight="1" x14ac:dyDescent="0.45">
      <c r="A46" s="350"/>
      <c r="B46" s="5" t="s">
        <v>5</v>
      </c>
      <c r="C46" s="2">
        <v>104</v>
      </c>
      <c r="D46" s="1"/>
      <c r="E46" s="1"/>
      <c r="F46" s="41">
        <f t="shared" si="8"/>
        <v>0</v>
      </c>
      <c r="G46" s="22">
        <f t="shared" si="1"/>
        <v>0</v>
      </c>
      <c r="H46" s="45">
        <f t="shared" si="2"/>
        <v>0</v>
      </c>
      <c r="I46" s="42">
        <f t="shared" si="3"/>
        <v>0</v>
      </c>
      <c r="J46" s="30">
        <f t="shared" si="5"/>
        <v>0</v>
      </c>
      <c r="K46" s="194"/>
      <c r="L46" s="27">
        <f t="shared" si="4"/>
        <v>0</v>
      </c>
    </row>
    <row r="47" spans="1:12" ht="15" customHeight="1" x14ac:dyDescent="0.45">
      <c r="A47" s="350"/>
      <c r="B47" s="5" t="s">
        <v>5</v>
      </c>
      <c r="C47" s="2">
        <v>201</v>
      </c>
      <c r="D47" s="1"/>
      <c r="E47" s="1"/>
      <c r="F47" s="41">
        <f t="shared" si="8"/>
        <v>0</v>
      </c>
      <c r="G47" s="22">
        <f t="shared" si="1"/>
        <v>0</v>
      </c>
      <c r="H47" s="45">
        <f t="shared" si="2"/>
        <v>0</v>
      </c>
      <c r="I47" s="42">
        <f t="shared" si="3"/>
        <v>0</v>
      </c>
      <c r="J47" s="30">
        <f t="shared" si="5"/>
        <v>0</v>
      </c>
      <c r="K47" s="194"/>
      <c r="L47" s="27">
        <f t="shared" si="4"/>
        <v>0</v>
      </c>
    </row>
    <row r="48" spans="1:12" ht="15" customHeight="1" x14ac:dyDescent="0.45">
      <c r="A48" s="350"/>
      <c r="B48" s="5" t="s">
        <v>5</v>
      </c>
      <c r="C48" s="2">
        <v>202</v>
      </c>
      <c r="D48" s="1"/>
      <c r="E48" s="1"/>
      <c r="F48" s="41">
        <f t="shared" si="8"/>
        <v>0</v>
      </c>
      <c r="G48" s="22">
        <f t="shared" si="1"/>
        <v>0</v>
      </c>
      <c r="H48" s="45">
        <f t="shared" si="2"/>
        <v>0</v>
      </c>
      <c r="I48" s="42">
        <f t="shared" si="3"/>
        <v>0</v>
      </c>
      <c r="J48" s="30">
        <f t="shared" si="5"/>
        <v>0</v>
      </c>
      <c r="K48" s="194"/>
      <c r="L48" s="27">
        <f t="shared" si="4"/>
        <v>0</v>
      </c>
    </row>
    <row r="49" spans="1:12" ht="15" customHeight="1" x14ac:dyDescent="0.45">
      <c r="A49" s="350"/>
      <c r="B49" s="5" t="s">
        <v>5</v>
      </c>
      <c r="C49" s="2">
        <v>203</v>
      </c>
      <c r="D49" s="1"/>
      <c r="E49" s="1"/>
      <c r="F49" s="41">
        <f t="shared" si="8"/>
        <v>0</v>
      </c>
      <c r="G49" s="22">
        <f t="shared" si="1"/>
        <v>0</v>
      </c>
      <c r="H49" s="45">
        <f t="shared" si="2"/>
        <v>0</v>
      </c>
      <c r="I49" s="42">
        <f t="shared" si="3"/>
        <v>0</v>
      </c>
      <c r="J49" s="30">
        <f t="shared" si="5"/>
        <v>0</v>
      </c>
      <c r="K49" s="194"/>
      <c r="L49" s="27">
        <f t="shared" si="4"/>
        <v>0</v>
      </c>
    </row>
    <row r="50" spans="1:12" ht="15" customHeight="1" x14ac:dyDescent="0.45">
      <c r="A50" s="350"/>
      <c r="B50" s="5" t="s">
        <v>5</v>
      </c>
      <c r="C50" s="2">
        <v>204</v>
      </c>
      <c r="D50" s="1"/>
      <c r="E50" s="1"/>
      <c r="F50" s="41">
        <f t="shared" si="8"/>
        <v>0</v>
      </c>
      <c r="G50" s="22">
        <f t="shared" si="1"/>
        <v>0</v>
      </c>
      <c r="H50" s="45">
        <f t="shared" si="2"/>
        <v>0</v>
      </c>
      <c r="I50" s="42">
        <f t="shared" si="3"/>
        <v>0</v>
      </c>
      <c r="J50" s="30">
        <f t="shared" si="5"/>
        <v>0</v>
      </c>
      <c r="K50" s="194"/>
      <c r="L50" s="27">
        <f t="shared" si="4"/>
        <v>0</v>
      </c>
    </row>
    <row r="51" spans="1:12" ht="15" customHeight="1" x14ac:dyDescent="0.45">
      <c r="A51" s="350"/>
      <c r="B51" s="5" t="s">
        <v>5</v>
      </c>
      <c r="C51" s="2">
        <v>301</v>
      </c>
      <c r="D51" s="1"/>
      <c r="E51" s="1"/>
      <c r="F51" s="41">
        <f t="shared" si="8"/>
        <v>0</v>
      </c>
      <c r="G51" s="22">
        <f t="shared" si="1"/>
        <v>0</v>
      </c>
      <c r="H51" s="45">
        <f t="shared" si="2"/>
        <v>0</v>
      </c>
      <c r="I51" s="42">
        <f t="shared" si="3"/>
        <v>0</v>
      </c>
      <c r="J51" s="30">
        <f t="shared" si="5"/>
        <v>0</v>
      </c>
      <c r="K51" s="194"/>
      <c r="L51" s="27">
        <f t="shared" si="4"/>
        <v>0</v>
      </c>
    </row>
    <row r="52" spans="1:12" ht="15" customHeight="1" x14ac:dyDescent="0.45">
      <c r="A52" s="350"/>
      <c r="B52" s="5" t="s">
        <v>5</v>
      </c>
      <c r="C52" s="2">
        <v>302</v>
      </c>
      <c r="D52" s="1"/>
      <c r="E52" s="1"/>
      <c r="F52" s="41">
        <f t="shared" si="8"/>
        <v>0</v>
      </c>
      <c r="G52" s="22">
        <f t="shared" si="1"/>
        <v>0</v>
      </c>
      <c r="H52" s="45">
        <f t="shared" si="2"/>
        <v>0</v>
      </c>
      <c r="I52" s="42">
        <f t="shared" si="3"/>
        <v>0</v>
      </c>
      <c r="J52" s="30">
        <f t="shared" si="5"/>
        <v>0</v>
      </c>
      <c r="K52" s="194"/>
      <c r="L52" s="27">
        <f t="shared" si="4"/>
        <v>0</v>
      </c>
    </row>
    <row r="53" spans="1:12" ht="15" customHeight="1" x14ac:dyDescent="0.45">
      <c r="A53" s="350"/>
      <c r="B53" s="5" t="s">
        <v>5</v>
      </c>
      <c r="C53" s="2">
        <v>303</v>
      </c>
      <c r="D53" s="1"/>
      <c r="E53" s="1"/>
      <c r="F53" s="41">
        <f t="shared" si="8"/>
        <v>0</v>
      </c>
      <c r="G53" s="22">
        <f t="shared" si="1"/>
        <v>0</v>
      </c>
      <c r="H53" s="45">
        <f t="shared" si="2"/>
        <v>0</v>
      </c>
      <c r="I53" s="42">
        <f t="shared" si="3"/>
        <v>0</v>
      </c>
      <c r="J53" s="30">
        <f t="shared" si="5"/>
        <v>0</v>
      </c>
      <c r="K53" s="194"/>
      <c r="L53" s="27">
        <f t="shared" si="4"/>
        <v>0</v>
      </c>
    </row>
    <row r="54" spans="1:12" ht="15" customHeight="1" x14ac:dyDescent="0.45">
      <c r="A54" s="350"/>
      <c r="B54" s="5" t="s">
        <v>5</v>
      </c>
      <c r="C54" s="2">
        <v>304</v>
      </c>
      <c r="D54" s="1"/>
      <c r="E54" s="1"/>
      <c r="F54" s="41">
        <f t="shared" si="8"/>
        <v>0</v>
      </c>
      <c r="G54" s="22">
        <f t="shared" si="1"/>
        <v>0</v>
      </c>
      <c r="H54" s="45">
        <f t="shared" si="2"/>
        <v>0</v>
      </c>
      <c r="I54" s="42">
        <f t="shared" si="3"/>
        <v>0</v>
      </c>
      <c r="J54" s="30">
        <f t="shared" si="5"/>
        <v>0</v>
      </c>
      <c r="K54" s="194"/>
      <c r="L54" s="27">
        <f t="shared" si="4"/>
        <v>0</v>
      </c>
    </row>
    <row r="55" spans="1:12" ht="15" customHeight="1" x14ac:dyDescent="0.45">
      <c r="A55" s="350"/>
      <c r="B55" s="5" t="s">
        <v>5</v>
      </c>
      <c r="C55" s="2">
        <v>401</v>
      </c>
      <c r="D55" s="1"/>
      <c r="E55" s="1"/>
      <c r="F55" s="41">
        <f t="shared" si="8"/>
        <v>0</v>
      </c>
      <c r="G55" s="22">
        <f t="shared" si="1"/>
        <v>0</v>
      </c>
      <c r="H55" s="45">
        <f t="shared" si="2"/>
        <v>0</v>
      </c>
      <c r="I55" s="42">
        <f t="shared" si="3"/>
        <v>0</v>
      </c>
      <c r="J55" s="30">
        <f t="shared" si="5"/>
        <v>0</v>
      </c>
      <c r="K55" s="194"/>
      <c r="L55" s="27">
        <f t="shared" si="4"/>
        <v>0</v>
      </c>
    </row>
    <row r="56" spans="1:12" ht="15" customHeight="1" x14ac:dyDescent="0.45">
      <c r="A56" s="350"/>
      <c r="B56" s="5" t="s">
        <v>5</v>
      </c>
      <c r="C56" s="2">
        <v>402</v>
      </c>
      <c r="D56" s="1"/>
      <c r="E56" s="1"/>
      <c r="F56" s="41">
        <f t="shared" si="8"/>
        <v>0</v>
      </c>
      <c r="G56" s="22">
        <f t="shared" si="1"/>
        <v>0</v>
      </c>
      <c r="H56" s="45">
        <f t="shared" si="2"/>
        <v>0</v>
      </c>
      <c r="I56" s="42">
        <f t="shared" si="3"/>
        <v>0</v>
      </c>
      <c r="J56" s="30">
        <f t="shared" si="5"/>
        <v>0</v>
      </c>
      <c r="K56" s="194"/>
      <c r="L56" s="27">
        <f t="shared" si="4"/>
        <v>0</v>
      </c>
    </row>
    <row r="57" spans="1:12" ht="15" customHeight="1" x14ac:dyDescent="0.45">
      <c r="A57" s="350"/>
      <c r="B57" s="5" t="s">
        <v>5</v>
      </c>
      <c r="C57" s="2">
        <v>403</v>
      </c>
      <c r="D57" s="1"/>
      <c r="E57" s="1"/>
      <c r="F57" s="41">
        <f>(E57-D57)*0.01</f>
        <v>0</v>
      </c>
      <c r="G57" s="22">
        <f t="shared" si="1"/>
        <v>0</v>
      </c>
      <c r="H57" s="45">
        <f t="shared" si="2"/>
        <v>0</v>
      </c>
      <c r="I57" s="42">
        <f t="shared" si="3"/>
        <v>0</v>
      </c>
      <c r="J57" s="30">
        <f t="shared" si="5"/>
        <v>0</v>
      </c>
      <c r="K57" s="194"/>
      <c r="L57" s="27">
        <f t="shared" si="4"/>
        <v>0</v>
      </c>
    </row>
    <row r="58" spans="1:12" ht="15" customHeight="1" x14ac:dyDescent="0.45">
      <c r="A58" s="350"/>
      <c r="B58" s="5" t="s">
        <v>5</v>
      </c>
      <c r="C58" s="2">
        <v>404</v>
      </c>
      <c r="D58" s="1"/>
      <c r="E58" s="1"/>
      <c r="F58" s="41">
        <f t="shared" ref="F58:F87" si="9">(E58-D58)*$N$1</f>
        <v>0</v>
      </c>
      <c r="G58" s="22">
        <f t="shared" si="1"/>
        <v>0</v>
      </c>
      <c r="H58" s="45">
        <f t="shared" si="2"/>
        <v>0</v>
      </c>
      <c r="I58" s="42">
        <f t="shared" si="3"/>
        <v>0</v>
      </c>
      <c r="J58" s="30">
        <f t="shared" si="5"/>
        <v>0</v>
      </c>
      <c r="K58" s="194"/>
      <c r="L58" s="27">
        <f t="shared" si="4"/>
        <v>0</v>
      </c>
    </row>
    <row r="59" spans="1:12" ht="15" customHeight="1" x14ac:dyDescent="0.45">
      <c r="A59" s="350"/>
      <c r="B59" s="5" t="s">
        <v>5</v>
      </c>
      <c r="C59" s="2">
        <v>501</v>
      </c>
      <c r="D59" s="1"/>
      <c r="E59" s="1"/>
      <c r="F59" s="41">
        <f t="shared" si="9"/>
        <v>0</v>
      </c>
      <c r="G59" s="22">
        <f t="shared" si="1"/>
        <v>0</v>
      </c>
      <c r="H59" s="45">
        <f t="shared" si="2"/>
        <v>0</v>
      </c>
      <c r="I59" s="42">
        <f t="shared" si="3"/>
        <v>0</v>
      </c>
      <c r="J59" s="30">
        <f t="shared" si="5"/>
        <v>0</v>
      </c>
      <c r="K59" s="194"/>
      <c r="L59" s="27">
        <f t="shared" si="4"/>
        <v>0</v>
      </c>
    </row>
    <row r="60" spans="1:12" ht="15" customHeight="1" x14ac:dyDescent="0.45">
      <c r="A60" s="350"/>
      <c r="B60" s="5" t="s">
        <v>5</v>
      </c>
      <c r="C60" s="2">
        <v>502</v>
      </c>
      <c r="D60" s="1"/>
      <c r="E60" s="1"/>
      <c r="F60" s="41">
        <f t="shared" si="9"/>
        <v>0</v>
      </c>
      <c r="G60" s="22">
        <f t="shared" si="1"/>
        <v>0</v>
      </c>
      <c r="H60" s="45">
        <f t="shared" si="2"/>
        <v>0</v>
      </c>
      <c r="I60" s="42">
        <f t="shared" si="3"/>
        <v>0</v>
      </c>
      <c r="J60" s="30">
        <f t="shared" si="5"/>
        <v>0</v>
      </c>
      <c r="K60" s="194"/>
      <c r="L60" s="27">
        <f t="shared" si="4"/>
        <v>0</v>
      </c>
    </row>
    <row r="61" spans="1:12" ht="15" customHeight="1" x14ac:dyDescent="0.45">
      <c r="A61" s="350"/>
      <c r="B61" s="5" t="s">
        <v>5</v>
      </c>
      <c r="C61" s="2">
        <v>503</v>
      </c>
      <c r="D61" s="1"/>
      <c r="E61" s="1"/>
      <c r="F61" s="41">
        <f t="shared" si="9"/>
        <v>0</v>
      </c>
      <c r="G61" s="22">
        <f t="shared" si="1"/>
        <v>0</v>
      </c>
      <c r="H61" s="45">
        <f t="shared" si="2"/>
        <v>0</v>
      </c>
      <c r="I61" s="42">
        <f t="shared" si="3"/>
        <v>0</v>
      </c>
      <c r="J61" s="30">
        <f t="shared" si="5"/>
        <v>0</v>
      </c>
      <c r="K61" s="194"/>
      <c r="L61" s="27">
        <f t="shared" si="4"/>
        <v>0</v>
      </c>
    </row>
    <row r="62" spans="1:12" ht="15.75" customHeight="1" x14ac:dyDescent="0.45">
      <c r="A62" s="350"/>
      <c r="B62" s="5" t="s">
        <v>5</v>
      </c>
      <c r="C62" s="2">
        <v>504</v>
      </c>
      <c r="D62" s="1"/>
      <c r="E62" s="1"/>
      <c r="F62" s="41">
        <f t="shared" si="9"/>
        <v>0</v>
      </c>
      <c r="G62" s="22">
        <f t="shared" si="1"/>
        <v>0</v>
      </c>
      <c r="H62" s="45">
        <f t="shared" si="2"/>
        <v>0</v>
      </c>
      <c r="I62" s="42">
        <f t="shared" si="3"/>
        <v>0</v>
      </c>
      <c r="J62" s="30">
        <f t="shared" si="5"/>
        <v>0</v>
      </c>
      <c r="K62" s="194"/>
      <c r="L62" s="27">
        <f t="shared" si="4"/>
        <v>0</v>
      </c>
    </row>
    <row r="63" spans="1:12" ht="15" customHeight="1" x14ac:dyDescent="0.45">
      <c r="A63" s="351"/>
      <c r="B63" s="5" t="s">
        <v>6</v>
      </c>
      <c r="C63" s="2">
        <v>101</v>
      </c>
      <c r="D63" s="1"/>
      <c r="E63" s="1"/>
      <c r="F63" s="41">
        <f t="shared" si="9"/>
        <v>0</v>
      </c>
      <c r="G63" s="22">
        <f t="shared" si="1"/>
        <v>0</v>
      </c>
      <c r="H63" s="45">
        <f t="shared" si="2"/>
        <v>0</v>
      </c>
      <c r="I63" s="42">
        <f t="shared" si="3"/>
        <v>0</v>
      </c>
      <c r="J63" s="30">
        <f t="shared" si="5"/>
        <v>0</v>
      </c>
      <c r="K63" s="194"/>
      <c r="L63" s="27">
        <f t="shared" si="4"/>
        <v>0</v>
      </c>
    </row>
    <row r="64" spans="1:12" ht="15" customHeight="1" x14ac:dyDescent="0.45">
      <c r="A64" s="351"/>
      <c r="B64" s="5" t="s">
        <v>6</v>
      </c>
      <c r="C64" s="2">
        <v>102</v>
      </c>
      <c r="D64" s="1"/>
      <c r="E64" s="1"/>
      <c r="F64" s="41">
        <f t="shared" si="9"/>
        <v>0</v>
      </c>
      <c r="G64" s="22">
        <f>MMULT($G$1,1/$F$183)*F64</f>
        <v>0</v>
      </c>
      <c r="H64" s="45">
        <f t="shared" si="2"/>
        <v>0</v>
      </c>
      <c r="I64" s="42">
        <f t="shared" si="3"/>
        <v>0</v>
      </c>
      <c r="J64" s="30">
        <f t="shared" si="5"/>
        <v>0</v>
      </c>
      <c r="K64" s="194"/>
      <c r="L64" s="27">
        <f t="shared" si="4"/>
        <v>0</v>
      </c>
    </row>
    <row r="65" spans="1:12" ht="15" customHeight="1" x14ac:dyDescent="0.45">
      <c r="A65" s="351"/>
      <c r="B65" s="5" t="s">
        <v>6</v>
      </c>
      <c r="C65" s="2">
        <v>103</v>
      </c>
      <c r="D65" s="1"/>
      <c r="E65" s="1"/>
      <c r="F65" s="41">
        <f t="shared" si="9"/>
        <v>0</v>
      </c>
      <c r="G65" s="22">
        <f t="shared" si="1"/>
        <v>0</v>
      </c>
      <c r="H65" s="45">
        <f t="shared" si="2"/>
        <v>0</v>
      </c>
      <c r="I65" s="42">
        <f t="shared" si="3"/>
        <v>0</v>
      </c>
      <c r="J65" s="30">
        <f t="shared" si="5"/>
        <v>0</v>
      </c>
      <c r="K65" s="194"/>
      <c r="L65" s="27">
        <f>SUM(I65,J65,K65)</f>
        <v>0</v>
      </c>
    </row>
    <row r="66" spans="1:12" ht="15" customHeight="1" x14ac:dyDescent="0.45">
      <c r="A66" s="351"/>
      <c r="B66" s="5" t="s">
        <v>6</v>
      </c>
      <c r="C66" s="2">
        <v>104</v>
      </c>
      <c r="D66" s="1"/>
      <c r="E66" s="1"/>
      <c r="F66" s="41">
        <f t="shared" si="9"/>
        <v>0</v>
      </c>
      <c r="G66" s="22">
        <f t="shared" si="1"/>
        <v>0</v>
      </c>
      <c r="H66" s="45">
        <f t="shared" si="2"/>
        <v>0</v>
      </c>
      <c r="I66" s="42">
        <f t="shared" si="3"/>
        <v>0</v>
      </c>
      <c r="J66" s="30">
        <f t="shared" si="5"/>
        <v>0</v>
      </c>
      <c r="K66" s="194"/>
      <c r="L66" s="27">
        <f t="shared" si="4"/>
        <v>0</v>
      </c>
    </row>
    <row r="67" spans="1:12" ht="15" customHeight="1" x14ac:dyDescent="0.45">
      <c r="A67" s="351"/>
      <c r="B67" s="5" t="s">
        <v>6</v>
      </c>
      <c r="C67" s="2">
        <v>201</v>
      </c>
      <c r="D67" s="1"/>
      <c r="E67" s="1"/>
      <c r="F67" s="41">
        <f t="shared" si="9"/>
        <v>0</v>
      </c>
      <c r="G67" s="22">
        <f t="shared" si="1"/>
        <v>0</v>
      </c>
      <c r="H67" s="45">
        <f t="shared" si="2"/>
        <v>0</v>
      </c>
      <c r="I67" s="42">
        <f t="shared" si="3"/>
        <v>0</v>
      </c>
      <c r="J67" s="30">
        <f t="shared" si="5"/>
        <v>0</v>
      </c>
      <c r="K67" s="194"/>
      <c r="L67" s="27">
        <f t="shared" si="4"/>
        <v>0</v>
      </c>
    </row>
    <row r="68" spans="1:12" ht="15" customHeight="1" x14ac:dyDescent="0.45">
      <c r="A68" s="351"/>
      <c r="B68" s="5" t="s">
        <v>6</v>
      </c>
      <c r="C68" s="2">
        <v>202</v>
      </c>
      <c r="D68" s="1"/>
      <c r="E68" s="1"/>
      <c r="F68" s="41">
        <f t="shared" si="9"/>
        <v>0</v>
      </c>
      <c r="G68" s="22">
        <f t="shared" ref="G68:G131" si="10">MMULT($G$1,1/$F$183)*F68</f>
        <v>0</v>
      </c>
      <c r="H68" s="45">
        <f t="shared" ref="H68:H131" si="11">MMULT($H$1,1/180)</f>
        <v>0</v>
      </c>
      <c r="I68" s="42">
        <f t="shared" ref="I68:I131" si="12">SUM(G68,H68)</f>
        <v>0</v>
      </c>
      <c r="J68" s="30">
        <f t="shared" si="5"/>
        <v>0</v>
      </c>
      <c r="K68" s="194"/>
      <c r="L68" s="27">
        <f t="shared" ref="L68:L131" si="13">SUM(I68,J68,K68)</f>
        <v>0</v>
      </c>
    </row>
    <row r="69" spans="1:12" ht="15" customHeight="1" x14ac:dyDescent="0.45">
      <c r="A69" s="351"/>
      <c r="B69" s="5" t="s">
        <v>6</v>
      </c>
      <c r="C69" s="2">
        <v>203</v>
      </c>
      <c r="D69" s="1"/>
      <c r="E69" s="1"/>
      <c r="F69" s="41">
        <f t="shared" si="9"/>
        <v>0</v>
      </c>
      <c r="G69" s="22">
        <f t="shared" si="10"/>
        <v>0</v>
      </c>
      <c r="H69" s="45">
        <f t="shared" si="11"/>
        <v>0</v>
      </c>
      <c r="I69" s="42">
        <f t="shared" si="12"/>
        <v>0</v>
      </c>
      <c r="J69" s="30">
        <f t="shared" ref="J69:J132" si="14">SUM($J$3)</f>
        <v>0</v>
      </c>
      <c r="K69" s="194"/>
      <c r="L69" s="27">
        <f t="shared" si="13"/>
        <v>0</v>
      </c>
    </row>
    <row r="70" spans="1:12" ht="15" customHeight="1" x14ac:dyDescent="0.45">
      <c r="A70" s="351"/>
      <c r="B70" s="5" t="s">
        <v>6</v>
      </c>
      <c r="C70" s="2">
        <v>204</v>
      </c>
      <c r="D70" s="1"/>
      <c r="E70" s="1"/>
      <c r="F70" s="41">
        <f t="shared" si="9"/>
        <v>0</v>
      </c>
      <c r="G70" s="22">
        <f t="shared" si="10"/>
        <v>0</v>
      </c>
      <c r="H70" s="45">
        <f t="shared" si="11"/>
        <v>0</v>
      </c>
      <c r="I70" s="42">
        <f t="shared" si="12"/>
        <v>0</v>
      </c>
      <c r="J70" s="30">
        <f t="shared" si="14"/>
        <v>0</v>
      </c>
      <c r="K70" s="194"/>
      <c r="L70" s="27">
        <f t="shared" si="13"/>
        <v>0</v>
      </c>
    </row>
    <row r="71" spans="1:12" ht="15" customHeight="1" x14ac:dyDescent="0.45">
      <c r="A71" s="351"/>
      <c r="B71" s="5" t="s">
        <v>6</v>
      </c>
      <c r="C71" s="2">
        <v>301</v>
      </c>
      <c r="D71" s="1"/>
      <c r="E71" s="1"/>
      <c r="F71" s="41">
        <f t="shared" si="9"/>
        <v>0</v>
      </c>
      <c r="G71" s="22">
        <f t="shared" si="10"/>
        <v>0</v>
      </c>
      <c r="H71" s="45">
        <f t="shared" si="11"/>
        <v>0</v>
      </c>
      <c r="I71" s="42">
        <f t="shared" si="12"/>
        <v>0</v>
      </c>
      <c r="J71" s="30">
        <f t="shared" si="14"/>
        <v>0</v>
      </c>
      <c r="K71" s="194"/>
      <c r="L71" s="27">
        <f t="shared" si="13"/>
        <v>0</v>
      </c>
    </row>
    <row r="72" spans="1:12" ht="15" customHeight="1" x14ac:dyDescent="0.45">
      <c r="A72" s="351"/>
      <c r="B72" s="5" t="s">
        <v>6</v>
      </c>
      <c r="C72" s="2">
        <v>302</v>
      </c>
      <c r="D72" s="1"/>
      <c r="E72" s="1"/>
      <c r="F72" s="41">
        <f t="shared" si="9"/>
        <v>0</v>
      </c>
      <c r="G72" s="22">
        <f t="shared" si="10"/>
        <v>0</v>
      </c>
      <c r="H72" s="45">
        <f t="shared" si="11"/>
        <v>0</v>
      </c>
      <c r="I72" s="42">
        <f t="shared" si="12"/>
        <v>0</v>
      </c>
      <c r="J72" s="30">
        <f t="shared" si="14"/>
        <v>0</v>
      </c>
      <c r="K72" s="194"/>
      <c r="L72" s="27">
        <f t="shared" si="13"/>
        <v>0</v>
      </c>
    </row>
    <row r="73" spans="1:12" ht="15" customHeight="1" x14ac:dyDescent="0.45">
      <c r="A73" s="351"/>
      <c r="B73" s="5" t="s">
        <v>6</v>
      </c>
      <c r="C73" s="2">
        <v>303</v>
      </c>
      <c r="D73" s="1"/>
      <c r="E73" s="1"/>
      <c r="F73" s="41">
        <f t="shared" si="9"/>
        <v>0</v>
      </c>
      <c r="G73" s="22">
        <f t="shared" si="10"/>
        <v>0</v>
      </c>
      <c r="H73" s="45">
        <f t="shared" si="11"/>
        <v>0</v>
      </c>
      <c r="I73" s="42">
        <f t="shared" si="12"/>
        <v>0</v>
      </c>
      <c r="J73" s="30">
        <f t="shared" si="14"/>
        <v>0</v>
      </c>
      <c r="K73" s="194"/>
      <c r="L73" s="27">
        <f t="shared" si="13"/>
        <v>0</v>
      </c>
    </row>
    <row r="74" spans="1:12" ht="15" customHeight="1" x14ac:dyDescent="0.45">
      <c r="A74" s="351"/>
      <c r="B74" s="5" t="s">
        <v>6</v>
      </c>
      <c r="C74" s="2">
        <v>304</v>
      </c>
      <c r="D74" s="1"/>
      <c r="E74" s="1"/>
      <c r="F74" s="41">
        <f t="shared" si="9"/>
        <v>0</v>
      </c>
      <c r="G74" s="22">
        <f t="shared" si="10"/>
        <v>0</v>
      </c>
      <c r="H74" s="45">
        <f t="shared" si="11"/>
        <v>0</v>
      </c>
      <c r="I74" s="42">
        <f t="shared" si="12"/>
        <v>0</v>
      </c>
      <c r="J74" s="30">
        <f t="shared" si="14"/>
        <v>0</v>
      </c>
      <c r="K74" s="194"/>
      <c r="L74" s="27">
        <f t="shared" si="13"/>
        <v>0</v>
      </c>
    </row>
    <row r="75" spans="1:12" ht="15" customHeight="1" x14ac:dyDescent="0.45">
      <c r="A75" s="351"/>
      <c r="B75" s="5" t="s">
        <v>6</v>
      </c>
      <c r="C75" s="2">
        <v>401</v>
      </c>
      <c r="D75" s="1"/>
      <c r="E75" s="1"/>
      <c r="F75" s="41">
        <f t="shared" si="9"/>
        <v>0</v>
      </c>
      <c r="G75" s="22">
        <f t="shared" si="10"/>
        <v>0</v>
      </c>
      <c r="H75" s="45">
        <f t="shared" si="11"/>
        <v>0</v>
      </c>
      <c r="I75" s="42">
        <f t="shared" si="12"/>
        <v>0</v>
      </c>
      <c r="J75" s="30">
        <f t="shared" si="14"/>
        <v>0</v>
      </c>
      <c r="K75" s="194"/>
      <c r="L75" s="27">
        <f t="shared" si="13"/>
        <v>0</v>
      </c>
    </row>
    <row r="76" spans="1:12" ht="15" customHeight="1" x14ac:dyDescent="0.45">
      <c r="A76" s="351"/>
      <c r="B76" s="5" t="s">
        <v>6</v>
      </c>
      <c r="C76" s="2">
        <v>402</v>
      </c>
      <c r="D76" s="1"/>
      <c r="E76" s="1"/>
      <c r="F76" s="41">
        <f t="shared" si="9"/>
        <v>0</v>
      </c>
      <c r="G76" s="22">
        <f t="shared" si="10"/>
        <v>0</v>
      </c>
      <c r="H76" s="45">
        <f t="shared" si="11"/>
        <v>0</v>
      </c>
      <c r="I76" s="42">
        <f t="shared" si="12"/>
        <v>0</v>
      </c>
      <c r="J76" s="30">
        <f t="shared" si="14"/>
        <v>0</v>
      </c>
      <c r="K76" s="194"/>
      <c r="L76" s="27">
        <f t="shared" si="13"/>
        <v>0</v>
      </c>
    </row>
    <row r="77" spans="1:12" ht="15" customHeight="1" x14ac:dyDescent="0.45">
      <c r="A77" s="351"/>
      <c r="B77" s="5" t="s">
        <v>6</v>
      </c>
      <c r="C77" s="2">
        <v>403</v>
      </c>
      <c r="D77" s="1"/>
      <c r="E77" s="1"/>
      <c r="F77" s="41">
        <f t="shared" si="9"/>
        <v>0</v>
      </c>
      <c r="G77" s="22">
        <f t="shared" si="10"/>
        <v>0</v>
      </c>
      <c r="H77" s="45">
        <f t="shared" si="11"/>
        <v>0</v>
      </c>
      <c r="I77" s="42">
        <f t="shared" si="12"/>
        <v>0</v>
      </c>
      <c r="J77" s="30">
        <f t="shared" si="14"/>
        <v>0</v>
      </c>
      <c r="K77" s="194"/>
      <c r="L77" s="27">
        <f t="shared" si="13"/>
        <v>0</v>
      </c>
    </row>
    <row r="78" spans="1:12" ht="15" customHeight="1" x14ac:dyDescent="0.45">
      <c r="A78" s="351"/>
      <c r="B78" s="5" t="s">
        <v>6</v>
      </c>
      <c r="C78" s="2">
        <v>404</v>
      </c>
      <c r="D78" s="1"/>
      <c r="E78" s="1"/>
      <c r="F78" s="41">
        <f t="shared" si="9"/>
        <v>0</v>
      </c>
      <c r="G78" s="22">
        <f t="shared" si="10"/>
        <v>0</v>
      </c>
      <c r="H78" s="45">
        <f t="shared" si="11"/>
        <v>0</v>
      </c>
      <c r="I78" s="42">
        <f t="shared" si="12"/>
        <v>0</v>
      </c>
      <c r="J78" s="30">
        <f t="shared" si="14"/>
        <v>0</v>
      </c>
      <c r="K78" s="194"/>
      <c r="L78" s="27">
        <f t="shared" si="13"/>
        <v>0</v>
      </c>
    </row>
    <row r="79" spans="1:12" ht="15" customHeight="1" x14ac:dyDescent="0.45">
      <c r="A79" s="351"/>
      <c r="B79" s="5" t="s">
        <v>6</v>
      </c>
      <c r="C79" s="2">
        <v>501</v>
      </c>
      <c r="D79" s="1"/>
      <c r="E79" s="1"/>
      <c r="F79" s="41">
        <f t="shared" si="9"/>
        <v>0</v>
      </c>
      <c r="G79" s="22">
        <f t="shared" si="10"/>
        <v>0</v>
      </c>
      <c r="H79" s="45">
        <f t="shared" si="11"/>
        <v>0</v>
      </c>
      <c r="I79" s="42">
        <f t="shared" si="12"/>
        <v>0</v>
      </c>
      <c r="J79" s="30">
        <f t="shared" si="14"/>
        <v>0</v>
      </c>
      <c r="K79" s="194"/>
      <c r="L79" s="27">
        <f t="shared" si="13"/>
        <v>0</v>
      </c>
    </row>
    <row r="80" spans="1:12" ht="15" customHeight="1" x14ac:dyDescent="0.45">
      <c r="A80" s="351"/>
      <c r="B80" s="5" t="s">
        <v>6</v>
      </c>
      <c r="C80" s="2">
        <v>502</v>
      </c>
      <c r="D80" s="1"/>
      <c r="E80" s="1"/>
      <c r="F80" s="41">
        <f t="shared" si="9"/>
        <v>0</v>
      </c>
      <c r="G80" s="22">
        <f t="shared" si="10"/>
        <v>0</v>
      </c>
      <c r="H80" s="45">
        <f t="shared" si="11"/>
        <v>0</v>
      </c>
      <c r="I80" s="42">
        <f t="shared" si="12"/>
        <v>0</v>
      </c>
      <c r="J80" s="30">
        <f t="shared" si="14"/>
        <v>0</v>
      </c>
      <c r="K80" s="194"/>
      <c r="L80" s="27">
        <f t="shared" si="13"/>
        <v>0</v>
      </c>
    </row>
    <row r="81" spans="1:12" ht="15" customHeight="1" x14ac:dyDescent="0.45">
      <c r="A81" s="351"/>
      <c r="B81" s="5" t="s">
        <v>6</v>
      </c>
      <c r="C81" s="2">
        <v>503</v>
      </c>
      <c r="D81" s="1"/>
      <c r="E81" s="1"/>
      <c r="F81" s="41">
        <f t="shared" si="9"/>
        <v>0</v>
      </c>
      <c r="G81" s="22">
        <f t="shared" si="10"/>
        <v>0</v>
      </c>
      <c r="H81" s="45">
        <f t="shared" si="11"/>
        <v>0</v>
      </c>
      <c r="I81" s="42">
        <f t="shared" si="12"/>
        <v>0</v>
      </c>
      <c r="J81" s="30">
        <f t="shared" si="14"/>
        <v>0</v>
      </c>
      <c r="K81" s="194"/>
      <c r="L81" s="27">
        <f t="shared" si="13"/>
        <v>0</v>
      </c>
    </row>
    <row r="82" spans="1:12" ht="15.75" customHeight="1" x14ac:dyDescent="0.45">
      <c r="A82" s="351"/>
      <c r="B82" s="5" t="s">
        <v>6</v>
      </c>
      <c r="C82" s="2">
        <v>504</v>
      </c>
      <c r="D82" s="1"/>
      <c r="E82" s="1"/>
      <c r="F82" s="41">
        <f t="shared" si="9"/>
        <v>0</v>
      </c>
      <c r="G82" s="22">
        <f t="shared" si="10"/>
        <v>0</v>
      </c>
      <c r="H82" s="45">
        <f t="shared" si="11"/>
        <v>0</v>
      </c>
      <c r="I82" s="42">
        <f t="shared" si="12"/>
        <v>0</v>
      </c>
      <c r="J82" s="30">
        <f t="shared" si="14"/>
        <v>0</v>
      </c>
      <c r="K82" s="194"/>
      <c r="L82" s="27">
        <f t="shared" si="13"/>
        <v>0</v>
      </c>
    </row>
    <row r="83" spans="1:12" ht="15" customHeight="1" x14ac:dyDescent="0.45">
      <c r="A83" s="350"/>
      <c r="B83" s="5" t="s">
        <v>7</v>
      </c>
      <c r="C83" s="2">
        <v>101</v>
      </c>
      <c r="D83" s="1"/>
      <c r="E83" s="1"/>
      <c r="F83" s="41">
        <f t="shared" si="9"/>
        <v>0</v>
      </c>
      <c r="G83" s="22">
        <f t="shared" si="10"/>
        <v>0</v>
      </c>
      <c r="H83" s="45">
        <f t="shared" si="11"/>
        <v>0</v>
      </c>
      <c r="I83" s="42">
        <f t="shared" si="12"/>
        <v>0</v>
      </c>
      <c r="J83" s="30">
        <f t="shared" si="14"/>
        <v>0</v>
      </c>
      <c r="K83" s="194"/>
      <c r="L83" s="27">
        <f t="shared" si="13"/>
        <v>0</v>
      </c>
    </row>
    <row r="84" spans="1:12" ht="15" customHeight="1" x14ac:dyDescent="0.45">
      <c r="A84" s="350"/>
      <c r="B84" s="5" t="s">
        <v>7</v>
      </c>
      <c r="C84" s="2">
        <v>102</v>
      </c>
      <c r="D84" s="1"/>
      <c r="E84" s="1"/>
      <c r="F84" s="41">
        <f t="shared" si="9"/>
        <v>0</v>
      </c>
      <c r="G84" s="22">
        <f t="shared" si="10"/>
        <v>0</v>
      </c>
      <c r="H84" s="45">
        <f t="shared" si="11"/>
        <v>0</v>
      </c>
      <c r="I84" s="42">
        <f t="shared" si="12"/>
        <v>0</v>
      </c>
      <c r="J84" s="30">
        <f t="shared" si="14"/>
        <v>0</v>
      </c>
      <c r="K84" s="194"/>
      <c r="L84" s="27">
        <f t="shared" si="13"/>
        <v>0</v>
      </c>
    </row>
    <row r="85" spans="1:12" ht="15" customHeight="1" x14ac:dyDescent="0.45">
      <c r="A85" s="350"/>
      <c r="B85" s="5" t="s">
        <v>7</v>
      </c>
      <c r="C85" s="2">
        <v>103</v>
      </c>
      <c r="D85" s="1"/>
      <c r="E85" s="1"/>
      <c r="F85" s="41">
        <f t="shared" si="9"/>
        <v>0</v>
      </c>
      <c r="G85" s="22">
        <f t="shared" si="10"/>
        <v>0</v>
      </c>
      <c r="H85" s="45">
        <f t="shared" si="11"/>
        <v>0</v>
      </c>
      <c r="I85" s="42">
        <f t="shared" si="12"/>
        <v>0</v>
      </c>
      <c r="J85" s="30">
        <f t="shared" si="14"/>
        <v>0</v>
      </c>
      <c r="K85" s="194"/>
      <c r="L85" s="27">
        <f t="shared" si="13"/>
        <v>0</v>
      </c>
    </row>
    <row r="86" spans="1:12" ht="15" customHeight="1" x14ac:dyDescent="0.45">
      <c r="A86" s="350"/>
      <c r="B86" s="5" t="s">
        <v>7</v>
      </c>
      <c r="C86" s="2">
        <v>104</v>
      </c>
      <c r="D86" s="1"/>
      <c r="E86" s="1"/>
      <c r="F86" s="41">
        <f t="shared" si="9"/>
        <v>0</v>
      </c>
      <c r="G86" s="22">
        <f t="shared" si="10"/>
        <v>0</v>
      </c>
      <c r="H86" s="45">
        <f t="shared" si="11"/>
        <v>0</v>
      </c>
      <c r="I86" s="42">
        <f t="shared" si="12"/>
        <v>0</v>
      </c>
      <c r="J86" s="30">
        <f t="shared" si="14"/>
        <v>0</v>
      </c>
      <c r="K86" s="194"/>
      <c r="L86" s="27">
        <f t="shared" si="13"/>
        <v>0</v>
      </c>
    </row>
    <row r="87" spans="1:12" ht="15" customHeight="1" x14ac:dyDescent="0.45">
      <c r="A87" s="350"/>
      <c r="B87" s="5" t="s">
        <v>7</v>
      </c>
      <c r="C87" s="2">
        <v>201</v>
      </c>
      <c r="D87" s="1"/>
      <c r="E87" s="1"/>
      <c r="F87" s="41">
        <f t="shared" si="9"/>
        <v>0</v>
      </c>
      <c r="G87" s="22">
        <f t="shared" si="10"/>
        <v>0</v>
      </c>
      <c r="H87" s="45">
        <f t="shared" si="11"/>
        <v>0</v>
      </c>
      <c r="I87" s="42">
        <f t="shared" si="12"/>
        <v>0</v>
      </c>
      <c r="J87" s="30">
        <f t="shared" si="14"/>
        <v>0</v>
      </c>
      <c r="K87" s="194"/>
      <c r="L87" s="27">
        <f t="shared" si="13"/>
        <v>0</v>
      </c>
    </row>
    <row r="88" spans="1:12" ht="15" customHeight="1" x14ac:dyDescent="0.45">
      <c r="A88" s="350"/>
      <c r="B88" s="5" t="s">
        <v>7</v>
      </c>
      <c r="C88" s="2">
        <v>202</v>
      </c>
      <c r="D88" s="1"/>
      <c r="E88" s="1"/>
      <c r="F88" s="41">
        <f>(E88-D88)*0.01</f>
        <v>0</v>
      </c>
      <c r="G88" s="22">
        <f t="shared" si="10"/>
        <v>0</v>
      </c>
      <c r="H88" s="45">
        <f t="shared" si="11"/>
        <v>0</v>
      </c>
      <c r="I88" s="42">
        <f t="shared" si="12"/>
        <v>0</v>
      </c>
      <c r="J88" s="30">
        <f t="shared" si="14"/>
        <v>0</v>
      </c>
      <c r="K88" s="194"/>
      <c r="L88" s="27">
        <f t="shared" si="13"/>
        <v>0</v>
      </c>
    </row>
    <row r="89" spans="1:12" ht="15" customHeight="1" x14ac:dyDescent="0.45">
      <c r="A89" s="350"/>
      <c r="B89" s="5" t="s">
        <v>7</v>
      </c>
      <c r="C89" s="2">
        <v>203</v>
      </c>
      <c r="D89" s="1"/>
      <c r="E89" s="1"/>
      <c r="F89" s="41">
        <f>(E89-D89)*$N$1</f>
        <v>0</v>
      </c>
      <c r="G89" s="22">
        <f t="shared" si="10"/>
        <v>0</v>
      </c>
      <c r="H89" s="45">
        <f t="shared" si="11"/>
        <v>0</v>
      </c>
      <c r="I89" s="42">
        <f t="shared" si="12"/>
        <v>0</v>
      </c>
      <c r="J89" s="30">
        <f t="shared" si="14"/>
        <v>0</v>
      </c>
      <c r="K89" s="194"/>
      <c r="L89" s="27">
        <f t="shared" si="13"/>
        <v>0</v>
      </c>
    </row>
    <row r="90" spans="1:12" ht="15" customHeight="1" x14ac:dyDescent="0.45">
      <c r="A90" s="350"/>
      <c r="B90" s="5" t="s">
        <v>7</v>
      </c>
      <c r="C90" s="2">
        <v>204</v>
      </c>
      <c r="D90" s="1"/>
      <c r="E90" s="1"/>
      <c r="F90" s="41">
        <f>(E90-D90)*0.01</f>
        <v>0</v>
      </c>
      <c r="G90" s="22">
        <f t="shared" si="10"/>
        <v>0</v>
      </c>
      <c r="H90" s="45">
        <f t="shared" si="11"/>
        <v>0</v>
      </c>
      <c r="I90" s="42">
        <f t="shared" si="12"/>
        <v>0</v>
      </c>
      <c r="J90" s="30">
        <f t="shared" si="14"/>
        <v>0</v>
      </c>
      <c r="K90" s="194"/>
      <c r="L90" s="27">
        <f t="shared" si="13"/>
        <v>0</v>
      </c>
    </row>
    <row r="91" spans="1:12" ht="15" customHeight="1" x14ac:dyDescent="0.45">
      <c r="A91" s="350"/>
      <c r="B91" s="5" t="s">
        <v>7</v>
      </c>
      <c r="C91" s="2">
        <v>301</v>
      </c>
      <c r="D91" s="1"/>
      <c r="E91" s="1"/>
      <c r="F91" s="41">
        <f t="shared" ref="F91:F103" si="15">(E91-D91)*$N$1</f>
        <v>0</v>
      </c>
      <c r="G91" s="22">
        <f t="shared" si="10"/>
        <v>0</v>
      </c>
      <c r="H91" s="45">
        <f t="shared" si="11"/>
        <v>0</v>
      </c>
      <c r="I91" s="42">
        <f t="shared" si="12"/>
        <v>0</v>
      </c>
      <c r="J91" s="30">
        <f t="shared" si="14"/>
        <v>0</v>
      </c>
      <c r="K91" s="194"/>
      <c r="L91" s="27">
        <f t="shared" si="13"/>
        <v>0</v>
      </c>
    </row>
    <row r="92" spans="1:12" ht="15" customHeight="1" x14ac:dyDescent="0.45">
      <c r="A92" s="350"/>
      <c r="B92" s="5" t="s">
        <v>7</v>
      </c>
      <c r="C92" s="2">
        <v>302</v>
      </c>
      <c r="D92" s="1"/>
      <c r="E92" s="1"/>
      <c r="F92" s="41">
        <f t="shared" si="15"/>
        <v>0</v>
      </c>
      <c r="G92" s="22">
        <f t="shared" si="10"/>
        <v>0</v>
      </c>
      <c r="H92" s="45">
        <f t="shared" si="11"/>
        <v>0</v>
      </c>
      <c r="I92" s="42">
        <f t="shared" si="12"/>
        <v>0</v>
      </c>
      <c r="J92" s="30">
        <f t="shared" si="14"/>
        <v>0</v>
      </c>
      <c r="K92" s="194"/>
      <c r="L92" s="27">
        <f t="shared" si="13"/>
        <v>0</v>
      </c>
    </row>
    <row r="93" spans="1:12" ht="15" customHeight="1" x14ac:dyDescent="0.45">
      <c r="A93" s="350"/>
      <c r="B93" s="5" t="s">
        <v>7</v>
      </c>
      <c r="C93" s="2">
        <v>303</v>
      </c>
      <c r="D93" s="1"/>
      <c r="E93" s="1"/>
      <c r="F93" s="41">
        <f t="shared" si="15"/>
        <v>0</v>
      </c>
      <c r="G93" s="22">
        <f t="shared" si="10"/>
        <v>0</v>
      </c>
      <c r="H93" s="45">
        <f t="shared" si="11"/>
        <v>0</v>
      </c>
      <c r="I93" s="42">
        <f t="shared" si="12"/>
        <v>0</v>
      </c>
      <c r="J93" s="30">
        <f t="shared" si="14"/>
        <v>0</v>
      </c>
      <c r="K93" s="194"/>
      <c r="L93" s="27">
        <f t="shared" si="13"/>
        <v>0</v>
      </c>
    </row>
    <row r="94" spans="1:12" ht="15" customHeight="1" x14ac:dyDescent="0.45">
      <c r="A94" s="350"/>
      <c r="B94" s="5" t="s">
        <v>7</v>
      </c>
      <c r="C94" s="2">
        <v>304</v>
      </c>
      <c r="D94" s="1"/>
      <c r="E94" s="1"/>
      <c r="F94" s="41">
        <f t="shared" si="15"/>
        <v>0</v>
      </c>
      <c r="G94" s="22">
        <f t="shared" si="10"/>
        <v>0</v>
      </c>
      <c r="H94" s="45">
        <f t="shared" si="11"/>
        <v>0</v>
      </c>
      <c r="I94" s="42">
        <f t="shared" si="12"/>
        <v>0</v>
      </c>
      <c r="J94" s="30">
        <f t="shared" si="14"/>
        <v>0</v>
      </c>
      <c r="K94" s="194"/>
      <c r="L94" s="27">
        <f t="shared" si="13"/>
        <v>0</v>
      </c>
    </row>
    <row r="95" spans="1:12" ht="15" customHeight="1" x14ac:dyDescent="0.45">
      <c r="A95" s="350"/>
      <c r="B95" s="5" t="s">
        <v>7</v>
      </c>
      <c r="C95" s="2">
        <v>401</v>
      </c>
      <c r="D95" s="1"/>
      <c r="E95" s="1"/>
      <c r="F95" s="41">
        <f t="shared" si="15"/>
        <v>0</v>
      </c>
      <c r="G95" s="22">
        <f t="shared" si="10"/>
        <v>0</v>
      </c>
      <c r="H95" s="45">
        <f t="shared" si="11"/>
        <v>0</v>
      </c>
      <c r="I95" s="42">
        <f t="shared" si="12"/>
        <v>0</v>
      </c>
      <c r="J95" s="30">
        <f t="shared" si="14"/>
        <v>0</v>
      </c>
      <c r="K95" s="194"/>
      <c r="L95" s="27">
        <f t="shared" si="13"/>
        <v>0</v>
      </c>
    </row>
    <row r="96" spans="1:12" ht="15" customHeight="1" x14ac:dyDescent="0.45">
      <c r="A96" s="350"/>
      <c r="B96" s="5" t="s">
        <v>7</v>
      </c>
      <c r="C96" s="2">
        <v>402</v>
      </c>
      <c r="D96" s="1"/>
      <c r="E96" s="1"/>
      <c r="F96" s="41">
        <f t="shared" si="15"/>
        <v>0</v>
      </c>
      <c r="G96" s="22">
        <f t="shared" si="10"/>
        <v>0</v>
      </c>
      <c r="H96" s="45">
        <f t="shared" si="11"/>
        <v>0</v>
      </c>
      <c r="I96" s="42">
        <f t="shared" si="12"/>
        <v>0</v>
      </c>
      <c r="J96" s="30">
        <f t="shared" si="14"/>
        <v>0</v>
      </c>
      <c r="K96" s="194"/>
      <c r="L96" s="27">
        <f t="shared" si="13"/>
        <v>0</v>
      </c>
    </row>
    <row r="97" spans="1:12" ht="15" customHeight="1" x14ac:dyDescent="0.45">
      <c r="A97" s="350"/>
      <c r="B97" s="5" t="s">
        <v>7</v>
      </c>
      <c r="C97" s="2">
        <v>403</v>
      </c>
      <c r="D97" s="1"/>
      <c r="E97" s="1"/>
      <c r="F97" s="41">
        <f t="shared" si="15"/>
        <v>0</v>
      </c>
      <c r="G97" s="22">
        <f t="shared" si="10"/>
        <v>0</v>
      </c>
      <c r="H97" s="45">
        <f t="shared" si="11"/>
        <v>0</v>
      </c>
      <c r="I97" s="42">
        <f t="shared" si="12"/>
        <v>0</v>
      </c>
      <c r="J97" s="30">
        <f t="shared" si="14"/>
        <v>0</v>
      </c>
      <c r="K97" s="194"/>
      <c r="L97" s="27">
        <f t="shared" si="13"/>
        <v>0</v>
      </c>
    </row>
    <row r="98" spans="1:12" ht="15" customHeight="1" x14ac:dyDescent="0.45">
      <c r="A98" s="350"/>
      <c r="B98" s="5" t="s">
        <v>7</v>
      </c>
      <c r="C98" s="2">
        <v>404</v>
      </c>
      <c r="D98" s="1"/>
      <c r="E98" s="1"/>
      <c r="F98" s="41">
        <f t="shared" si="15"/>
        <v>0</v>
      </c>
      <c r="G98" s="22">
        <f t="shared" si="10"/>
        <v>0</v>
      </c>
      <c r="H98" s="45">
        <f t="shared" si="11"/>
        <v>0</v>
      </c>
      <c r="I98" s="42">
        <f t="shared" si="12"/>
        <v>0</v>
      </c>
      <c r="J98" s="30">
        <f t="shared" si="14"/>
        <v>0</v>
      </c>
      <c r="K98" s="194"/>
      <c r="L98" s="27">
        <f t="shared" si="13"/>
        <v>0</v>
      </c>
    </row>
    <row r="99" spans="1:12" ht="15" customHeight="1" x14ac:dyDescent="0.45">
      <c r="A99" s="350"/>
      <c r="B99" s="5" t="s">
        <v>7</v>
      </c>
      <c r="C99" s="2">
        <v>501</v>
      </c>
      <c r="D99" s="1"/>
      <c r="E99" s="1"/>
      <c r="F99" s="41">
        <f>(E99-D99)*$N$1</f>
        <v>0</v>
      </c>
      <c r="G99" s="22">
        <f t="shared" si="10"/>
        <v>0</v>
      </c>
      <c r="H99" s="45">
        <f t="shared" si="11"/>
        <v>0</v>
      </c>
      <c r="I99" s="42">
        <f t="shared" si="12"/>
        <v>0</v>
      </c>
      <c r="J99" s="30">
        <f t="shared" si="14"/>
        <v>0</v>
      </c>
      <c r="K99" s="194"/>
      <c r="L99" s="27">
        <f t="shared" si="13"/>
        <v>0</v>
      </c>
    </row>
    <row r="100" spans="1:12" ht="15" customHeight="1" x14ac:dyDescent="0.45">
      <c r="A100" s="350"/>
      <c r="B100" s="5" t="s">
        <v>7</v>
      </c>
      <c r="C100" s="2">
        <v>502</v>
      </c>
      <c r="D100" s="1"/>
      <c r="E100" s="1"/>
      <c r="F100" s="41">
        <f t="shared" si="15"/>
        <v>0</v>
      </c>
      <c r="G100" s="22">
        <f t="shared" si="10"/>
        <v>0</v>
      </c>
      <c r="H100" s="45">
        <f t="shared" si="11"/>
        <v>0</v>
      </c>
      <c r="I100" s="42">
        <f t="shared" si="12"/>
        <v>0</v>
      </c>
      <c r="J100" s="30">
        <f t="shared" si="14"/>
        <v>0</v>
      </c>
      <c r="K100" s="194"/>
      <c r="L100" s="27">
        <f t="shared" si="13"/>
        <v>0</v>
      </c>
    </row>
    <row r="101" spans="1:12" ht="15" customHeight="1" x14ac:dyDescent="0.45">
      <c r="A101" s="350"/>
      <c r="B101" s="5" t="s">
        <v>7</v>
      </c>
      <c r="C101" s="2">
        <v>503</v>
      </c>
      <c r="D101" s="1"/>
      <c r="E101" s="1"/>
      <c r="F101" s="41">
        <f t="shared" si="15"/>
        <v>0</v>
      </c>
      <c r="G101" s="22">
        <f t="shared" si="10"/>
        <v>0</v>
      </c>
      <c r="H101" s="45">
        <f t="shared" si="11"/>
        <v>0</v>
      </c>
      <c r="I101" s="42">
        <f t="shared" si="12"/>
        <v>0</v>
      </c>
      <c r="J101" s="30">
        <f t="shared" si="14"/>
        <v>0</v>
      </c>
      <c r="K101" s="194"/>
      <c r="L101" s="27">
        <f t="shared" si="13"/>
        <v>0</v>
      </c>
    </row>
    <row r="102" spans="1:12" ht="15.75" customHeight="1" x14ac:dyDescent="0.45">
      <c r="A102" s="350"/>
      <c r="B102" s="5" t="s">
        <v>7</v>
      </c>
      <c r="C102" s="2">
        <v>504</v>
      </c>
      <c r="D102" s="1"/>
      <c r="E102" s="1"/>
      <c r="F102" s="41">
        <f t="shared" si="15"/>
        <v>0</v>
      </c>
      <c r="G102" s="22">
        <f t="shared" si="10"/>
        <v>0</v>
      </c>
      <c r="H102" s="45">
        <f t="shared" si="11"/>
        <v>0</v>
      </c>
      <c r="I102" s="42">
        <f t="shared" si="12"/>
        <v>0</v>
      </c>
      <c r="J102" s="30">
        <f t="shared" si="14"/>
        <v>0</v>
      </c>
      <c r="K102" s="194"/>
      <c r="L102" s="27">
        <f t="shared" si="13"/>
        <v>0</v>
      </c>
    </row>
    <row r="103" spans="1:12" ht="15" customHeight="1" x14ac:dyDescent="0.45">
      <c r="A103" s="351"/>
      <c r="B103" s="5" t="s">
        <v>8</v>
      </c>
      <c r="C103" s="2">
        <v>101</v>
      </c>
      <c r="D103" s="1"/>
      <c r="E103" s="1"/>
      <c r="F103" s="41">
        <f t="shared" si="15"/>
        <v>0</v>
      </c>
      <c r="G103" s="22">
        <f t="shared" si="10"/>
        <v>0</v>
      </c>
      <c r="H103" s="45">
        <f t="shared" si="11"/>
        <v>0</v>
      </c>
      <c r="I103" s="42">
        <f t="shared" si="12"/>
        <v>0</v>
      </c>
      <c r="J103" s="30">
        <f t="shared" si="14"/>
        <v>0</v>
      </c>
      <c r="K103" s="194"/>
      <c r="L103" s="27">
        <f t="shared" si="13"/>
        <v>0</v>
      </c>
    </row>
    <row r="104" spans="1:12" ht="15" customHeight="1" x14ac:dyDescent="0.45">
      <c r="A104" s="351"/>
      <c r="B104" s="5" t="s">
        <v>8</v>
      </c>
      <c r="C104" s="2">
        <v>102</v>
      </c>
      <c r="D104" s="1"/>
      <c r="E104" s="1"/>
      <c r="F104" s="41">
        <f>(E104-D104)*0.01</f>
        <v>0</v>
      </c>
      <c r="G104" s="22">
        <f t="shared" si="10"/>
        <v>0</v>
      </c>
      <c r="H104" s="45">
        <f t="shared" si="11"/>
        <v>0</v>
      </c>
      <c r="I104" s="42">
        <f t="shared" si="12"/>
        <v>0</v>
      </c>
      <c r="J104" s="30">
        <f t="shared" si="14"/>
        <v>0</v>
      </c>
      <c r="K104" s="194"/>
      <c r="L104" s="27">
        <f t="shared" si="13"/>
        <v>0</v>
      </c>
    </row>
    <row r="105" spans="1:12" ht="15" customHeight="1" x14ac:dyDescent="0.45">
      <c r="A105" s="351"/>
      <c r="B105" s="5" t="s">
        <v>8</v>
      </c>
      <c r="C105" s="2">
        <v>103</v>
      </c>
      <c r="D105" s="1"/>
      <c r="E105" s="1"/>
      <c r="F105" s="41">
        <f t="shared" ref="F105:F123" si="16">(E105-D105)*$N$1</f>
        <v>0</v>
      </c>
      <c r="G105" s="22">
        <f t="shared" si="10"/>
        <v>0</v>
      </c>
      <c r="H105" s="45">
        <f t="shared" si="11"/>
        <v>0</v>
      </c>
      <c r="I105" s="42">
        <f t="shared" si="12"/>
        <v>0</v>
      </c>
      <c r="J105" s="30">
        <f t="shared" si="14"/>
        <v>0</v>
      </c>
      <c r="K105" s="194"/>
      <c r="L105" s="27">
        <f t="shared" si="13"/>
        <v>0</v>
      </c>
    </row>
    <row r="106" spans="1:12" ht="15" customHeight="1" x14ac:dyDescent="0.45">
      <c r="A106" s="351"/>
      <c r="B106" s="232" t="s">
        <v>8</v>
      </c>
      <c r="C106" s="2">
        <v>104</v>
      </c>
      <c r="D106" s="1"/>
      <c r="E106" s="1"/>
      <c r="F106" s="41">
        <f t="shared" si="16"/>
        <v>0</v>
      </c>
      <c r="G106" s="22">
        <f t="shared" si="10"/>
        <v>0</v>
      </c>
      <c r="H106" s="45">
        <f t="shared" si="11"/>
        <v>0</v>
      </c>
      <c r="I106" s="42">
        <f t="shared" si="12"/>
        <v>0</v>
      </c>
      <c r="J106" s="30">
        <f t="shared" si="14"/>
        <v>0</v>
      </c>
      <c r="K106" s="194"/>
      <c r="L106" s="27">
        <f t="shared" si="13"/>
        <v>0</v>
      </c>
    </row>
    <row r="107" spans="1:12" ht="15" customHeight="1" x14ac:dyDescent="0.45">
      <c r="A107" s="351"/>
      <c r="B107" s="5" t="s">
        <v>8</v>
      </c>
      <c r="C107" s="2">
        <v>201</v>
      </c>
      <c r="D107" s="1"/>
      <c r="E107" s="1"/>
      <c r="F107" s="41">
        <f t="shared" si="16"/>
        <v>0</v>
      </c>
      <c r="G107" s="22">
        <f t="shared" si="10"/>
        <v>0</v>
      </c>
      <c r="H107" s="45">
        <f t="shared" si="11"/>
        <v>0</v>
      </c>
      <c r="I107" s="42">
        <f t="shared" si="12"/>
        <v>0</v>
      </c>
      <c r="J107" s="30">
        <f t="shared" si="14"/>
        <v>0</v>
      </c>
      <c r="K107" s="194"/>
      <c r="L107" s="27">
        <f t="shared" si="13"/>
        <v>0</v>
      </c>
    </row>
    <row r="108" spans="1:12" ht="15" customHeight="1" x14ac:dyDescent="0.45">
      <c r="A108" s="351"/>
      <c r="B108" s="5" t="s">
        <v>8</v>
      </c>
      <c r="C108" s="2">
        <v>202</v>
      </c>
      <c r="D108" s="1"/>
      <c r="E108" s="1"/>
      <c r="F108" s="41">
        <f t="shared" si="16"/>
        <v>0</v>
      </c>
      <c r="G108" s="22">
        <f t="shared" si="10"/>
        <v>0</v>
      </c>
      <c r="H108" s="45">
        <f t="shared" si="11"/>
        <v>0</v>
      </c>
      <c r="I108" s="42">
        <f t="shared" si="12"/>
        <v>0</v>
      </c>
      <c r="J108" s="30">
        <f t="shared" si="14"/>
        <v>0</v>
      </c>
      <c r="K108" s="194"/>
      <c r="L108" s="27">
        <f t="shared" si="13"/>
        <v>0</v>
      </c>
    </row>
    <row r="109" spans="1:12" ht="15" customHeight="1" x14ac:dyDescent="0.45">
      <c r="A109" s="351"/>
      <c r="B109" s="5" t="s">
        <v>8</v>
      </c>
      <c r="C109" s="2">
        <v>203</v>
      </c>
      <c r="D109" s="1"/>
      <c r="E109" s="1"/>
      <c r="F109" s="41">
        <f t="shared" si="16"/>
        <v>0</v>
      </c>
      <c r="G109" s="22">
        <f t="shared" si="10"/>
        <v>0</v>
      </c>
      <c r="H109" s="45">
        <f t="shared" si="11"/>
        <v>0</v>
      </c>
      <c r="I109" s="42">
        <f t="shared" si="12"/>
        <v>0</v>
      </c>
      <c r="J109" s="30">
        <f t="shared" si="14"/>
        <v>0</v>
      </c>
      <c r="K109" s="194"/>
      <c r="L109" s="27">
        <f t="shared" si="13"/>
        <v>0</v>
      </c>
    </row>
    <row r="110" spans="1:12" ht="15" customHeight="1" x14ac:dyDescent="0.45">
      <c r="A110" s="351"/>
      <c r="B110" s="5" t="s">
        <v>8</v>
      </c>
      <c r="C110" s="2">
        <v>204</v>
      </c>
      <c r="D110" s="1"/>
      <c r="E110" s="1"/>
      <c r="F110" s="41">
        <f t="shared" si="16"/>
        <v>0</v>
      </c>
      <c r="G110" s="22">
        <f t="shared" si="10"/>
        <v>0</v>
      </c>
      <c r="H110" s="45">
        <f t="shared" si="11"/>
        <v>0</v>
      </c>
      <c r="I110" s="42">
        <f t="shared" si="12"/>
        <v>0</v>
      </c>
      <c r="J110" s="30">
        <f t="shared" si="14"/>
        <v>0</v>
      </c>
      <c r="K110" s="194"/>
      <c r="L110" s="27">
        <f t="shared" si="13"/>
        <v>0</v>
      </c>
    </row>
    <row r="111" spans="1:12" ht="15" customHeight="1" x14ac:dyDescent="0.45">
      <c r="A111" s="351"/>
      <c r="B111" s="5" t="s">
        <v>8</v>
      </c>
      <c r="C111" s="2">
        <v>301</v>
      </c>
      <c r="D111" s="1"/>
      <c r="E111" s="1"/>
      <c r="F111" s="41">
        <f t="shared" si="16"/>
        <v>0</v>
      </c>
      <c r="G111" s="22">
        <f t="shared" si="10"/>
        <v>0</v>
      </c>
      <c r="H111" s="45">
        <f t="shared" si="11"/>
        <v>0</v>
      </c>
      <c r="I111" s="42">
        <f t="shared" si="12"/>
        <v>0</v>
      </c>
      <c r="J111" s="30">
        <f t="shared" si="14"/>
        <v>0</v>
      </c>
      <c r="K111" s="194"/>
      <c r="L111" s="27">
        <f t="shared" si="13"/>
        <v>0</v>
      </c>
    </row>
    <row r="112" spans="1:12" ht="15" customHeight="1" x14ac:dyDescent="0.45">
      <c r="A112" s="351"/>
      <c r="B112" s="5" t="s">
        <v>8</v>
      </c>
      <c r="C112" s="2">
        <v>302</v>
      </c>
      <c r="D112" s="1"/>
      <c r="E112" s="1"/>
      <c r="F112" s="41">
        <f t="shared" si="16"/>
        <v>0</v>
      </c>
      <c r="G112" s="22">
        <f t="shared" si="10"/>
        <v>0</v>
      </c>
      <c r="H112" s="45">
        <f t="shared" si="11"/>
        <v>0</v>
      </c>
      <c r="I112" s="42">
        <f t="shared" si="12"/>
        <v>0</v>
      </c>
      <c r="J112" s="30">
        <f t="shared" si="14"/>
        <v>0</v>
      </c>
      <c r="K112" s="194"/>
      <c r="L112" s="27">
        <f t="shared" si="13"/>
        <v>0</v>
      </c>
    </row>
    <row r="113" spans="1:12" ht="15" customHeight="1" x14ac:dyDescent="0.45">
      <c r="A113" s="351"/>
      <c r="B113" s="232" t="s">
        <v>8</v>
      </c>
      <c r="C113" s="2">
        <v>303</v>
      </c>
      <c r="D113" s="1"/>
      <c r="E113" s="1"/>
      <c r="F113" s="41">
        <f t="shared" si="16"/>
        <v>0</v>
      </c>
      <c r="G113" s="22">
        <f t="shared" si="10"/>
        <v>0</v>
      </c>
      <c r="H113" s="45">
        <f t="shared" si="11"/>
        <v>0</v>
      </c>
      <c r="I113" s="42">
        <f t="shared" si="12"/>
        <v>0</v>
      </c>
      <c r="J113" s="30">
        <f t="shared" si="14"/>
        <v>0</v>
      </c>
      <c r="K113" s="194"/>
      <c r="L113" s="27">
        <f t="shared" si="13"/>
        <v>0</v>
      </c>
    </row>
    <row r="114" spans="1:12" ht="15" customHeight="1" x14ac:dyDescent="0.45">
      <c r="A114" s="351"/>
      <c r="B114" s="5" t="s">
        <v>8</v>
      </c>
      <c r="C114" s="2">
        <v>304</v>
      </c>
      <c r="D114" s="1"/>
      <c r="E114" s="1"/>
      <c r="F114" s="41">
        <f t="shared" si="16"/>
        <v>0</v>
      </c>
      <c r="G114" s="22">
        <f t="shared" si="10"/>
        <v>0</v>
      </c>
      <c r="H114" s="45">
        <f t="shared" si="11"/>
        <v>0</v>
      </c>
      <c r="I114" s="42">
        <f t="shared" si="12"/>
        <v>0</v>
      </c>
      <c r="J114" s="30">
        <f t="shared" si="14"/>
        <v>0</v>
      </c>
      <c r="K114" s="194"/>
      <c r="L114" s="27">
        <f t="shared" si="13"/>
        <v>0</v>
      </c>
    </row>
    <row r="115" spans="1:12" ht="15" customHeight="1" x14ac:dyDescent="0.45">
      <c r="A115" s="351"/>
      <c r="B115" s="5" t="s">
        <v>8</v>
      </c>
      <c r="C115" s="2">
        <v>401</v>
      </c>
      <c r="D115" s="1"/>
      <c r="E115" s="1"/>
      <c r="F115" s="41">
        <f t="shared" si="16"/>
        <v>0</v>
      </c>
      <c r="G115" s="22">
        <f t="shared" si="10"/>
        <v>0</v>
      </c>
      <c r="H115" s="45">
        <f t="shared" si="11"/>
        <v>0</v>
      </c>
      <c r="I115" s="42">
        <f t="shared" si="12"/>
        <v>0</v>
      </c>
      <c r="J115" s="30">
        <f t="shared" si="14"/>
        <v>0</v>
      </c>
      <c r="K115" s="194"/>
      <c r="L115" s="27">
        <f t="shared" si="13"/>
        <v>0</v>
      </c>
    </row>
    <row r="116" spans="1:12" ht="15" customHeight="1" x14ac:dyDescent="0.45">
      <c r="A116" s="351"/>
      <c r="B116" s="5" t="s">
        <v>8</v>
      </c>
      <c r="C116" s="2">
        <v>402</v>
      </c>
      <c r="D116" s="1"/>
      <c r="E116" s="1"/>
      <c r="F116" s="41">
        <f t="shared" si="16"/>
        <v>0</v>
      </c>
      <c r="G116" s="22">
        <f t="shared" si="10"/>
        <v>0</v>
      </c>
      <c r="H116" s="45">
        <f t="shared" si="11"/>
        <v>0</v>
      </c>
      <c r="I116" s="42">
        <f t="shared" si="12"/>
        <v>0</v>
      </c>
      <c r="J116" s="30">
        <f t="shared" si="14"/>
        <v>0</v>
      </c>
      <c r="K116" s="194"/>
      <c r="L116" s="27">
        <f t="shared" si="13"/>
        <v>0</v>
      </c>
    </row>
    <row r="117" spans="1:12" ht="15" customHeight="1" x14ac:dyDescent="0.45">
      <c r="A117" s="351"/>
      <c r="B117" s="5" t="s">
        <v>8</v>
      </c>
      <c r="C117" s="2">
        <v>403</v>
      </c>
      <c r="D117" s="1"/>
      <c r="E117" s="1"/>
      <c r="F117" s="41">
        <f t="shared" si="16"/>
        <v>0</v>
      </c>
      <c r="G117" s="22">
        <f t="shared" si="10"/>
        <v>0</v>
      </c>
      <c r="H117" s="45">
        <f t="shared" si="11"/>
        <v>0</v>
      </c>
      <c r="I117" s="42">
        <f t="shared" si="12"/>
        <v>0</v>
      </c>
      <c r="J117" s="30">
        <f t="shared" si="14"/>
        <v>0</v>
      </c>
      <c r="K117" s="194"/>
      <c r="L117" s="27">
        <f t="shared" si="13"/>
        <v>0</v>
      </c>
    </row>
    <row r="118" spans="1:12" ht="15" customHeight="1" x14ac:dyDescent="0.45">
      <c r="A118" s="351"/>
      <c r="B118" s="5" t="s">
        <v>8</v>
      </c>
      <c r="C118" s="2">
        <v>404</v>
      </c>
      <c r="D118" s="1"/>
      <c r="E118" s="1"/>
      <c r="F118" s="41">
        <f t="shared" si="16"/>
        <v>0</v>
      </c>
      <c r="G118" s="22">
        <f t="shared" si="10"/>
        <v>0</v>
      </c>
      <c r="H118" s="45">
        <f t="shared" si="11"/>
        <v>0</v>
      </c>
      <c r="I118" s="42">
        <f t="shared" si="12"/>
        <v>0</v>
      </c>
      <c r="J118" s="30">
        <f t="shared" si="14"/>
        <v>0</v>
      </c>
      <c r="K118" s="194"/>
      <c r="L118" s="27">
        <f t="shared" si="13"/>
        <v>0</v>
      </c>
    </row>
    <row r="119" spans="1:12" ht="15" customHeight="1" x14ac:dyDescent="0.45">
      <c r="A119" s="351"/>
      <c r="B119" s="5" t="s">
        <v>8</v>
      </c>
      <c r="C119" s="2">
        <v>501</v>
      </c>
      <c r="D119" s="1"/>
      <c r="E119" s="1"/>
      <c r="F119" s="41">
        <f t="shared" si="16"/>
        <v>0</v>
      </c>
      <c r="G119" s="22">
        <f t="shared" si="10"/>
        <v>0</v>
      </c>
      <c r="H119" s="45">
        <f t="shared" si="11"/>
        <v>0</v>
      </c>
      <c r="I119" s="42">
        <f t="shared" si="12"/>
        <v>0</v>
      </c>
      <c r="J119" s="30">
        <f t="shared" si="14"/>
        <v>0</v>
      </c>
      <c r="K119" s="194"/>
      <c r="L119" s="27">
        <f t="shared" si="13"/>
        <v>0</v>
      </c>
    </row>
    <row r="120" spans="1:12" ht="15" customHeight="1" x14ac:dyDescent="0.45">
      <c r="A120" s="351"/>
      <c r="B120" s="5" t="s">
        <v>8</v>
      </c>
      <c r="C120" s="2">
        <v>502</v>
      </c>
      <c r="D120" s="1"/>
      <c r="E120" s="1"/>
      <c r="F120" s="41">
        <f t="shared" si="16"/>
        <v>0</v>
      </c>
      <c r="G120" s="22">
        <f t="shared" si="10"/>
        <v>0</v>
      </c>
      <c r="H120" s="45">
        <f t="shared" si="11"/>
        <v>0</v>
      </c>
      <c r="I120" s="42">
        <f t="shared" si="12"/>
        <v>0</v>
      </c>
      <c r="J120" s="30">
        <f t="shared" si="14"/>
        <v>0</v>
      </c>
      <c r="K120" s="194"/>
      <c r="L120" s="27">
        <f t="shared" si="13"/>
        <v>0</v>
      </c>
    </row>
    <row r="121" spans="1:12" ht="15" customHeight="1" x14ac:dyDescent="0.45">
      <c r="A121" s="351"/>
      <c r="B121" s="5" t="s">
        <v>8</v>
      </c>
      <c r="C121" s="2">
        <v>503</v>
      </c>
      <c r="D121" s="1"/>
      <c r="E121" s="1"/>
      <c r="F121" s="41">
        <f t="shared" si="16"/>
        <v>0</v>
      </c>
      <c r="G121" s="22">
        <f t="shared" si="10"/>
        <v>0</v>
      </c>
      <c r="H121" s="45">
        <f t="shared" si="11"/>
        <v>0</v>
      </c>
      <c r="I121" s="42">
        <f t="shared" si="12"/>
        <v>0</v>
      </c>
      <c r="J121" s="30">
        <f t="shared" si="14"/>
        <v>0</v>
      </c>
      <c r="K121" s="194"/>
      <c r="L121" s="27">
        <f t="shared" si="13"/>
        <v>0</v>
      </c>
    </row>
    <row r="122" spans="1:12" ht="15.75" customHeight="1" x14ac:dyDescent="0.45">
      <c r="A122" s="351"/>
      <c r="B122" s="5" t="s">
        <v>8</v>
      </c>
      <c r="C122" s="2">
        <v>504</v>
      </c>
      <c r="D122" s="1"/>
      <c r="E122" s="1"/>
      <c r="F122" s="41">
        <f t="shared" si="16"/>
        <v>0</v>
      </c>
      <c r="G122" s="22">
        <f t="shared" si="10"/>
        <v>0</v>
      </c>
      <c r="H122" s="45">
        <f t="shared" si="11"/>
        <v>0</v>
      </c>
      <c r="I122" s="42">
        <f t="shared" si="12"/>
        <v>0</v>
      </c>
      <c r="J122" s="30">
        <f t="shared" si="14"/>
        <v>0</v>
      </c>
      <c r="K122" s="194"/>
      <c r="L122" s="27">
        <f t="shared" si="13"/>
        <v>0</v>
      </c>
    </row>
    <row r="123" spans="1:12" ht="15" customHeight="1" x14ac:dyDescent="0.45">
      <c r="A123" s="350"/>
      <c r="B123" s="5" t="s">
        <v>9</v>
      </c>
      <c r="C123" s="2">
        <v>101</v>
      </c>
      <c r="D123" s="1"/>
      <c r="E123" s="1"/>
      <c r="F123" s="41">
        <f t="shared" si="16"/>
        <v>0</v>
      </c>
      <c r="G123" s="22">
        <f t="shared" si="10"/>
        <v>0</v>
      </c>
      <c r="H123" s="45">
        <f t="shared" si="11"/>
        <v>0</v>
      </c>
      <c r="I123" s="42">
        <f t="shared" si="12"/>
        <v>0</v>
      </c>
      <c r="J123" s="30">
        <f t="shared" si="14"/>
        <v>0</v>
      </c>
      <c r="K123" s="194"/>
      <c r="L123" s="27">
        <f t="shared" si="13"/>
        <v>0</v>
      </c>
    </row>
    <row r="124" spans="1:12" ht="15" customHeight="1" x14ac:dyDescent="0.45">
      <c r="A124" s="350"/>
      <c r="B124" s="157" t="s">
        <v>9</v>
      </c>
      <c r="C124" s="2">
        <v>102</v>
      </c>
      <c r="D124" s="1"/>
      <c r="E124" s="1"/>
      <c r="F124" s="41">
        <f>(E124-D124)*0.01</f>
        <v>0</v>
      </c>
      <c r="G124" s="22">
        <f>MMULT($G$1,1/$F$183)*F124</f>
        <v>0</v>
      </c>
      <c r="H124" s="45">
        <f t="shared" si="11"/>
        <v>0</v>
      </c>
      <c r="I124" s="42">
        <f t="shared" si="12"/>
        <v>0</v>
      </c>
      <c r="J124" s="30">
        <f t="shared" si="14"/>
        <v>0</v>
      </c>
      <c r="K124" s="194"/>
      <c r="L124" s="27">
        <f t="shared" si="13"/>
        <v>0</v>
      </c>
    </row>
    <row r="125" spans="1:12" ht="15" customHeight="1" x14ac:dyDescent="0.45">
      <c r="A125" s="350"/>
      <c r="B125" s="5" t="s">
        <v>9</v>
      </c>
      <c r="C125" s="2">
        <v>103</v>
      </c>
      <c r="D125" s="1"/>
      <c r="E125" s="1"/>
      <c r="F125" s="41">
        <f t="shared" ref="F125:F181" si="17">(E125-D125)*$N$1</f>
        <v>0</v>
      </c>
      <c r="G125" s="22">
        <f t="shared" si="10"/>
        <v>0</v>
      </c>
      <c r="H125" s="45">
        <f t="shared" si="11"/>
        <v>0</v>
      </c>
      <c r="I125" s="42">
        <f t="shared" si="12"/>
        <v>0</v>
      </c>
      <c r="J125" s="30">
        <f t="shared" si="14"/>
        <v>0</v>
      </c>
      <c r="K125" s="194"/>
      <c r="L125" s="27">
        <f t="shared" si="13"/>
        <v>0</v>
      </c>
    </row>
    <row r="126" spans="1:12" ht="15" customHeight="1" x14ac:dyDescent="0.45">
      <c r="A126" s="350"/>
      <c r="B126" s="5" t="s">
        <v>9</v>
      </c>
      <c r="C126" s="2">
        <v>104</v>
      </c>
      <c r="D126" s="1"/>
      <c r="E126" s="1"/>
      <c r="F126" s="41">
        <f t="shared" si="17"/>
        <v>0</v>
      </c>
      <c r="G126" s="22">
        <f t="shared" si="10"/>
        <v>0</v>
      </c>
      <c r="H126" s="45">
        <f t="shared" si="11"/>
        <v>0</v>
      </c>
      <c r="I126" s="42">
        <f t="shared" si="12"/>
        <v>0</v>
      </c>
      <c r="J126" s="30">
        <f t="shared" si="14"/>
        <v>0</v>
      </c>
      <c r="K126" s="194"/>
      <c r="L126" s="27">
        <f t="shared" si="13"/>
        <v>0</v>
      </c>
    </row>
    <row r="127" spans="1:12" ht="15" customHeight="1" x14ac:dyDescent="0.45">
      <c r="A127" s="350"/>
      <c r="B127" s="5" t="s">
        <v>9</v>
      </c>
      <c r="C127" s="2">
        <v>201</v>
      </c>
      <c r="D127" s="1"/>
      <c r="E127" s="1"/>
      <c r="F127" s="41">
        <f t="shared" si="17"/>
        <v>0</v>
      </c>
      <c r="G127" s="22">
        <f t="shared" si="10"/>
        <v>0</v>
      </c>
      <c r="H127" s="45">
        <f t="shared" si="11"/>
        <v>0</v>
      </c>
      <c r="I127" s="42">
        <f t="shared" si="12"/>
        <v>0</v>
      </c>
      <c r="J127" s="30">
        <f t="shared" si="14"/>
        <v>0</v>
      </c>
      <c r="K127" s="194"/>
      <c r="L127" s="27">
        <f t="shared" si="13"/>
        <v>0</v>
      </c>
    </row>
    <row r="128" spans="1:12" ht="15" customHeight="1" x14ac:dyDescent="0.45">
      <c r="A128" s="350"/>
      <c r="B128" s="5" t="s">
        <v>9</v>
      </c>
      <c r="C128" s="2">
        <v>202</v>
      </c>
      <c r="D128" s="1"/>
      <c r="E128" s="1"/>
      <c r="F128" s="41">
        <f t="shared" si="17"/>
        <v>0</v>
      </c>
      <c r="G128" s="22">
        <f t="shared" si="10"/>
        <v>0</v>
      </c>
      <c r="H128" s="45">
        <f t="shared" si="11"/>
        <v>0</v>
      </c>
      <c r="I128" s="42">
        <f t="shared" si="12"/>
        <v>0</v>
      </c>
      <c r="J128" s="30">
        <f t="shared" si="14"/>
        <v>0</v>
      </c>
      <c r="K128" s="194"/>
      <c r="L128" s="27">
        <f t="shared" si="13"/>
        <v>0</v>
      </c>
    </row>
    <row r="129" spans="1:12" ht="15" customHeight="1" x14ac:dyDescent="0.45">
      <c r="A129" s="350"/>
      <c r="B129" s="5" t="s">
        <v>9</v>
      </c>
      <c r="C129" s="2">
        <v>203</v>
      </c>
      <c r="D129" s="1"/>
      <c r="E129" s="1"/>
      <c r="F129" s="41">
        <f t="shared" si="17"/>
        <v>0</v>
      </c>
      <c r="G129" s="22">
        <f t="shared" si="10"/>
        <v>0</v>
      </c>
      <c r="H129" s="45">
        <f t="shared" si="11"/>
        <v>0</v>
      </c>
      <c r="I129" s="42">
        <f t="shared" si="12"/>
        <v>0</v>
      </c>
      <c r="J129" s="30">
        <f t="shared" si="14"/>
        <v>0</v>
      </c>
      <c r="K129" s="194"/>
      <c r="L129" s="27">
        <f t="shared" si="13"/>
        <v>0</v>
      </c>
    </row>
    <row r="130" spans="1:12" ht="15" customHeight="1" x14ac:dyDescent="0.45">
      <c r="A130" s="350"/>
      <c r="B130" s="5" t="s">
        <v>9</v>
      </c>
      <c r="C130" s="2">
        <v>204</v>
      </c>
      <c r="D130" s="1"/>
      <c r="E130" s="1"/>
      <c r="F130" s="41">
        <f t="shared" si="17"/>
        <v>0</v>
      </c>
      <c r="G130" s="22">
        <f t="shared" si="10"/>
        <v>0</v>
      </c>
      <c r="H130" s="45">
        <f t="shared" si="11"/>
        <v>0</v>
      </c>
      <c r="I130" s="42">
        <f t="shared" si="12"/>
        <v>0</v>
      </c>
      <c r="J130" s="30">
        <f t="shared" si="14"/>
        <v>0</v>
      </c>
      <c r="K130" s="194"/>
      <c r="L130" s="27">
        <f t="shared" si="13"/>
        <v>0</v>
      </c>
    </row>
    <row r="131" spans="1:12" ht="15" customHeight="1" x14ac:dyDescent="0.45">
      <c r="A131" s="350"/>
      <c r="B131" s="5" t="s">
        <v>9</v>
      </c>
      <c r="C131" s="2">
        <v>301</v>
      </c>
      <c r="D131" s="1"/>
      <c r="E131" s="1"/>
      <c r="F131" s="41">
        <f t="shared" si="17"/>
        <v>0</v>
      </c>
      <c r="G131" s="22">
        <f t="shared" si="10"/>
        <v>0</v>
      </c>
      <c r="H131" s="45">
        <f t="shared" si="11"/>
        <v>0</v>
      </c>
      <c r="I131" s="42">
        <f t="shared" si="12"/>
        <v>0</v>
      </c>
      <c r="J131" s="30">
        <f t="shared" si="14"/>
        <v>0</v>
      </c>
      <c r="K131" s="194"/>
      <c r="L131" s="27">
        <f t="shared" si="13"/>
        <v>0</v>
      </c>
    </row>
    <row r="132" spans="1:12" ht="15" customHeight="1" x14ac:dyDescent="0.45">
      <c r="A132" s="350"/>
      <c r="B132" s="5" t="s">
        <v>9</v>
      </c>
      <c r="C132" s="2">
        <v>302</v>
      </c>
      <c r="D132" s="1"/>
      <c r="E132" s="1"/>
      <c r="F132" s="41">
        <f t="shared" si="17"/>
        <v>0</v>
      </c>
      <c r="G132" s="22">
        <f t="shared" ref="G132:G181" si="18">MMULT($G$1,1/$F$183)*F132</f>
        <v>0</v>
      </c>
      <c r="H132" s="45">
        <f t="shared" ref="H132:H182" si="19">MMULT($H$1,1/180)</f>
        <v>0</v>
      </c>
      <c r="I132" s="42">
        <f t="shared" ref="I132:I182" si="20">SUM(G132,H132)</f>
        <v>0</v>
      </c>
      <c r="J132" s="30">
        <f t="shared" si="14"/>
        <v>0</v>
      </c>
      <c r="K132" s="194"/>
      <c r="L132" s="27">
        <f t="shared" ref="L132:L182" si="21">SUM(I132,J132,K132)</f>
        <v>0</v>
      </c>
    </row>
    <row r="133" spans="1:12" ht="15" customHeight="1" x14ac:dyDescent="0.45">
      <c r="A133" s="350"/>
      <c r="B133" s="5" t="s">
        <v>9</v>
      </c>
      <c r="C133" s="2">
        <v>303</v>
      </c>
      <c r="D133" s="1"/>
      <c r="E133" s="1"/>
      <c r="F133" s="41">
        <f t="shared" si="17"/>
        <v>0</v>
      </c>
      <c r="G133" s="22">
        <f t="shared" si="18"/>
        <v>0</v>
      </c>
      <c r="H133" s="45">
        <f t="shared" si="19"/>
        <v>0</v>
      </c>
      <c r="I133" s="42">
        <f t="shared" si="20"/>
        <v>0</v>
      </c>
      <c r="J133" s="30">
        <f t="shared" ref="J133:J182" si="22">SUM($J$3)</f>
        <v>0</v>
      </c>
      <c r="K133" s="194"/>
      <c r="L133" s="27">
        <f t="shared" si="21"/>
        <v>0</v>
      </c>
    </row>
    <row r="134" spans="1:12" ht="15" customHeight="1" x14ac:dyDescent="0.45">
      <c r="A134" s="350"/>
      <c r="B134" s="5" t="s">
        <v>9</v>
      </c>
      <c r="C134" s="2">
        <v>304</v>
      </c>
      <c r="D134" s="1"/>
      <c r="E134" s="1"/>
      <c r="F134" s="41">
        <f t="shared" si="17"/>
        <v>0</v>
      </c>
      <c r="G134" s="22">
        <f t="shared" si="18"/>
        <v>0</v>
      </c>
      <c r="H134" s="45">
        <f t="shared" si="19"/>
        <v>0</v>
      </c>
      <c r="I134" s="42">
        <f t="shared" si="20"/>
        <v>0</v>
      </c>
      <c r="J134" s="30">
        <f t="shared" si="22"/>
        <v>0</v>
      </c>
      <c r="K134" s="194"/>
      <c r="L134" s="27">
        <f t="shared" si="21"/>
        <v>0</v>
      </c>
    </row>
    <row r="135" spans="1:12" ht="15" customHeight="1" x14ac:dyDescent="0.45">
      <c r="A135" s="350"/>
      <c r="B135" s="5" t="s">
        <v>9</v>
      </c>
      <c r="C135" s="2">
        <v>401</v>
      </c>
      <c r="D135" s="1"/>
      <c r="E135" s="1"/>
      <c r="F135" s="41">
        <f t="shared" si="17"/>
        <v>0</v>
      </c>
      <c r="G135" s="22">
        <f t="shared" si="18"/>
        <v>0</v>
      </c>
      <c r="H135" s="45">
        <f t="shared" si="19"/>
        <v>0</v>
      </c>
      <c r="I135" s="42">
        <f t="shared" si="20"/>
        <v>0</v>
      </c>
      <c r="J135" s="30">
        <f t="shared" si="22"/>
        <v>0</v>
      </c>
      <c r="K135" s="194"/>
      <c r="L135" s="27">
        <f t="shared" si="21"/>
        <v>0</v>
      </c>
    </row>
    <row r="136" spans="1:12" ht="15" customHeight="1" x14ac:dyDescent="0.45">
      <c r="A136" s="350"/>
      <c r="B136" s="5" t="s">
        <v>9</v>
      </c>
      <c r="C136" s="2">
        <v>402</v>
      </c>
      <c r="D136" s="1"/>
      <c r="E136" s="1"/>
      <c r="F136" s="41">
        <f t="shared" si="17"/>
        <v>0</v>
      </c>
      <c r="G136" s="22">
        <f t="shared" si="18"/>
        <v>0</v>
      </c>
      <c r="H136" s="45">
        <f t="shared" si="19"/>
        <v>0</v>
      </c>
      <c r="I136" s="42">
        <f t="shared" si="20"/>
        <v>0</v>
      </c>
      <c r="J136" s="30">
        <f t="shared" si="22"/>
        <v>0</v>
      </c>
      <c r="K136" s="194"/>
      <c r="L136" s="27">
        <f t="shared" si="21"/>
        <v>0</v>
      </c>
    </row>
    <row r="137" spans="1:12" ht="15" customHeight="1" x14ac:dyDescent="0.45">
      <c r="A137" s="350"/>
      <c r="B137" s="5" t="s">
        <v>9</v>
      </c>
      <c r="C137" s="2">
        <v>403</v>
      </c>
      <c r="D137" s="1"/>
      <c r="E137" s="1"/>
      <c r="F137" s="41">
        <f t="shared" si="17"/>
        <v>0</v>
      </c>
      <c r="G137" s="22">
        <f t="shared" si="18"/>
        <v>0</v>
      </c>
      <c r="H137" s="45">
        <f t="shared" si="19"/>
        <v>0</v>
      </c>
      <c r="I137" s="42">
        <f t="shared" si="20"/>
        <v>0</v>
      </c>
      <c r="J137" s="30">
        <f t="shared" si="22"/>
        <v>0</v>
      </c>
      <c r="K137" s="194"/>
      <c r="L137" s="27">
        <f t="shared" si="21"/>
        <v>0</v>
      </c>
    </row>
    <row r="138" spans="1:12" ht="15" customHeight="1" x14ac:dyDescent="0.45">
      <c r="A138" s="350"/>
      <c r="B138" s="5" t="s">
        <v>9</v>
      </c>
      <c r="C138" s="2">
        <v>404</v>
      </c>
      <c r="D138" s="1"/>
      <c r="E138" s="1"/>
      <c r="F138" s="41">
        <f t="shared" si="17"/>
        <v>0</v>
      </c>
      <c r="G138" s="22">
        <f t="shared" si="18"/>
        <v>0</v>
      </c>
      <c r="H138" s="45">
        <f t="shared" si="19"/>
        <v>0</v>
      </c>
      <c r="I138" s="42">
        <f t="shared" si="20"/>
        <v>0</v>
      </c>
      <c r="J138" s="30">
        <f t="shared" si="22"/>
        <v>0</v>
      </c>
      <c r="K138" s="194"/>
      <c r="L138" s="27">
        <f t="shared" si="21"/>
        <v>0</v>
      </c>
    </row>
    <row r="139" spans="1:12" ht="15" customHeight="1" x14ac:dyDescent="0.45">
      <c r="A139" s="350"/>
      <c r="B139" s="5" t="s">
        <v>9</v>
      </c>
      <c r="C139" s="2">
        <v>501</v>
      </c>
      <c r="D139" s="1"/>
      <c r="E139" s="1"/>
      <c r="F139" s="41">
        <f t="shared" si="17"/>
        <v>0</v>
      </c>
      <c r="G139" s="22">
        <f t="shared" si="18"/>
        <v>0</v>
      </c>
      <c r="H139" s="45">
        <f t="shared" si="19"/>
        <v>0</v>
      </c>
      <c r="I139" s="42">
        <f t="shared" si="20"/>
        <v>0</v>
      </c>
      <c r="J139" s="30">
        <f t="shared" si="22"/>
        <v>0</v>
      </c>
      <c r="K139" s="194"/>
      <c r="L139" s="27">
        <f t="shared" si="21"/>
        <v>0</v>
      </c>
    </row>
    <row r="140" spans="1:12" ht="15" customHeight="1" x14ac:dyDescent="0.45">
      <c r="A140" s="350"/>
      <c r="B140" s="5" t="s">
        <v>9</v>
      </c>
      <c r="C140" s="2">
        <v>502</v>
      </c>
      <c r="D140" s="1"/>
      <c r="E140" s="1"/>
      <c r="F140" s="41">
        <f t="shared" si="17"/>
        <v>0</v>
      </c>
      <c r="G140" s="22">
        <f t="shared" si="18"/>
        <v>0</v>
      </c>
      <c r="H140" s="45">
        <f t="shared" si="19"/>
        <v>0</v>
      </c>
      <c r="I140" s="42">
        <f t="shared" si="20"/>
        <v>0</v>
      </c>
      <c r="J140" s="30">
        <f t="shared" si="22"/>
        <v>0</v>
      </c>
      <c r="K140" s="194"/>
      <c r="L140" s="27">
        <f t="shared" si="21"/>
        <v>0</v>
      </c>
    </row>
    <row r="141" spans="1:12" ht="15" customHeight="1" x14ac:dyDescent="0.45">
      <c r="A141" s="350"/>
      <c r="B141" s="5" t="s">
        <v>9</v>
      </c>
      <c r="C141" s="2">
        <v>503</v>
      </c>
      <c r="D141" s="1"/>
      <c r="E141" s="1"/>
      <c r="F141" s="41">
        <f t="shared" si="17"/>
        <v>0</v>
      </c>
      <c r="G141" s="22">
        <f t="shared" si="18"/>
        <v>0</v>
      </c>
      <c r="H141" s="45">
        <f t="shared" si="19"/>
        <v>0</v>
      </c>
      <c r="I141" s="42">
        <f t="shared" si="20"/>
        <v>0</v>
      </c>
      <c r="J141" s="30">
        <f t="shared" si="22"/>
        <v>0</v>
      </c>
      <c r="K141" s="194"/>
      <c r="L141" s="27">
        <f>SUM(I141,J141,K141)</f>
        <v>0</v>
      </c>
    </row>
    <row r="142" spans="1:12" ht="15.75" customHeight="1" x14ac:dyDescent="0.45">
      <c r="A142" s="350"/>
      <c r="B142" s="5" t="s">
        <v>9</v>
      </c>
      <c r="C142" s="2">
        <v>504</v>
      </c>
      <c r="D142" s="1"/>
      <c r="E142" s="1"/>
      <c r="F142" s="41">
        <f t="shared" si="17"/>
        <v>0</v>
      </c>
      <c r="G142" s="22">
        <f t="shared" si="18"/>
        <v>0</v>
      </c>
      <c r="H142" s="45">
        <f t="shared" si="19"/>
        <v>0</v>
      </c>
      <c r="I142" s="42">
        <f t="shared" si="20"/>
        <v>0</v>
      </c>
      <c r="J142" s="30">
        <f t="shared" si="22"/>
        <v>0</v>
      </c>
      <c r="K142" s="194"/>
      <c r="L142" s="27">
        <f t="shared" si="21"/>
        <v>0</v>
      </c>
    </row>
    <row r="143" spans="1:12" x14ac:dyDescent="0.45">
      <c r="A143" s="351"/>
      <c r="B143" s="5" t="s">
        <v>10</v>
      </c>
      <c r="C143" s="2">
        <v>101</v>
      </c>
      <c r="D143" s="1"/>
      <c r="E143" s="1"/>
      <c r="F143" s="41">
        <f t="shared" si="17"/>
        <v>0</v>
      </c>
      <c r="G143" s="22">
        <f t="shared" si="18"/>
        <v>0</v>
      </c>
      <c r="H143" s="45">
        <f t="shared" si="19"/>
        <v>0</v>
      </c>
      <c r="I143" s="42">
        <f t="shared" si="20"/>
        <v>0</v>
      </c>
      <c r="J143" s="30">
        <f t="shared" si="22"/>
        <v>0</v>
      </c>
      <c r="K143" s="194"/>
      <c r="L143" s="27">
        <f t="shared" si="21"/>
        <v>0</v>
      </c>
    </row>
    <row r="144" spans="1:12" x14ac:dyDescent="0.45">
      <c r="A144" s="351"/>
      <c r="B144" s="5" t="s">
        <v>10</v>
      </c>
      <c r="C144" s="2">
        <v>102</v>
      </c>
      <c r="D144" s="1"/>
      <c r="E144" s="1"/>
      <c r="F144" s="41">
        <f t="shared" si="17"/>
        <v>0</v>
      </c>
      <c r="G144" s="22">
        <f t="shared" si="18"/>
        <v>0</v>
      </c>
      <c r="H144" s="45">
        <f t="shared" si="19"/>
        <v>0</v>
      </c>
      <c r="I144" s="42">
        <f t="shared" si="20"/>
        <v>0</v>
      </c>
      <c r="J144" s="30">
        <f t="shared" si="22"/>
        <v>0</v>
      </c>
      <c r="K144" s="194"/>
      <c r="L144" s="27">
        <f t="shared" si="21"/>
        <v>0</v>
      </c>
    </row>
    <row r="145" spans="1:12" x14ac:dyDescent="0.45">
      <c r="A145" s="351"/>
      <c r="B145" s="5" t="s">
        <v>10</v>
      </c>
      <c r="C145" s="2">
        <v>103</v>
      </c>
      <c r="D145" s="1"/>
      <c r="E145" s="1"/>
      <c r="F145" s="41">
        <f t="shared" si="17"/>
        <v>0</v>
      </c>
      <c r="G145" s="22">
        <f t="shared" si="18"/>
        <v>0</v>
      </c>
      <c r="H145" s="45">
        <f t="shared" si="19"/>
        <v>0</v>
      </c>
      <c r="I145" s="42">
        <f t="shared" si="20"/>
        <v>0</v>
      </c>
      <c r="J145" s="30">
        <f t="shared" si="22"/>
        <v>0</v>
      </c>
      <c r="K145" s="194"/>
      <c r="L145" s="27">
        <f t="shared" si="21"/>
        <v>0</v>
      </c>
    </row>
    <row r="146" spans="1:12" x14ac:dyDescent="0.45">
      <c r="A146" s="351"/>
      <c r="B146" s="5" t="s">
        <v>10</v>
      </c>
      <c r="C146" s="2">
        <v>104</v>
      </c>
      <c r="D146" s="1"/>
      <c r="E146" s="1"/>
      <c r="F146" s="41">
        <f t="shared" si="17"/>
        <v>0</v>
      </c>
      <c r="G146" s="22">
        <f t="shared" si="18"/>
        <v>0</v>
      </c>
      <c r="H146" s="45">
        <f t="shared" si="19"/>
        <v>0</v>
      </c>
      <c r="I146" s="42">
        <f t="shared" si="20"/>
        <v>0</v>
      </c>
      <c r="J146" s="30">
        <f t="shared" si="22"/>
        <v>0</v>
      </c>
      <c r="K146" s="194"/>
      <c r="L146" s="27">
        <f t="shared" si="21"/>
        <v>0</v>
      </c>
    </row>
    <row r="147" spans="1:12" x14ac:dyDescent="0.45">
      <c r="A147" s="351"/>
      <c r="B147" s="5" t="s">
        <v>10</v>
      </c>
      <c r="C147" s="2">
        <v>201</v>
      </c>
      <c r="D147" s="1"/>
      <c r="E147" s="1"/>
      <c r="F147" s="41">
        <f t="shared" si="17"/>
        <v>0</v>
      </c>
      <c r="G147" s="22">
        <f t="shared" si="18"/>
        <v>0</v>
      </c>
      <c r="H147" s="45">
        <f t="shared" si="19"/>
        <v>0</v>
      </c>
      <c r="I147" s="42">
        <f t="shared" si="20"/>
        <v>0</v>
      </c>
      <c r="J147" s="30">
        <f t="shared" si="22"/>
        <v>0</v>
      </c>
      <c r="K147" s="194"/>
      <c r="L147" s="27">
        <f t="shared" si="21"/>
        <v>0</v>
      </c>
    </row>
    <row r="148" spans="1:12" x14ac:dyDescent="0.45">
      <c r="A148" s="351"/>
      <c r="B148" s="5" t="s">
        <v>10</v>
      </c>
      <c r="C148" s="2">
        <v>202</v>
      </c>
      <c r="D148" s="1"/>
      <c r="E148" s="1"/>
      <c r="F148" s="41">
        <f t="shared" si="17"/>
        <v>0</v>
      </c>
      <c r="G148" s="22">
        <f t="shared" si="18"/>
        <v>0</v>
      </c>
      <c r="H148" s="45">
        <f t="shared" si="19"/>
        <v>0</v>
      </c>
      <c r="I148" s="42">
        <f t="shared" si="20"/>
        <v>0</v>
      </c>
      <c r="J148" s="30">
        <f t="shared" si="22"/>
        <v>0</v>
      </c>
      <c r="K148" s="194"/>
      <c r="L148" s="27">
        <f t="shared" si="21"/>
        <v>0</v>
      </c>
    </row>
    <row r="149" spans="1:12" x14ac:dyDescent="0.45">
      <c r="A149" s="351"/>
      <c r="B149" s="5" t="s">
        <v>10</v>
      </c>
      <c r="C149" s="2">
        <v>203</v>
      </c>
      <c r="D149" s="1"/>
      <c r="E149" s="1"/>
      <c r="F149" s="41">
        <f t="shared" si="17"/>
        <v>0</v>
      </c>
      <c r="G149" s="22">
        <f t="shared" si="18"/>
        <v>0</v>
      </c>
      <c r="H149" s="45">
        <f t="shared" si="19"/>
        <v>0</v>
      </c>
      <c r="I149" s="42">
        <f t="shared" si="20"/>
        <v>0</v>
      </c>
      <c r="J149" s="30">
        <f t="shared" si="22"/>
        <v>0</v>
      </c>
      <c r="K149" s="194"/>
      <c r="L149" s="27">
        <f t="shared" si="21"/>
        <v>0</v>
      </c>
    </row>
    <row r="150" spans="1:12" x14ac:dyDescent="0.45">
      <c r="A150" s="351"/>
      <c r="B150" s="5" t="s">
        <v>10</v>
      </c>
      <c r="C150" s="2">
        <v>204</v>
      </c>
      <c r="D150" s="1"/>
      <c r="E150" s="1"/>
      <c r="F150" s="41">
        <f t="shared" si="17"/>
        <v>0</v>
      </c>
      <c r="G150" s="22">
        <f t="shared" si="18"/>
        <v>0</v>
      </c>
      <c r="H150" s="45">
        <f t="shared" si="19"/>
        <v>0</v>
      </c>
      <c r="I150" s="42">
        <f t="shared" si="20"/>
        <v>0</v>
      </c>
      <c r="J150" s="30">
        <f t="shared" si="22"/>
        <v>0</v>
      </c>
      <c r="K150" s="194"/>
      <c r="L150" s="27">
        <f t="shared" si="21"/>
        <v>0</v>
      </c>
    </row>
    <row r="151" spans="1:12" x14ac:dyDescent="0.45">
      <c r="A151" s="351"/>
      <c r="B151" s="5" t="s">
        <v>10</v>
      </c>
      <c r="C151" s="2">
        <v>301</v>
      </c>
      <c r="D151" s="1"/>
      <c r="E151" s="1"/>
      <c r="F151" s="41">
        <f t="shared" si="17"/>
        <v>0</v>
      </c>
      <c r="G151" s="22">
        <f t="shared" si="18"/>
        <v>0</v>
      </c>
      <c r="H151" s="45">
        <f t="shared" si="19"/>
        <v>0</v>
      </c>
      <c r="I151" s="42">
        <f t="shared" si="20"/>
        <v>0</v>
      </c>
      <c r="J151" s="30">
        <f t="shared" si="22"/>
        <v>0</v>
      </c>
      <c r="K151" s="194"/>
      <c r="L151" s="27">
        <f t="shared" si="21"/>
        <v>0</v>
      </c>
    </row>
    <row r="152" spans="1:12" x14ac:dyDescent="0.45">
      <c r="A152" s="351"/>
      <c r="B152" s="5" t="s">
        <v>10</v>
      </c>
      <c r="C152" s="2">
        <v>302</v>
      </c>
      <c r="D152" s="1"/>
      <c r="E152" s="1"/>
      <c r="F152" s="41">
        <f t="shared" si="17"/>
        <v>0</v>
      </c>
      <c r="G152" s="22">
        <f t="shared" si="18"/>
        <v>0</v>
      </c>
      <c r="H152" s="45">
        <f t="shared" si="19"/>
        <v>0</v>
      </c>
      <c r="I152" s="42">
        <f t="shared" si="20"/>
        <v>0</v>
      </c>
      <c r="J152" s="30">
        <f t="shared" si="22"/>
        <v>0</v>
      </c>
      <c r="K152" s="194"/>
      <c r="L152" s="27">
        <f t="shared" si="21"/>
        <v>0</v>
      </c>
    </row>
    <row r="153" spans="1:12" x14ac:dyDescent="0.45">
      <c r="A153" s="351"/>
      <c r="B153" s="5" t="s">
        <v>10</v>
      </c>
      <c r="C153" s="2">
        <v>303</v>
      </c>
      <c r="D153" s="1"/>
      <c r="E153" s="1"/>
      <c r="F153" s="41">
        <f t="shared" si="17"/>
        <v>0</v>
      </c>
      <c r="G153" s="22">
        <f t="shared" si="18"/>
        <v>0</v>
      </c>
      <c r="H153" s="45">
        <f t="shared" si="19"/>
        <v>0</v>
      </c>
      <c r="I153" s="42">
        <f t="shared" si="20"/>
        <v>0</v>
      </c>
      <c r="J153" s="30">
        <f t="shared" si="22"/>
        <v>0</v>
      </c>
      <c r="K153" s="194"/>
      <c r="L153" s="27">
        <f>SUM(I153,J153,K153)</f>
        <v>0</v>
      </c>
    </row>
    <row r="154" spans="1:12" x14ac:dyDescent="0.45">
      <c r="A154" s="351"/>
      <c r="B154" s="5" t="s">
        <v>10</v>
      </c>
      <c r="C154" s="2">
        <v>304</v>
      </c>
      <c r="D154" s="1"/>
      <c r="E154" s="1"/>
      <c r="F154" s="41">
        <f t="shared" si="17"/>
        <v>0</v>
      </c>
      <c r="G154" s="22">
        <f t="shared" si="18"/>
        <v>0</v>
      </c>
      <c r="H154" s="45">
        <f t="shared" si="19"/>
        <v>0</v>
      </c>
      <c r="I154" s="42">
        <f t="shared" si="20"/>
        <v>0</v>
      </c>
      <c r="J154" s="30">
        <f t="shared" si="22"/>
        <v>0</v>
      </c>
      <c r="K154" s="194"/>
      <c r="L154" s="27">
        <f t="shared" si="21"/>
        <v>0</v>
      </c>
    </row>
    <row r="155" spans="1:12" x14ac:dyDescent="0.45">
      <c r="A155" s="351"/>
      <c r="B155" s="5" t="s">
        <v>10</v>
      </c>
      <c r="C155" s="2">
        <v>401</v>
      </c>
      <c r="D155" s="1"/>
      <c r="E155" s="1"/>
      <c r="F155" s="41">
        <f t="shared" si="17"/>
        <v>0</v>
      </c>
      <c r="G155" s="22">
        <f t="shared" si="18"/>
        <v>0</v>
      </c>
      <c r="H155" s="45">
        <f t="shared" si="19"/>
        <v>0</v>
      </c>
      <c r="I155" s="42">
        <f t="shared" si="20"/>
        <v>0</v>
      </c>
      <c r="J155" s="30">
        <f t="shared" si="22"/>
        <v>0</v>
      </c>
      <c r="K155" s="194"/>
      <c r="L155" s="27">
        <f t="shared" si="21"/>
        <v>0</v>
      </c>
    </row>
    <row r="156" spans="1:12" x14ac:dyDescent="0.45">
      <c r="A156" s="351"/>
      <c r="B156" s="5" t="s">
        <v>10</v>
      </c>
      <c r="C156" s="2">
        <v>402</v>
      </c>
      <c r="D156" s="1"/>
      <c r="E156" s="1"/>
      <c r="F156" s="41">
        <f t="shared" si="17"/>
        <v>0</v>
      </c>
      <c r="G156" s="22">
        <f t="shared" si="18"/>
        <v>0</v>
      </c>
      <c r="H156" s="45">
        <f t="shared" si="19"/>
        <v>0</v>
      </c>
      <c r="I156" s="42">
        <f t="shared" si="20"/>
        <v>0</v>
      </c>
      <c r="J156" s="30">
        <f t="shared" si="22"/>
        <v>0</v>
      </c>
      <c r="K156" s="194"/>
      <c r="L156" s="27">
        <f t="shared" si="21"/>
        <v>0</v>
      </c>
    </row>
    <row r="157" spans="1:12" x14ac:dyDescent="0.45">
      <c r="A157" s="351"/>
      <c r="B157" s="5" t="s">
        <v>10</v>
      </c>
      <c r="C157" s="2">
        <v>403</v>
      </c>
      <c r="D157" s="1"/>
      <c r="E157" s="1"/>
      <c r="F157" s="41">
        <f t="shared" si="17"/>
        <v>0</v>
      </c>
      <c r="G157" s="22">
        <f t="shared" si="18"/>
        <v>0</v>
      </c>
      <c r="H157" s="45">
        <f t="shared" si="19"/>
        <v>0</v>
      </c>
      <c r="I157" s="42">
        <f t="shared" si="20"/>
        <v>0</v>
      </c>
      <c r="J157" s="30">
        <f t="shared" si="22"/>
        <v>0</v>
      </c>
      <c r="K157" s="194"/>
      <c r="L157" s="27">
        <f t="shared" si="21"/>
        <v>0</v>
      </c>
    </row>
    <row r="158" spans="1:12" x14ac:dyDescent="0.45">
      <c r="A158" s="351"/>
      <c r="B158" s="5" t="s">
        <v>10</v>
      </c>
      <c r="C158" s="2">
        <v>404</v>
      </c>
      <c r="D158" s="1"/>
      <c r="E158" s="1"/>
      <c r="F158" s="41">
        <f>(E158-D158)*$N$1</f>
        <v>0</v>
      </c>
      <c r="G158" s="22">
        <f t="shared" si="18"/>
        <v>0</v>
      </c>
      <c r="H158" s="45">
        <f t="shared" si="19"/>
        <v>0</v>
      </c>
      <c r="I158" s="42">
        <f t="shared" si="20"/>
        <v>0</v>
      </c>
      <c r="J158" s="30">
        <f t="shared" si="22"/>
        <v>0</v>
      </c>
      <c r="K158" s="194"/>
      <c r="L158" s="27">
        <f>SUM(I158,J158,K158)</f>
        <v>0</v>
      </c>
    </row>
    <row r="159" spans="1:12" x14ac:dyDescent="0.45">
      <c r="A159" s="351"/>
      <c r="B159" s="5" t="s">
        <v>10</v>
      </c>
      <c r="C159" s="2">
        <v>501</v>
      </c>
      <c r="D159" s="1"/>
      <c r="E159" s="1"/>
      <c r="F159" s="41">
        <f t="shared" si="17"/>
        <v>0</v>
      </c>
      <c r="G159" s="22">
        <f t="shared" si="18"/>
        <v>0</v>
      </c>
      <c r="H159" s="45">
        <f t="shared" si="19"/>
        <v>0</v>
      </c>
      <c r="I159" s="42">
        <f t="shared" si="20"/>
        <v>0</v>
      </c>
      <c r="J159" s="30">
        <f t="shared" si="22"/>
        <v>0</v>
      </c>
      <c r="K159" s="194"/>
      <c r="L159" s="27">
        <f>SUM(I159,J159,K159)</f>
        <v>0</v>
      </c>
    </row>
    <row r="160" spans="1:12" x14ac:dyDescent="0.45">
      <c r="A160" s="351"/>
      <c r="B160" s="5" t="s">
        <v>10</v>
      </c>
      <c r="C160" s="2">
        <v>502</v>
      </c>
      <c r="D160" s="1"/>
      <c r="E160" s="1"/>
      <c r="F160" s="41">
        <f t="shared" si="17"/>
        <v>0</v>
      </c>
      <c r="G160" s="22">
        <f t="shared" si="18"/>
        <v>0</v>
      </c>
      <c r="H160" s="45">
        <f t="shared" si="19"/>
        <v>0</v>
      </c>
      <c r="I160" s="42">
        <f t="shared" si="20"/>
        <v>0</v>
      </c>
      <c r="J160" s="30">
        <f t="shared" si="22"/>
        <v>0</v>
      </c>
      <c r="K160" s="194"/>
      <c r="L160" s="27">
        <f t="shared" si="21"/>
        <v>0</v>
      </c>
    </row>
    <row r="161" spans="1:12" x14ac:dyDescent="0.45">
      <c r="A161" s="351"/>
      <c r="B161" s="5" t="s">
        <v>10</v>
      </c>
      <c r="C161" s="2">
        <v>503</v>
      </c>
      <c r="D161" s="1"/>
      <c r="E161" s="1"/>
      <c r="F161" s="41">
        <f t="shared" si="17"/>
        <v>0</v>
      </c>
      <c r="G161" s="22">
        <f t="shared" si="18"/>
        <v>0</v>
      </c>
      <c r="H161" s="45">
        <f t="shared" si="19"/>
        <v>0</v>
      </c>
      <c r="I161" s="42">
        <f t="shared" si="20"/>
        <v>0</v>
      </c>
      <c r="J161" s="30">
        <f t="shared" si="22"/>
        <v>0</v>
      </c>
      <c r="K161" s="194"/>
      <c r="L161" s="27">
        <f t="shared" si="21"/>
        <v>0</v>
      </c>
    </row>
    <row r="162" spans="1:12" x14ac:dyDescent="0.45">
      <c r="A162" s="351"/>
      <c r="B162" s="5" t="s">
        <v>10</v>
      </c>
      <c r="C162" s="2">
        <v>504</v>
      </c>
      <c r="D162" s="1"/>
      <c r="E162" s="1"/>
      <c r="F162" s="41">
        <f t="shared" si="17"/>
        <v>0</v>
      </c>
      <c r="G162" s="22">
        <f t="shared" si="18"/>
        <v>0</v>
      </c>
      <c r="H162" s="45">
        <f t="shared" si="19"/>
        <v>0</v>
      </c>
      <c r="I162" s="42">
        <f t="shared" si="20"/>
        <v>0</v>
      </c>
      <c r="J162" s="30">
        <f t="shared" si="22"/>
        <v>0</v>
      </c>
      <c r="K162" s="194"/>
      <c r="L162" s="27">
        <f t="shared" si="21"/>
        <v>0</v>
      </c>
    </row>
    <row r="163" spans="1:12" x14ac:dyDescent="0.45">
      <c r="A163" s="350"/>
      <c r="B163" s="5" t="s">
        <v>11</v>
      </c>
      <c r="C163" s="2">
        <v>101</v>
      </c>
      <c r="D163" s="1"/>
      <c r="E163" s="1"/>
      <c r="F163" s="41">
        <f t="shared" si="17"/>
        <v>0</v>
      </c>
      <c r="G163" s="22">
        <f t="shared" si="18"/>
        <v>0</v>
      </c>
      <c r="H163" s="45">
        <f t="shared" si="19"/>
        <v>0</v>
      </c>
      <c r="I163" s="42">
        <f t="shared" si="20"/>
        <v>0</v>
      </c>
      <c r="J163" s="30">
        <f t="shared" si="22"/>
        <v>0</v>
      </c>
      <c r="K163" s="194"/>
      <c r="L163" s="27">
        <f t="shared" si="21"/>
        <v>0</v>
      </c>
    </row>
    <row r="164" spans="1:12" x14ac:dyDescent="0.45">
      <c r="A164" s="350"/>
      <c r="B164" s="5" t="s">
        <v>11</v>
      </c>
      <c r="C164" s="2">
        <v>102</v>
      </c>
      <c r="D164" s="1"/>
      <c r="E164" s="1"/>
      <c r="F164" s="41">
        <f t="shared" si="17"/>
        <v>0</v>
      </c>
      <c r="G164" s="22">
        <f t="shared" si="18"/>
        <v>0</v>
      </c>
      <c r="H164" s="45">
        <f t="shared" si="19"/>
        <v>0</v>
      </c>
      <c r="I164" s="42">
        <f t="shared" si="20"/>
        <v>0</v>
      </c>
      <c r="J164" s="30">
        <f t="shared" si="22"/>
        <v>0</v>
      </c>
      <c r="K164" s="194"/>
      <c r="L164" s="27">
        <f t="shared" si="21"/>
        <v>0</v>
      </c>
    </row>
    <row r="165" spans="1:12" x14ac:dyDescent="0.45">
      <c r="A165" s="350"/>
      <c r="B165" s="5" t="s">
        <v>11</v>
      </c>
      <c r="C165" s="2">
        <v>103</v>
      </c>
      <c r="D165" s="1"/>
      <c r="E165" s="1"/>
      <c r="F165" s="41">
        <f t="shared" si="17"/>
        <v>0</v>
      </c>
      <c r="G165" s="22">
        <f t="shared" si="18"/>
        <v>0</v>
      </c>
      <c r="H165" s="45">
        <f t="shared" si="19"/>
        <v>0</v>
      </c>
      <c r="I165" s="42">
        <f t="shared" si="20"/>
        <v>0</v>
      </c>
      <c r="J165" s="30">
        <f t="shared" si="22"/>
        <v>0</v>
      </c>
      <c r="K165" s="194"/>
      <c r="L165" s="27">
        <f t="shared" si="21"/>
        <v>0</v>
      </c>
    </row>
    <row r="166" spans="1:12" x14ac:dyDescent="0.45">
      <c r="A166" s="350"/>
      <c r="B166" s="5" t="s">
        <v>11</v>
      </c>
      <c r="C166" s="2">
        <v>104</v>
      </c>
      <c r="D166" s="1"/>
      <c r="E166" s="1"/>
      <c r="F166" s="41">
        <f t="shared" si="17"/>
        <v>0</v>
      </c>
      <c r="G166" s="22">
        <f t="shared" si="18"/>
        <v>0</v>
      </c>
      <c r="H166" s="45">
        <f t="shared" si="19"/>
        <v>0</v>
      </c>
      <c r="I166" s="42">
        <f t="shared" si="20"/>
        <v>0</v>
      </c>
      <c r="J166" s="30">
        <f t="shared" si="22"/>
        <v>0</v>
      </c>
      <c r="K166" s="194"/>
      <c r="L166" s="27">
        <f t="shared" si="21"/>
        <v>0</v>
      </c>
    </row>
    <row r="167" spans="1:12" x14ac:dyDescent="0.45">
      <c r="A167" s="350"/>
      <c r="B167" s="5" t="s">
        <v>11</v>
      </c>
      <c r="C167" s="2">
        <v>201</v>
      </c>
      <c r="D167" s="1"/>
      <c r="E167" s="1"/>
      <c r="F167" s="41">
        <f t="shared" si="17"/>
        <v>0</v>
      </c>
      <c r="G167" s="22">
        <f t="shared" si="18"/>
        <v>0</v>
      </c>
      <c r="H167" s="45">
        <f t="shared" si="19"/>
        <v>0</v>
      </c>
      <c r="I167" s="42">
        <f t="shared" si="20"/>
        <v>0</v>
      </c>
      <c r="J167" s="30">
        <f t="shared" si="22"/>
        <v>0</v>
      </c>
      <c r="K167" s="194"/>
      <c r="L167" s="27">
        <f t="shared" si="21"/>
        <v>0</v>
      </c>
    </row>
    <row r="168" spans="1:12" x14ac:dyDescent="0.45">
      <c r="A168" s="350"/>
      <c r="B168" s="5" t="s">
        <v>11</v>
      </c>
      <c r="C168" s="2">
        <v>202</v>
      </c>
      <c r="D168" s="1"/>
      <c r="E168" s="1"/>
      <c r="F168" s="41">
        <f t="shared" si="17"/>
        <v>0</v>
      </c>
      <c r="G168" s="22">
        <f t="shared" si="18"/>
        <v>0</v>
      </c>
      <c r="H168" s="45">
        <f t="shared" si="19"/>
        <v>0</v>
      </c>
      <c r="I168" s="42">
        <f t="shared" si="20"/>
        <v>0</v>
      </c>
      <c r="J168" s="30">
        <f t="shared" si="22"/>
        <v>0</v>
      </c>
      <c r="K168" s="194"/>
      <c r="L168" s="27">
        <f t="shared" si="21"/>
        <v>0</v>
      </c>
    </row>
    <row r="169" spans="1:12" x14ac:dyDescent="0.45">
      <c r="A169" s="350"/>
      <c r="B169" s="5" t="s">
        <v>11</v>
      </c>
      <c r="C169" s="2">
        <v>203</v>
      </c>
      <c r="D169" s="1"/>
      <c r="E169" s="1"/>
      <c r="F169" s="41">
        <f t="shared" si="17"/>
        <v>0</v>
      </c>
      <c r="G169" s="22">
        <f t="shared" si="18"/>
        <v>0</v>
      </c>
      <c r="H169" s="45">
        <f t="shared" si="19"/>
        <v>0</v>
      </c>
      <c r="I169" s="42">
        <f t="shared" si="20"/>
        <v>0</v>
      </c>
      <c r="J169" s="30">
        <f t="shared" si="22"/>
        <v>0</v>
      </c>
      <c r="K169" s="194"/>
      <c r="L169" s="27">
        <f t="shared" si="21"/>
        <v>0</v>
      </c>
    </row>
    <row r="170" spans="1:12" x14ac:dyDescent="0.45">
      <c r="A170" s="350"/>
      <c r="B170" s="5" t="s">
        <v>11</v>
      </c>
      <c r="C170" s="2">
        <v>204</v>
      </c>
      <c r="D170" s="1"/>
      <c r="E170" s="1"/>
      <c r="F170" s="41">
        <f t="shared" si="17"/>
        <v>0</v>
      </c>
      <c r="G170" s="22">
        <f t="shared" si="18"/>
        <v>0</v>
      </c>
      <c r="H170" s="45">
        <f t="shared" si="19"/>
        <v>0</v>
      </c>
      <c r="I170" s="42">
        <f t="shared" si="20"/>
        <v>0</v>
      </c>
      <c r="J170" s="30">
        <f t="shared" si="22"/>
        <v>0</v>
      </c>
      <c r="K170" s="194"/>
      <c r="L170" s="27">
        <f t="shared" si="21"/>
        <v>0</v>
      </c>
    </row>
    <row r="171" spans="1:12" x14ac:dyDescent="0.45">
      <c r="A171" s="350"/>
      <c r="B171" s="5" t="s">
        <v>11</v>
      </c>
      <c r="C171" s="2">
        <v>301</v>
      </c>
      <c r="D171" s="1"/>
      <c r="E171" s="1"/>
      <c r="F171" s="41">
        <f t="shared" si="17"/>
        <v>0</v>
      </c>
      <c r="G171" s="22">
        <f t="shared" si="18"/>
        <v>0</v>
      </c>
      <c r="H171" s="45">
        <f t="shared" si="19"/>
        <v>0</v>
      </c>
      <c r="I171" s="42">
        <f t="shared" si="20"/>
        <v>0</v>
      </c>
      <c r="J171" s="30">
        <f t="shared" si="22"/>
        <v>0</v>
      </c>
      <c r="K171" s="194"/>
      <c r="L171" s="27">
        <f t="shared" si="21"/>
        <v>0</v>
      </c>
    </row>
    <row r="172" spans="1:12" x14ac:dyDescent="0.45">
      <c r="A172" s="350"/>
      <c r="B172" s="5" t="s">
        <v>11</v>
      </c>
      <c r="C172" s="2">
        <v>302</v>
      </c>
      <c r="D172" s="1"/>
      <c r="E172" s="1"/>
      <c r="F172" s="41">
        <f t="shared" si="17"/>
        <v>0</v>
      </c>
      <c r="G172" s="22">
        <f t="shared" si="18"/>
        <v>0</v>
      </c>
      <c r="H172" s="45">
        <f t="shared" si="19"/>
        <v>0</v>
      </c>
      <c r="I172" s="42">
        <f t="shared" si="20"/>
        <v>0</v>
      </c>
      <c r="J172" s="30">
        <f t="shared" si="22"/>
        <v>0</v>
      </c>
      <c r="K172" s="194"/>
      <c r="L172" s="27">
        <f t="shared" si="21"/>
        <v>0</v>
      </c>
    </row>
    <row r="173" spans="1:12" x14ac:dyDescent="0.45">
      <c r="A173" s="350"/>
      <c r="B173" s="5" t="s">
        <v>11</v>
      </c>
      <c r="C173" s="2">
        <v>303</v>
      </c>
      <c r="D173" s="1"/>
      <c r="E173" s="1"/>
      <c r="F173" s="41">
        <f t="shared" si="17"/>
        <v>0</v>
      </c>
      <c r="G173" s="22">
        <f t="shared" si="18"/>
        <v>0</v>
      </c>
      <c r="H173" s="45">
        <f t="shared" si="19"/>
        <v>0</v>
      </c>
      <c r="I173" s="42">
        <f t="shared" si="20"/>
        <v>0</v>
      </c>
      <c r="J173" s="30">
        <f t="shared" si="22"/>
        <v>0</v>
      </c>
      <c r="K173" s="194"/>
      <c r="L173" s="27">
        <f t="shared" si="21"/>
        <v>0</v>
      </c>
    </row>
    <row r="174" spans="1:12" x14ac:dyDescent="0.45">
      <c r="A174" s="350"/>
      <c r="B174" s="5" t="s">
        <v>11</v>
      </c>
      <c r="C174" s="2">
        <v>304</v>
      </c>
      <c r="D174" s="1"/>
      <c r="E174" s="1"/>
      <c r="F174" s="41">
        <f t="shared" si="17"/>
        <v>0</v>
      </c>
      <c r="G174" s="22">
        <f t="shared" si="18"/>
        <v>0</v>
      </c>
      <c r="H174" s="45">
        <f t="shared" si="19"/>
        <v>0</v>
      </c>
      <c r="I174" s="42">
        <f t="shared" si="20"/>
        <v>0</v>
      </c>
      <c r="J174" s="30">
        <f t="shared" si="22"/>
        <v>0</v>
      </c>
      <c r="K174" s="194"/>
      <c r="L174" s="27">
        <f t="shared" si="21"/>
        <v>0</v>
      </c>
    </row>
    <row r="175" spans="1:12" x14ac:dyDescent="0.45">
      <c r="A175" s="350"/>
      <c r="B175" s="5" t="s">
        <v>11</v>
      </c>
      <c r="C175" s="2">
        <v>401</v>
      </c>
      <c r="D175" s="1"/>
      <c r="E175" s="1"/>
      <c r="F175" s="41">
        <f t="shared" si="17"/>
        <v>0</v>
      </c>
      <c r="G175" s="22">
        <f t="shared" si="18"/>
        <v>0</v>
      </c>
      <c r="H175" s="45">
        <f t="shared" si="19"/>
        <v>0</v>
      </c>
      <c r="I175" s="42">
        <f t="shared" si="20"/>
        <v>0</v>
      </c>
      <c r="J175" s="30">
        <f t="shared" si="22"/>
        <v>0</v>
      </c>
      <c r="K175" s="194"/>
      <c r="L175" s="27">
        <f t="shared" si="21"/>
        <v>0</v>
      </c>
    </row>
    <row r="176" spans="1:12" x14ac:dyDescent="0.45">
      <c r="A176" s="350"/>
      <c r="B176" s="5" t="s">
        <v>11</v>
      </c>
      <c r="C176" s="2">
        <v>402</v>
      </c>
      <c r="D176" s="1"/>
      <c r="E176" s="1"/>
      <c r="F176" s="41">
        <f t="shared" si="17"/>
        <v>0</v>
      </c>
      <c r="G176" s="22">
        <f t="shared" si="18"/>
        <v>0</v>
      </c>
      <c r="H176" s="45">
        <f t="shared" si="19"/>
        <v>0</v>
      </c>
      <c r="I176" s="42">
        <f t="shared" si="20"/>
        <v>0</v>
      </c>
      <c r="J176" s="30">
        <f t="shared" si="22"/>
        <v>0</v>
      </c>
      <c r="K176" s="194"/>
      <c r="L176" s="27">
        <f t="shared" si="21"/>
        <v>0</v>
      </c>
    </row>
    <row r="177" spans="1:12" x14ac:dyDescent="0.45">
      <c r="A177" s="350"/>
      <c r="B177" s="5" t="s">
        <v>11</v>
      </c>
      <c r="C177" s="2">
        <v>403</v>
      </c>
      <c r="D177" s="1"/>
      <c r="E177" s="1"/>
      <c r="F177" s="41">
        <f t="shared" si="17"/>
        <v>0</v>
      </c>
      <c r="G177" s="22">
        <f t="shared" si="18"/>
        <v>0</v>
      </c>
      <c r="H177" s="45">
        <f t="shared" si="19"/>
        <v>0</v>
      </c>
      <c r="I177" s="42">
        <f t="shared" si="20"/>
        <v>0</v>
      </c>
      <c r="J177" s="30">
        <f t="shared" si="22"/>
        <v>0</v>
      </c>
      <c r="K177" s="194"/>
      <c r="L177" s="27">
        <f t="shared" si="21"/>
        <v>0</v>
      </c>
    </row>
    <row r="178" spans="1:12" x14ac:dyDescent="0.45">
      <c r="A178" s="350"/>
      <c r="B178" s="5" t="s">
        <v>11</v>
      </c>
      <c r="C178" s="2">
        <v>404</v>
      </c>
      <c r="D178" s="1"/>
      <c r="E178" s="1"/>
      <c r="F178" s="41">
        <f t="shared" si="17"/>
        <v>0</v>
      </c>
      <c r="G178" s="22">
        <f t="shared" si="18"/>
        <v>0</v>
      </c>
      <c r="H178" s="45">
        <f>MMULT($H$1,1/180)</f>
        <v>0</v>
      </c>
      <c r="I178" s="42">
        <f t="shared" si="20"/>
        <v>0</v>
      </c>
      <c r="J178" s="30">
        <f t="shared" si="22"/>
        <v>0</v>
      </c>
      <c r="K178" s="194"/>
      <c r="L178" s="27">
        <f t="shared" si="21"/>
        <v>0</v>
      </c>
    </row>
    <row r="179" spans="1:12" x14ac:dyDescent="0.45">
      <c r="A179" s="350"/>
      <c r="B179" s="5" t="s">
        <v>11</v>
      </c>
      <c r="C179" s="2">
        <v>501</v>
      </c>
      <c r="D179" s="1"/>
      <c r="E179" s="1"/>
      <c r="F179" s="41">
        <f t="shared" si="17"/>
        <v>0</v>
      </c>
      <c r="G179" s="22">
        <f t="shared" si="18"/>
        <v>0</v>
      </c>
      <c r="H179" s="45">
        <f t="shared" si="19"/>
        <v>0</v>
      </c>
      <c r="I179" s="42">
        <f t="shared" si="20"/>
        <v>0</v>
      </c>
      <c r="J179" s="30">
        <f t="shared" si="22"/>
        <v>0</v>
      </c>
      <c r="K179" s="194"/>
      <c r="L179" s="27">
        <f t="shared" si="21"/>
        <v>0</v>
      </c>
    </row>
    <row r="180" spans="1:12" x14ac:dyDescent="0.45">
      <c r="A180" s="350"/>
      <c r="B180" s="5" t="s">
        <v>11</v>
      </c>
      <c r="C180" s="2">
        <v>502</v>
      </c>
      <c r="D180" s="1"/>
      <c r="E180" s="1"/>
      <c r="F180" s="41">
        <f t="shared" si="17"/>
        <v>0</v>
      </c>
      <c r="G180" s="22">
        <f t="shared" si="18"/>
        <v>0</v>
      </c>
      <c r="H180" s="45">
        <f t="shared" si="19"/>
        <v>0</v>
      </c>
      <c r="I180" s="42">
        <f t="shared" si="20"/>
        <v>0</v>
      </c>
      <c r="J180" s="30">
        <f t="shared" si="22"/>
        <v>0</v>
      </c>
      <c r="K180" s="194"/>
      <c r="L180" s="27">
        <f t="shared" si="21"/>
        <v>0</v>
      </c>
    </row>
    <row r="181" spans="1:12" x14ac:dyDescent="0.45">
      <c r="A181" s="350"/>
      <c r="B181" s="5" t="s">
        <v>11</v>
      </c>
      <c r="C181" s="2">
        <v>503</v>
      </c>
      <c r="D181" s="1"/>
      <c r="E181" s="1"/>
      <c r="F181" s="41">
        <f t="shared" si="17"/>
        <v>0</v>
      </c>
      <c r="G181" s="22">
        <f t="shared" si="18"/>
        <v>0</v>
      </c>
      <c r="H181" s="45">
        <f t="shared" si="19"/>
        <v>0</v>
      </c>
      <c r="I181" s="42">
        <f t="shared" si="20"/>
        <v>0</v>
      </c>
      <c r="J181" s="30">
        <f t="shared" si="22"/>
        <v>0</v>
      </c>
      <c r="K181" s="194"/>
      <c r="L181" s="27">
        <f t="shared" si="21"/>
        <v>0</v>
      </c>
    </row>
    <row r="182" spans="1:12" x14ac:dyDescent="0.45">
      <c r="A182" s="350"/>
      <c r="B182" s="5" t="s">
        <v>11</v>
      </c>
      <c r="C182" s="2">
        <v>504</v>
      </c>
      <c r="D182" s="1"/>
      <c r="E182" s="1"/>
      <c r="F182" s="41">
        <f>(E182-D182)*$N$1</f>
        <v>0</v>
      </c>
      <c r="G182" s="22">
        <f>MMULT($G$1,1/$F$183)*F182</f>
        <v>0</v>
      </c>
      <c r="H182" s="45">
        <f t="shared" si="19"/>
        <v>0</v>
      </c>
      <c r="I182" s="42">
        <f t="shared" si="20"/>
        <v>0</v>
      </c>
      <c r="J182" s="30">
        <f t="shared" si="22"/>
        <v>0</v>
      </c>
      <c r="K182" s="194"/>
      <c r="L182" s="27">
        <f t="shared" si="21"/>
        <v>0</v>
      </c>
    </row>
    <row r="183" spans="1:12" ht="15" customHeight="1" x14ac:dyDescent="0.45">
      <c r="F183" s="91">
        <f>SUM(F3:F182)</f>
        <v>-9.9999999999999995E-7</v>
      </c>
      <c r="G183" s="42">
        <f>SUM(G3:G182)</f>
        <v>0</v>
      </c>
      <c r="H183" s="45">
        <f>SUM(H3:H182)</f>
        <v>0</v>
      </c>
      <c r="K183" s="159" t="s">
        <v>12</v>
      </c>
    </row>
    <row r="184" spans="1:12" ht="15" customHeight="1" x14ac:dyDescent="0.45">
      <c r="F184" t="s">
        <v>12</v>
      </c>
    </row>
    <row r="185" spans="1:12" ht="15" customHeight="1" x14ac:dyDescent="0.45"/>
    <row r="186" spans="1:12" ht="18" x14ac:dyDescent="0.55000000000000004">
      <c r="D186" s="361" t="s">
        <v>274</v>
      </c>
      <c r="E186" s="361"/>
      <c r="F186" s="361"/>
    </row>
    <row r="187" spans="1:12" ht="15" customHeight="1" x14ac:dyDescent="0.45">
      <c r="D187" s="54" t="s">
        <v>72</v>
      </c>
      <c r="E187" s="147" t="s">
        <v>275</v>
      </c>
      <c r="F187" s="54" t="s">
        <v>69</v>
      </c>
    </row>
    <row r="188" spans="1:12" ht="15" customHeight="1" x14ac:dyDescent="0.45">
      <c r="D188" s="46">
        <v>6244656</v>
      </c>
      <c r="E188" s="86">
        <v>0</v>
      </c>
      <c r="F188" s="92">
        <v>0.1</v>
      </c>
      <c r="G188" s="91">
        <f>MMULT(E188,1/F188)</f>
        <v>0</v>
      </c>
      <c r="H188" s="20"/>
    </row>
    <row r="189" spans="1:12" ht="15" customHeight="1" thickBot="1" x14ac:dyDescent="0.5">
      <c r="D189" s="46">
        <v>6244619</v>
      </c>
      <c r="E189" s="87">
        <v>0</v>
      </c>
      <c r="F189" s="93">
        <v>0.1</v>
      </c>
      <c r="G189" s="91">
        <f>MMULT(E189,1/F189)</f>
        <v>0</v>
      </c>
      <c r="H189" s="150"/>
    </row>
    <row r="190" spans="1:12" ht="15" customHeight="1" thickBot="1" x14ac:dyDescent="0.5">
      <c r="D190" s="6" t="s">
        <v>33</v>
      </c>
      <c r="E190" s="48">
        <f>SUM(E188:E189)</f>
        <v>0</v>
      </c>
      <c r="F190" s="94">
        <f>SUM(F188:F189)</f>
        <v>0.2</v>
      </c>
      <c r="H190" s="61"/>
    </row>
    <row r="191" spans="1:12" ht="15" customHeight="1" x14ac:dyDescent="0.45">
      <c r="E191" s="6" t="s">
        <v>283</v>
      </c>
      <c r="H191" s="61"/>
    </row>
    <row r="192" spans="1:12" ht="15" customHeight="1" x14ac:dyDescent="0.45">
      <c r="D192" s="358" t="s">
        <v>69</v>
      </c>
      <c r="E192" s="358"/>
      <c r="F192" s="49">
        <f>SUM(F190)</f>
        <v>0.2</v>
      </c>
      <c r="G192" s="154">
        <f>SUM(I192)</f>
        <v>0</v>
      </c>
      <c r="H192" s="153" t="s">
        <v>12</v>
      </c>
      <c r="I192" s="155">
        <f>MMULT(E190,1/F190)</f>
        <v>0</v>
      </c>
    </row>
    <row r="193" spans="4:8" ht="15" customHeight="1" x14ac:dyDescent="0.45">
      <c r="D193" s="359" t="s">
        <v>271</v>
      </c>
      <c r="E193" s="360"/>
      <c r="F193" s="49">
        <f>SUM(F183)</f>
        <v>-9.9999999999999995E-7</v>
      </c>
      <c r="G193" s="27">
        <f>MMULT(F193,G192)</f>
        <v>0</v>
      </c>
      <c r="H193" s="61"/>
    </row>
    <row r="194" spans="4:8" ht="15" customHeight="1" thickBot="1" x14ac:dyDescent="0.5">
      <c r="D194" s="359" t="s">
        <v>270</v>
      </c>
      <c r="E194" s="360"/>
      <c r="F194" s="49">
        <f>SUM(F192,-F193)</f>
        <v>0.20000100000000001</v>
      </c>
      <c r="G194" s="156">
        <f>MMULT(F194,G192)</f>
        <v>0</v>
      </c>
      <c r="H194" s="61"/>
    </row>
    <row r="195" spans="4:8" ht="15" customHeight="1" thickBot="1" x14ac:dyDescent="0.5">
      <c r="F195" s="7"/>
      <c r="G195" s="48">
        <f>SUM(G193:G194)</f>
        <v>0</v>
      </c>
    </row>
    <row r="196" spans="4:8" ht="15" customHeight="1" x14ac:dyDescent="0.45">
      <c r="F196" s="7"/>
    </row>
    <row r="197" spans="4:8" ht="15" customHeight="1" x14ac:dyDescent="0.45"/>
    <row r="198" spans="4:8" ht="15" customHeight="1" x14ac:dyDescent="0.45">
      <c r="D198" t="s">
        <v>70</v>
      </c>
      <c r="F198" s="20">
        <f>MAX(F3:F182)</f>
        <v>0</v>
      </c>
      <c r="G198" s="20">
        <f>MAX(I3:I182)</f>
        <v>0</v>
      </c>
    </row>
    <row r="199" spans="4:8" ht="15" customHeight="1" x14ac:dyDescent="0.45">
      <c r="D199" t="s">
        <v>71</v>
      </c>
      <c r="F199" s="20">
        <f>MIN(F3:F182)</f>
        <v>-9.9999999999999995E-7</v>
      </c>
      <c r="G199" s="20">
        <f>MIN(I3:I182)</f>
        <v>0</v>
      </c>
    </row>
    <row r="200" spans="4:8" ht="15" customHeight="1" x14ac:dyDescent="0.45">
      <c r="D200" t="s">
        <v>265</v>
      </c>
      <c r="F200" s="91">
        <f>AVERAGE(F3:F182)</f>
        <v>-5.5555555555555551E-9</v>
      </c>
      <c r="G200" s="91">
        <f>AVERAGE(G3:G182)</f>
        <v>0</v>
      </c>
    </row>
    <row r="201" spans="4:8" ht="15" customHeight="1" x14ac:dyDescent="0.45">
      <c r="D201" t="s">
        <v>273</v>
      </c>
      <c r="F201" s="91">
        <f>AVERAGE(F199,F198)</f>
        <v>-4.9999999999999998E-7</v>
      </c>
      <c r="G201" t="s">
        <v>12</v>
      </c>
    </row>
    <row r="202" spans="4:8" ht="15.75" customHeight="1" x14ac:dyDescent="0.45">
      <c r="D202" t="s">
        <v>12</v>
      </c>
      <c r="E202" t="s">
        <v>12</v>
      </c>
      <c r="F202" s="7"/>
    </row>
    <row r="203" spans="4:8" ht="15" customHeight="1" x14ac:dyDescent="0.45"/>
    <row r="204" spans="4:8" ht="15" customHeight="1" x14ac:dyDescent="0.45"/>
    <row r="205" spans="4:8" ht="15" customHeight="1" x14ac:dyDescent="0.45"/>
    <row r="206" spans="4:8" ht="15" customHeight="1" x14ac:dyDescent="0.45"/>
    <row r="207" spans="4:8" ht="15" customHeight="1" x14ac:dyDescent="0.45"/>
    <row r="208" spans="4:8" ht="15" customHeight="1" x14ac:dyDescent="0.45"/>
    <row r="209" ht="15" customHeight="1" x14ac:dyDescent="0.45"/>
    <row r="210" ht="15" customHeight="1" x14ac:dyDescent="0.45"/>
    <row r="211" ht="15" customHeight="1" x14ac:dyDescent="0.45"/>
    <row r="212" ht="15" customHeight="1" x14ac:dyDescent="0.45"/>
    <row r="213" ht="15" customHeight="1" x14ac:dyDescent="0.45"/>
    <row r="214" ht="15" customHeight="1" x14ac:dyDescent="0.45"/>
    <row r="215" ht="15" customHeight="1" x14ac:dyDescent="0.45"/>
    <row r="216" ht="15" customHeight="1" x14ac:dyDescent="0.45"/>
    <row r="217" ht="15" customHeight="1" x14ac:dyDescent="0.45"/>
    <row r="218" ht="15" customHeight="1" x14ac:dyDescent="0.45"/>
    <row r="219" ht="15" customHeight="1" x14ac:dyDescent="0.45"/>
    <row r="220" ht="15" customHeight="1" x14ac:dyDescent="0.45"/>
    <row r="221" ht="15" customHeight="1" x14ac:dyDescent="0.45"/>
    <row r="222" ht="15.75" customHeight="1" x14ac:dyDescent="0.45"/>
  </sheetData>
  <mergeCells count="15">
    <mergeCell ref="A63:A82"/>
    <mergeCell ref="D1:E1"/>
    <mergeCell ref="I1:J1"/>
    <mergeCell ref="A3:A22"/>
    <mergeCell ref="A23:A42"/>
    <mergeCell ref="A43:A62"/>
    <mergeCell ref="D192:E192"/>
    <mergeCell ref="D193:E193"/>
    <mergeCell ref="D194:E194"/>
    <mergeCell ref="A83:A102"/>
    <mergeCell ref="A103:A122"/>
    <mergeCell ref="A123:A142"/>
    <mergeCell ref="A143:A162"/>
    <mergeCell ref="A163:A182"/>
    <mergeCell ref="D186:F186"/>
  </mergeCells>
  <pageMargins left="0.7" right="0.7" top="0.75" bottom="0.75" header="0.3" footer="0.3"/>
  <pageSetup paperSize="9" orientation="portrait" horizontalDpi="4294967293" verticalDpi="4294967293" r:id="rId1"/>
  <drawing r:id="rId2"/>
  <legacy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B1:J44"/>
  <sheetViews>
    <sheetView showGridLines="0" zoomScale="80" zoomScaleNormal="80" workbookViewId="0">
      <selection activeCell="B1" sqref="B1"/>
    </sheetView>
  </sheetViews>
  <sheetFormatPr baseColWidth="10" defaultColWidth="11.3984375" defaultRowHeight="13.9" x14ac:dyDescent="0.4"/>
  <cols>
    <col min="1" max="1" width="2.73046875" style="9" customWidth="1"/>
    <col min="2" max="2" width="23.3984375" style="9" customWidth="1"/>
    <col min="3" max="3" width="12.73046875" style="8" customWidth="1"/>
    <col min="4" max="4" width="12.73046875" style="9" customWidth="1"/>
    <col min="5" max="5" width="12.73046875" style="10" customWidth="1"/>
    <col min="6" max="7" width="6.73046875" style="9" customWidth="1"/>
    <col min="8" max="8" width="8.265625" style="9" customWidth="1"/>
    <col min="9" max="9" width="3.265625" style="9" customWidth="1"/>
    <col min="10" max="10" width="6.73046875" style="9" customWidth="1"/>
    <col min="11" max="16384" width="11.3984375" style="9"/>
  </cols>
  <sheetData>
    <row r="1" spans="2:10" s="37" customFormat="1" ht="18.95" customHeight="1" x14ac:dyDescent="0.5">
      <c r="B1" s="33" t="s">
        <v>371</v>
      </c>
      <c r="C1" s="34" t="s">
        <v>0</v>
      </c>
      <c r="D1" s="35" t="s">
        <v>19</v>
      </c>
      <c r="E1" s="36" t="s">
        <v>264</v>
      </c>
      <c r="G1" s="162"/>
      <c r="H1" s="162"/>
      <c r="I1" s="162"/>
      <c r="J1" s="162"/>
    </row>
    <row r="2" spans="2:10" s="33" customFormat="1" ht="18.95" customHeight="1" x14ac:dyDescent="0.5">
      <c r="B2" s="33" t="s">
        <v>12</v>
      </c>
      <c r="C2" s="31" t="s">
        <v>3</v>
      </c>
      <c r="D2" s="31">
        <v>101</v>
      </c>
      <c r="E2" s="174">
        <f>SUM('Cuota-Pago=Saldo'!AN6)</f>
        <v>-378.77789739826846</v>
      </c>
      <c r="G2" s="162"/>
      <c r="H2" s="162"/>
      <c r="I2" s="162"/>
      <c r="J2" s="162"/>
    </row>
    <row r="3" spans="2:10" s="33" customFormat="1" ht="18.95" customHeight="1" x14ac:dyDescent="0.5">
      <c r="C3" s="31" t="s">
        <v>3</v>
      </c>
      <c r="D3" s="31">
        <v>102</v>
      </c>
      <c r="E3" s="174">
        <f>SUM('Cuota-Pago=Saldo'!AN7)</f>
        <v>-36.885913045907614</v>
      </c>
      <c r="G3" s="162"/>
      <c r="H3" s="162"/>
      <c r="I3" s="162"/>
      <c r="J3" s="162"/>
    </row>
    <row r="4" spans="2:10" s="33" customFormat="1" ht="18.95" customHeight="1" x14ac:dyDescent="0.5">
      <c r="C4" s="31" t="s">
        <v>3</v>
      </c>
      <c r="D4" s="31">
        <v>103</v>
      </c>
      <c r="E4" s="174">
        <f>SUM('Cuota-Pago=Saldo'!AN8)</f>
        <v>-716.35217154934674</v>
      </c>
      <c r="G4" s="162"/>
      <c r="H4" s="162"/>
      <c r="I4" s="162"/>
      <c r="J4" s="162"/>
    </row>
    <row r="5" spans="2:10" s="33" customFormat="1" ht="18.95" customHeight="1" x14ac:dyDescent="0.5">
      <c r="C5" s="31" t="s">
        <v>3</v>
      </c>
      <c r="D5" s="31">
        <v>104</v>
      </c>
      <c r="E5" s="174">
        <f>SUM('Cuota-Pago=Saldo'!AN9)</f>
        <v>-340.27236528081147</v>
      </c>
      <c r="G5" s="162"/>
      <c r="H5" s="162"/>
      <c r="I5" s="162"/>
      <c r="J5" s="162"/>
    </row>
    <row r="6" spans="2:10" s="33" customFormat="1" ht="18.95" customHeight="1" x14ac:dyDescent="0.5">
      <c r="C6" s="31" t="s">
        <v>3</v>
      </c>
      <c r="D6" s="31">
        <v>201</v>
      </c>
      <c r="E6" s="174">
        <f>SUM('Cuota-Pago=Saldo'!AN10)</f>
        <v>-398.26948832457032</v>
      </c>
      <c r="G6" s="162"/>
      <c r="H6" s="162"/>
      <c r="I6" s="162"/>
      <c r="J6" s="162"/>
    </row>
    <row r="7" spans="2:10" s="33" customFormat="1" ht="18.95" customHeight="1" x14ac:dyDescent="0.5">
      <c r="C7" s="31" t="s">
        <v>3</v>
      </c>
      <c r="D7" s="31">
        <v>202</v>
      </c>
      <c r="E7" s="174">
        <f>SUM('Cuota-Pago=Saldo'!AN11)</f>
        <v>-409.22585064477005</v>
      </c>
      <c r="G7" s="405" t="s">
        <v>307</v>
      </c>
      <c r="H7" s="405"/>
      <c r="I7" s="180">
        <v>5</v>
      </c>
      <c r="J7" s="162"/>
    </row>
    <row r="8" spans="2:10" s="33" customFormat="1" ht="18.95" customHeight="1" x14ac:dyDescent="0.5">
      <c r="C8" s="31" t="s">
        <v>3</v>
      </c>
      <c r="D8" s="31">
        <v>203</v>
      </c>
      <c r="E8" s="174">
        <f>SUM('Cuota-Pago=Saldo'!AN12)</f>
        <v>-422.93740814583617</v>
      </c>
      <c r="G8" s="162"/>
      <c r="H8" s="162"/>
      <c r="I8" s="180">
        <v>15</v>
      </c>
      <c r="J8" s="162"/>
    </row>
    <row r="9" spans="2:10" s="33" customFormat="1" ht="18.95" customHeight="1" x14ac:dyDescent="0.5">
      <c r="C9" s="31" t="s">
        <v>3</v>
      </c>
      <c r="D9" s="31">
        <v>204</v>
      </c>
      <c r="E9" s="174">
        <f>SUM('Cuota-Pago=Saldo'!AN13)</f>
        <v>5.1565714562684661E-4</v>
      </c>
      <c r="G9" s="162"/>
      <c r="H9" s="162"/>
      <c r="I9" s="180">
        <v>20</v>
      </c>
      <c r="J9" s="162"/>
    </row>
    <row r="10" spans="2:10" s="33" customFormat="1" ht="18.95" customHeight="1" x14ac:dyDescent="0.5">
      <c r="C10" s="31" t="s">
        <v>3</v>
      </c>
      <c r="D10" s="31">
        <v>301</v>
      </c>
      <c r="E10" s="174">
        <f>SUM('Cuota-Pago=Saldo'!AN14)</f>
        <v>-1187.1622501736617</v>
      </c>
      <c r="G10" s="162"/>
      <c r="H10" s="162"/>
      <c r="I10" s="162"/>
      <c r="J10" s="162"/>
    </row>
    <row r="11" spans="2:10" s="33" customFormat="1" ht="18.95" customHeight="1" x14ac:dyDescent="0.5">
      <c r="C11" s="31" t="s">
        <v>3</v>
      </c>
      <c r="D11" s="31">
        <v>302</v>
      </c>
      <c r="E11" s="174">
        <f>SUM('Cuota-Pago=Saldo'!AN15)</f>
        <v>-423.39159060630436</v>
      </c>
      <c r="G11" s="162"/>
      <c r="H11" s="162"/>
      <c r="I11" s="162"/>
      <c r="J11" s="162"/>
    </row>
    <row r="12" spans="2:10" s="33" customFormat="1" ht="18.95" customHeight="1" x14ac:dyDescent="0.5">
      <c r="C12" s="31" t="s">
        <v>3</v>
      </c>
      <c r="D12" s="31">
        <v>303</v>
      </c>
      <c r="E12" s="174">
        <f>SUM('Cuota-Pago=Saldo'!AN16)</f>
        <v>-385.70095246037698</v>
      </c>
      <c r="G12" s="162"/>
      <c r="H12" s="162"/>
      <c r="I12" s="162"/>
      <c r="J12" s="162"/>
    </row>
    <row r="13" spans="2:10" s="33" customFormat="1" ht="18.95" customHeight="1" x14ac:dyDescent="0.5">
      <c r="C13" s="31" t="s">
        <v>3</v>
      </c>
      <c r="D13" s="31">
        <v>304</v>
      </c>
      <c r="E13" s="174">
        <f>SUM('Cuota-Pago=Saldo'!AN17)</f>
        <v>-852.77577039403093</v>
      </c>
      <c r="G13" s="162"/>
      <c r="H13" s="162"/>
      <c r="I13" s="162"/>
      <c r="J13" s="162"/>
    </row>
    <row r="14" spans="2:10" s="33" customFormat="1" ht="18.95" customHeight="1" x14ac:dyDescent="0.5">
      <c r="C14" s="31" t="s">
        <v>3</v>
      </c>
      <c r="D14" s="31">
        <v>401</v>
      </c>
      <c r="E14" s="174">
        <f>SUM('Cuota-Pago=Saldo'!AN18)</f>
        <v>-1040.6883234111629</v>
      </c>
    </row>
    <row r="15" spans="2:10" s="33" customFormat="1" ht="18.95" customHeight="1" x14ac:dyDescent="0.5">
      <c r="C15" s="31" t="s">
        <v>3</v>
      </c>
      <c r="D15" s="31">
        <v>402</v>
      </c>
      <c r="E15" s="174">
        <f>SUM('Cuota-Pago=Saldo'!AN19)</f>
        <v>-407.65082685068012</v>
      </c>
    </row>
    <row r="16" spans="2:10" s="33" customFormat="1" ht="18.95" customHeight="1" x14ac:dyDescent="0.5">
      <c r="B16" s="264" t="s">
        <v>348</v>
      </c>
      <c r="C16" s="32" t="s">
        <v>3</v>
      </c>
      <c r="D16" s="32">
        <v>403</v>
      </c>
      <c r="E16" s="174">
        <f>SUM('Cuota-Pago=Saldo'!AN20)</f>
        <v>-416.78439564827175</v>
      </c>
    </row>
    <row r="17" spans="2:10" s="33" customFormat="1" ht="18.95" customHeight="1" x14ac:dyDescent="0.5">
      <c r="B17" s="175" t="s">
        <v>346</v>
      </c>
      <c r="C17" s="31" t="s">
        <v>3</v>
      </c>
      <c r="D17" s="31">
        <v>404</v>
      </c>
      <c r="E17" s="174">
        <f>SUM('Cuota-Pago=Saldo'!AN21)</f>
        <v>-983.18075430297733</v>
      </c>
    </row>
    <row r="18" spans="2:10" s="33" customFormat="1" ht="18.95" customHeight="1" x14ac:dyDescent="0.5">
      <c r="B18" s="404" t="s">
        <v>295</v>
      </c>
      <c r="C18" s="31" t="s">
        <v>3</v>
      </c>
      <c r="D18" s="31">
        <v>501</v>
      </c>
      <c r="E18" s="174">
        <f>SUM('Cuota-Pago=Saldo'!AN22)</f>
        <v>-431.2327043565021</v>
      </c>
    </row>
    <row r="19" spans="2:10" s="33" customFormat="1" ht="18.95" customHeight="1" x14ac:dyDescent="0.5">
      <c r="B19" s="404"/>
      <c r="C19" s="32" t="s">
        <v>3</v>
      </c>
      <c r="D19" s="31">
        <v>502</v>
      </c>
      <c r="E19" s="174">
        <f>SUM('Cuota-Pago=Saldo'!AN23)</f>
        <v>1.427641161626525E-4</v>
      </c>
    </row>
    <row r="20" spans="2:10" s="33" customFormat="1" ht="18.95" customHeight="1" x14ac:dyDescent="0.5">
      <c r="B20" s="173">
        <f ca="1">NOW()</f>
        <v>46162.304492939817</v>
      </c>
      <c r="C20" s="31" t="s">
        <v>3</v>
      </c>
      <c r="D20" s="31">
        <v>503</v>
      </c>
      <c r="E20" s="174">
        <f>SUM('Cuota-Pago=Saldo'!AN24)</f>
        <v>228.77269733835709</v>
      </c>
    </row>
    <row r="21" spans="2:10" s="33" customFormat="1" ht="18.95" customHeight="1" x14ac:dyDescent="0.5">
      <c r="B21" s="172">
        <f ca="1">NOW()</f>
        <v>46162.304492939817</v>
      </c>
      <c r="C21" s="31" t="s">
        <v>3</v>
      </c>
      <c r="D21" s="31">
        <v>504</v>
      </c>
      <c r="E21" s="174">
        <f>SUM('Cuota-Pago=Saldo'!AN25)</f>
        <v>4.3767401129457539E-3</v>
      </c>
      <c r="H21" s="33" t="s">
        <v>311</v>
      </c>
    </row>
    <row r="22" spans="2:10" s="33" customFormat="1" ht="18.95" customHeight="1" x14ac:dyDescent="0.5">
      <c r="B22" s="161" t="s">
        <v>284</v>
      </c>
      <c r="C22" s="38"/>
      <c r="D22" s="38"/>
      <c r="E22" s="39"/>
    </row>
    <row r="23" spans="2:10" s="161" customFormat="1" ht="80.099999999999994" customHeight="1" x14ac:dyDescent="0.5">
      <c r="B23" s="403" t="s">
        <v>305</v>
      </c>
      <c r="C23" s="403"/>
      <c r="D23" s="403"/>
      <c r="E23" s="403"/>
      <c r="F23" s="403"/>
      <c r="G23" s="403"/>
      <c r="H23" s="403"/>
      <c r="I23" s="403"/>
      <c r="J23" s="403"/>
    </row>
    <row r="24" spans="2:10" s="33" customFormat="1" ht="18.95" customHeight="1" x14ac:dyDescent="0.5">
      <c r="C24" s="38"/>
      <c r="D24" s="38"/>
      <c r="E24" s="39"/>
    </row>
    <row r="25" spans="2:10" s="33" customFormat="1" ht="18.95" customHeight="1" x14ac:dyDescent="0.5">
      <c r="B25" s="163" t="s">
        <v>285</v>
      </c>
      <c r="C25" s="164" t="s">
        <v>292</v>
      </c>
      <c r="D25" s="38"/>
      <c r="E25" s="39"/>
    </row>
    <row r="26" spans="2:10" s="33" customFormat="1" ht="18.95" customHeight="1" x14ac:dyDescent="0.5">
      <c r="B26" s="163" t="s">
        <v>286</v>
      </c>
      <c r="C26" s="165" t="s">
        <v>287</v>
      </c>
      <c r="D26" s="38"/>
      <c r="E26" s="39"/>
    </row>
    <row r="27" spans="2:10" s="33" customFormat="1" ht="18.95" customHeight="1" x14ac:dyDescent="0.5">
      <c r="B27" s="163" t="s">
        <v>288</v>
      </c>
      <c r="C27" s="165" t="s">
        <v>291</v>
      </c>
      <c r="D27" s="38"/>
      <c r="E27" s="39"/>
    </row>
    <row r="28" spans="2:10" s="33" customFormat="1" ht="18.95" customHeight="1" x14ac:dyDescent="0.5">
      <c r="B28" s="163" t="s">
        <v>289</v>
      </c>
      <c r="C28" s="164" t="s">
        <v>293</v>
      </c>
      <c r="D28" s="38"/>
      <c r="E28" s="39"/>
    </row>
    <row r="29" spans="2:10" s="33" customFormat="1" ht="18.95" customHeight="1" x14ac:dyDescent="0.5">
      <c r="B29" s="163" t="s">
        <v>290</v>
      </c>
      <c r="C29" s="164" t="s">
        <v>294</v>
      </c>
      <c r="D29" s="38"/>
      <c r="E29" s="39"/>
    </row>
    <row r="31" spans="2:10" ht="18" customHeight="1" x14ac:dyDescent="0.35">
      <c r="B31" s="402" t="s">
        <v>342</v>
      </c>
      <c r="C31" s="402"/>
      <c r="D31" s="402"/>
      <c r="E31" s="402"/>
      <c r="F31" s="402"/>
      <c r="G31" s="402"/>
      <c r="H31" s="402"/>
      <c r="I31" s="97"/>
      <c r="J31" s="97"/>
    </row>
    <row r="32" spans="2:10" ht="18" customHeight="1" x14ac:dyDescent="0.35">
      <c r="B32" s="402"/>
      <c r="C32" s="402"/>
      <c r="D32" s="402"/>
      <c r="E32" s="402"/>
      <c r="F32" s="402"/>
      <c r="G32" s="402"/>
      <c r="H32" s="402"/>
      <c r="I32" s="97"/>
      <c r="J32" s="97"/>
    </row>
    <row r="33" spans="2:10" ht="18" customHeight="1" x14ac:dyDescent="0.35">
      <c r="B33" s="402"/>
      <c r="C33" s="402"/>
      <c r="D33" s="402"/>
      <c r="E33" s="402"/>
      <c r="F33" s="402"/>
      <c r="G33" s="402"/>
      <c r="H33" s="402"/>
      <c r="I33" s="97"/>
      <c r="J33" s="97"/>
    </row>
    <row r="34" spans="2:10" ht="18" customHeight="1" x14ac:dyDescent="0.35">
      <c r="B34" s="402"/>
      <c r="C34" s="402"/>
      <c r="D34" s="402"/>
      <c r="E34" s="402"/>
      <c r="F34" s="402"/>
      <c r="G34" s="402"/>
      <c r="H34" s="402"/>
      <c r="I34" s="97"/>
      <c r="J34" s="97"/>
    </row>
    <row r="35" spans="2:10" ht="18" customHeight="1" x14ac:dyDescent="0.35">
      <c r="B35" s="402"/>
      <c r="C35" s="402"/>
      <c r="D35" s="402"/>
      <c r="E35" s="402"/>
      <c r="F35" s="402"/>
      <c r="G35" s="402"/>
      <c r="H35" s="402"/>
      <c r="I35" s="97"/>
      <c r="J35" s="97"/>
    </row>
    <row r="36" spans="2:10" ht="18" customHeight="1" x14ac:dyDescent="0.35">
      <c r="B36" s="402"/>
      <c r="C36" s="402"/>
      <c r="D36" s="402"/>
      <c r="E36" s="402"/>
      <c r="F36" s="402"/>
      <c r="G36" s="402"/>
      <c r="H36" s="402"/>
      <c r="I36" s="97"/>
      <c r="J36" s="97"/>
    </row>
    <row r="37" spans="2:10" ht="18" customHeight="1" x14ac:dyDescent="0.35">
      <c r="B37" s="402"/>
      <c r="C37" s="402"/>
      <c r="D37" s="402"/>
      <c r="E37" s="402"/>
      <c r="F37" s="402"/>
      <c r="G37" s="402"/>
      <c r="H37" s="402"/>
      <c r="I37" s="97"/>
      <c r="J37" s="97"/>
    </row>
    <row r="38" spans="2:10" ht="18" customHeight="1" x14ac:dyDescent="0.35">
      <c r="B38" s="402"/>
      <c r="C38" s="402"/>
      <c r="D38" s="402"/>
      <c r="E38" s="402"/>
      <c r="F38" s="402"/>
      <c r="G38" s="402"/>
      <c r="H38" s="402"/>
      <c r="I38" s="97"/>
      <c r="J38" s="97"/>
    </row>
    <row r="39" spans="2:10" ht="15" customHeight="1" x14ac:dyDescent="0.35">
      <c r="B39" s="97"/>
      <c r="C39" s="97"/>
      <c r="D39" s="97"/>
      <c r="E39" s="97"/>
      <c r="F39" s="97"/>
      <c r="G39" s="97"/>
      <c r="H39" s="97"/>
      <c r="I39" s="97"/>
      <c r="J39" s="97"/>
    </row>
    <row r="40" spans="2:10" ht="15" customHeight="1" x14ac:dyDescent="0.35">
      <c r="B40" s="97"/>
      <c r="C40" s="97"/>
      <c r="D40" s="97"/>
      <c r="E40" s="97"/>
      <c r="F40" s="97"/>
      <c r="G40" s="97"/>
      <c r="H40" s="97"/>
      <c r="I40" s="97"/>
      <c r="J40" s="97"/>
    </row>
    <row r="41" spans="2:10" ht="15" customHeight="1" x14ac:dyDescent="0.35">
      <c r="B41" s="97"/>
      <c r="C41" s="97"/>
      <c r="D41" s="97"/>
      <c r="E41" s="97"/>
      <c r="F41" s="97"/>
      <c r="G41" s="97"/>
      <c r="H41" s="97"/>
      <c r="I41" s="97"/>
      <c r="J41" s="97"/>
    </row>
    <row r="42" spans="2:10" ht="15" customHeight="1" x14ac:dyDescent="0.35">
      <c r="B42" s="97"/>
      <c r="C42" s="97"/>
      <c r="D42" s="97"/>
      <c r="E42" s="97"/>
      <c r="F42" s="97"/>
      <c r="G42" s="97"/>
      <c r="H42" s="97"/>
      <c r="I42" s="97"/>
      <c r="J42" s="97"/>
    </row>
    <row r="43" spans="2:10" ht="15" customHeight="1" x14ac:dyDescent="0.35">
      <c r="B43" s="97"/>
      <c r="C43" s="97"/>
      <c r="D43" s="97"/>
      <c r="E43" s="97"/>
      <c r="F43" s="97"/>
      <c r="G43" s="97"/>
      <c r="H43" s="97"/>
      <c r="I43" s="97"/>
      <c r="J43" s="97"/>
    </row>
    <row r="44" spans="2:10" ht="15" customHeight="1" x14ac:dyDescent="0.35">
      <c r="B44" s="90"/>
      <c r="C44" s="90"/>
      <c r="D44" s="90"/>
      <c r="E44" s="90"/>
      <c r="F44" s="90"/>
      <c r="G44" s="90"/>
      <c r="H44" s="90"/>
      <c r="I44" s="90"/>
      <c r="J44" s="90"/>
    </row>
  </sheetData>
  <mergeCells count="4">
    <mergeCell ref="B31:H38"/>
    <mergeCell ref="B23:J23"/>
    <mergeCell ref="B18:B19"/>
    <mergeCell ref="G7:H7"/>
  </mergeCells>
  <phoneticPr fontId="52" type="noConversion"/>
  <conditionalFormatting sqref="E2:E21">
    <cfRule type="cellIs" dxfId="26" priority="1" operator="lessThan">
      <formula>-1500</formula>
    </cfRule>
    <cfRule type="cellIs" dxfId="25" priority="2" operator="between">
      <formula>0</formula>
      <formula>-0.9</formula>
    </cfRule>
    <cfRule type="cellIs" dxfId="24" priority="5" operator="lessThan">
      <formula>-1000</formula>
    </cfRule>
  </conditionalFormatting>
  <pageMargins left="0.31496062992125984" right="0.31496062992125984" top="0.94488188976377963" bottom="0.35433070866141736" header="0.31496062992125984" footer="0.31496062992125984"/>
  <pageSetup paperSize="9" scale="95" orientation="portrait" r:id="rId1"/>
  <headerFooter alignWithMargins="0">
    <oddHeader>&amp;C&amp;20&amp;KFF0000CUADRO INFORMATIVO CUOTA MANTENIMIENTO - 2026</oddHead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B1:J41"/>
  <sheetViews>
    <sheetView showGridLines="0" zoomScale="80" zoomScaleNormal="80" workbookViewId="0">
      <selection activeCell="B1" sqref="B1"/>
    </sheetView>
  </sheetViews>
  <sheetFormatPr baseColWidth="10" defaultColWidth="11.3984375" defaultRowHeight="13.9" x14ac:dyDescent="0.4"/>
  <cols>
    <col min="1" max="1" width="2.73046875" style="9" customWidth="1"/>
    <col min="2" max="2" width="23.265625" style="9" customWidth="1"/>
    <col min="3" max="3" width="12.73046875" style="8" customWidth="1"/>
    <col min="4" max="4" width="12.73046875" style="9" customWidth="1"/>
    <col min="5" max="5" width="12.73046875" style="10" customWidth="1"/>
    <col min="6" max="7" width="6.73046875" style="9" customWidth="1"/>
    <col min="8" max="8" width="10.265625" style="9" customWidth="1"/>
    <col min="9" max="9" width="2.59765625" style="9" bestFit="1" customWidth="1"/>
    <col min="10" max="10" width="6.73046875" style="9" customWidth="1"/>
    <col min="11" max="11" width="6.265625" style="9" bestFit="1" customWidth="1"/>
    <col min="12" max="16384" width="11.3984375" style="9"/>
  </cols>
  <sheetData>
    <row r="1" spans="2:10" s="11" customFormat="1" ht="18.95" customHeight="1" x14ac:dyDescent="0.5">
      <c r="B1" s="33" t="str">
        <f>A!$B$1</f>
        <v>MAYO</v>
      </c>
      <c r="C1" s="34" t="s">
        <v>0</v>
      </c>
      <c r="D1" s="35" t="s">
        <v>19</v>
      </c>
      <c r="E1" s="36" t="s">
        <v>264</v>
      </c>
      <c r="F1" s="37"/>
      <c r="G1" s="167"/>
      <c r="H1" s="167"/>
      <c r="I1" s="167"/>
      <c r="J1" s="167"/>
    </row>
    <row r="2" spans="2:10" ht="18.95" customHeight="1" x14ac:dyDescent="0.5">
      <c r="B2" s="33" t="s">
        <v>12</v>
      </c>
      <c r="C2" s="31" t="s">
        <v>4</v>
      </c>
      <c r="D2" s="31">
        <v>101</v>
      </c>
      <c r="E2" s="174">
        <f>SUM('Cuota-Pago=Saldo'!AN26)</f>
        <v>-383.76127465712324</v>
      </c>
      <c r="F2" s="33"/>
      <c r="G2" s="167"/>
      <c r="H2" s="167"/>
      <c r="I2" s="167"/>
      <c r="J2" s="167"/>
    </row>
    <row r="3" spans="2:10" ht="18.95" customHeight="1" x14ac:dyDescent="0.5">
      <c r="C3" s="31" t="s">
        <v>4</v>
      </c>
      <c r="D3" s="31">
        <v>102</v>
      </c>
      <c r="E3" s="174">
        <f>SUM('Cuota-Pago=Saldo'!AN27)</f>
        <v>-2603.214246164719</v>
      </c>
      <c r="F3" s="33"/>
      <c r="G3" s="167"/>
      <c r="H3" s="167"/>
      <c r="I3" s="167"/>
      <c r="J3" s="167"/>
    </row>
    <row r="4" spans="2:10" ht="18.95" customHeight="1" x14ac:dyDescent="0.5">
      <c r="C4" s="31" t="s">
        <v>4</v>
      </c>
      <c r="D4" s="31">
        <v>103</v>
      </c>
      <c r="E4" s="174">
        <f>SUM('Cuota-Pago=Saldo'!AN28)</f>
        <v>0.90556943284559566</v>
      </c>
      <c r="F4" s="33"/>
      <c r="G4" s="167"/>
      <c r="H4" s="167"/>
      <c r="I4" s="167"/>
      <c r="J4" s="167"/>
    </row>
    <row r="5" spans="2:10" ht="18.95" customHeight="1" x14ac:dyDescent="0.5">
      <c r="C5" s="31" t="s">
        <v>4</v>
      </c>
      <c r="D5" s="31">
        <v>104</v>
      </c>
      <c r="E5" s="174">
        <f>SUM('Cuota-Pago=Saldo'!AN29)</f>
        <v>-385.86940237228447</v>
      </c>
      <c r="F5" s="33"/>
      <c r="G5" s="167"/>
      <c r="H5" s="167"/>
      <c r="I5" s="167"/>
      <c r="J5" s="167"/>
    </row>
    <row r="6" spans="2:10" s="8" customFormat="1" ht="18.95" customHeight="1" x14ac:dyDescent="0.5">
      <c r="C6" s="31" t="s">
        <v>4</v>
      </c>
      <c r="D6" s="31">
        <v>201</v>
      </c>
      <c r="E6" s="174">
        <f>SUM('Cuota-Pago=Saldo'!AN30)</f>
        <v>-1547.9807412996906</v>
      </c>
      <c r="F6" s="33"/>
      <c r="G6" s="167"/>
      <c r="H6" s="167"/>
      <c r="I6" s="167"/>
      <c r="J6" s="167"/>
    </row>
    <row r="7" spans="2:10" s="8" customFormat="1" ht="18.95" customHeight="1" x14ac:dyDescent="0.5">
      <c r="C7" s="31" t="s">
        <v>4</v>
      </c>
      <c r="D7" s="31">
        <v>202</v>
      </c>
      <c r="E7" s="174">
        <f>SUM('Cuota-Pago=Saldo'!AN31)</f>
        <v>-358.99380986469055</v>
      </c>
      <c r="F7" s="33"/>
      <c r="G7" s="405" t="s">
        <v>307</v>
      </c>
      <c r="H7" s="405"/>
      <c r="I7" s="180">
        <f>SUM(A!I7)</f>
        <v>5</v>
      </c>
      <c r="J7" s="167"/>
    </row>
    <row r="8" spans="2:10" s="8" customFormat="1" ht="18.95" customHeight="1" x14ac:dyDescent="0.5">
      <c r="C8" s="31" t="s">
        <v>4</v>
      </c>
      <c r="D8" s="31">
        <v>203</v>
      </c>
      <c r="E8" s="174">
        <f>SUM('Cuota-Pago=Saldo'!AN32)</f>
        <v>-377.65521189362937</v>
      </c>
      <c r="F8" s="33"/>
      <c r="G8" s="162"/>
      <c r="H8" s="162"/>
      <c r="I8" s="180">
        <v>15</v>
      </c>
      <c r="J8" s="167"/>
    </row>
    <row r="9" spans="2:10" s="8" customFormat="1" ht="18.95" customHeight="1" x14ac:dyDescent="0.5">
      <c r="C9" s="31" t="s">
        <v>4</v>
      </c>
      <c r="D9" s="31">
        <v>204</v>
      </c>
      <c r="E9" s="174">
        <f>SUM('Cuota-Pago=Saldo'!AN33)</f>
        <v>-389.33240180192075</v>
      </c>
      <c r="F9" s="33"/>
      <c r="G9" s="162"/>
      <c r="H9" s="162"/>
      <c r="I9" s="180">
        <v>20</v>
      </c>
      <c r="J9" s="167"/>
    </row>
    <row r="10" spans="2:10" s="8" customFormat="1" ht="18.95" customHeight="1" x14ac:dyDescent="0.5">
      <c r="C10" s="31" t="s">
        <v>4</v>
      </c>
      <c r="D10" s="31">
        <v>301</v>
      </c>
      <c r="E10" s="174">
        <f>SUM('Cuota-Pago=Saldo'!AN34)</f>
        <v>-387.4586359236132</v>
      </c>
      <c r="F10" s="33"/>
      <c r="G10" s="167"/>
      <c r="H10" s="167"/>
      <c r="I10" s="181" t="s">
        <v>12</v>
      </c>
      <c r="J10" s="167"/>
    </row>
    <row r="11" spans="2:10" s="8" customFormat="1" ht="18.95" customHeight="1" x14ac:dyDescent="0.4">
      <c r="C11" s="31" t="s">
        <v>4</v>
      </c>
      <c r="D11" s="31">
        <v>302</v>
      </c>
      <c r="E11" s="174">
        <f>SUM('Cuota-Pago=Saldo'!AN35)</f>
        <v>-391.2558972117335</v>
      </c>
      <c r="G11" s="167"/>
      <c r="H11" s="167"/>
      <c r="I11" s="167"/>
      <c r="J11" s="167"/>
    </row>
    <row r="12" spans="2:10" s="8" customFormat="1" ht="18.95" customHeight="1" x14ac:dyDescent="0.4">
      <c r="C12" s="31" t="s">
        <v>4</v>
      </c>
      <c r="D12" s="31">
        <v>303</v>
      </c>
      <c r="E12" s="174">
        <f>SUM('Cuota-Pago=Saldo'!AN36)</f>
        <v>-358.51761414443172</v>
      </c>
      <c r="G12" s="167"/>
      <c r="H12" s="167"/>
      <c r="I12" s="167"/>
      <c r="J12" s="167"/>
    </row>
    <row r="13" spans="2:10" s="8" customFormat="1" ht="18.95" customHeight="1" x14ac:dyDescent="0.4">
      <c r="C13" s="31" t="s">
        <v>4</v>
      </c>
      <c r="D13" s="31">
        <v>304</v>
      </c>
      <c r="E13" s="174">
        <f>SUM('Cuota-Pago=Saldo'!AN37)</f>
        <v>-434.39639321676628</v>
      </c>
      <c r="G13" s="167"/>
      <c r="H13" s="167"/>
      <c r="I13" s="167"/>
      <c r="J13" s="167"/>
    </row>
    <row r="14" spans="2:10" s="8" customFormat="1" ht="18.95" customHeight="1" x14ac:dyDescent="0.4">
      <c r="C14" s="31" t="s">
        <v>4</v>
      </c>
      <c r="D14" s="31">
        <v>401</v>
      </c>
      <c r="E14" s="174">
        <f>SUM('Cuota-Pago=Saldo'!AN38)</f>
        <v>-1159.826906613677</v>
      </c>
    </row>
    <row r="15" spans="2:10" s="8" customFormat="1" ht="18.95" customHeight="1" x14ac:dyDescent="0.4">
      <c r="C15" s="31" t="s">
        <v>4</v>
      </c>
      <c r="D15" s="31">
        <v>402</v>
      </c>
      <c r="E15" s="174">
        <f>SUM('Cuota-Pago=Saldo'!AN39)</f>
        <v>-392.84791564365571</v>
      </c>
    </row>
    <row r="16" spans="2:10" s="8" customFormat="1" ht="18.95" customHeight="1" x14ac:dyDescent="0.5">
      <c r="B16" s="264" t="s">
        <v>348</v>
      </c>
      <c r="C16" s="31" t="s">
        <v>4</v>
      </c>
      <c r="D16" s="32">
        <v>403</v>
      </c>
      <c r="E16" s="174">
        <f>SUM('Cuota-Pago=Saldo'!AN40)</f>
        <v>-368.76731576843667</v>
      </c>
    </row>
    <row r="17" spans="2:10" s="8" customFormat="1" ht="18.95" customHeight="1" x14ac:dyDescent="0.5">
      <c r="B17" s="175" t="s">
        <v>346</v>
      </c>
      <c r="C17" s="31" t="s">
        <v>4</v>
      </c>
      <c r="D17" s="31">
        <v>404</v>
      </c>
      <c r="E17" s="174">
        <f>SUM('Cuota-Pago=Saldo'!AN41)</f>
        <v>-427.99550021988256</v>
      </c>
    </row>
    <row r="18" spans="2:10" s="8" customFormat="1" ht="18.95" customHeight="1" x14ac:dyDescent="0.4">
      <c r="B18" s="404" t="s">
        <v>295</v>
      </c>
      <c r="C18" s="31" t="s">
        <v>4</v>
      </c>
      <c r="D18" s="31">
        <v>501</v>
      </c>
      <c r="E18" s="174">
        <f>SUM('Cuota-Pago=Saldo'!AN42)</f>
        <v>-70.623720216940683</v>
      </c>
    </row>
    <row r="19" spans="2:10" s="8" customFormat="1" ht="18.95" customHeight="1" x14ac:dyDescent="0.4">
      <c r="B19" s="404"/>
      <c r="C19" s="31" t="s">
        <v>4</v>
      </c>
      <c r="D19" s="31">
        <v>502</v>
      </c>
      <c r="E19" s="174">
        <f>SUM('Cuota-Pago=Saldo'!AN43)</f>
        <v>-629.39691106721557</v>
      </c>
    </row>
    <row r="20" spans="2:10" s="8" customFormat="1" ht="18.95" customHeight="1" x14ac:dyDescent="0.4">
      <c r="B20" s="173">
        <f ca="1">NOW()</f>
        <v>46162.304492939817</v>
      </c>
      <c r="C20" s="31" t="s">
        <v>4</v>
      </c>
      <c r="D20" s="31">
        <v>503</v>
      </c>
      <c r="E20" s="174">
        <f>SUM('Cuota-Pago=Saldo'!AN44)</f>
        <v>-417.70560837945851</v>
      </c>
    </row>
    <row r="21" spans="2:10" s="8" customFormat="1" ht="18.95" customHeight="1" x14ac:dyDescent="0.5">
      <c r="B21" s="172">
        <f ca="1">NOW()</f>
        <v>46162.304492939817</v>
      </c>
      <c r="C21" s="31" t="s">
        <v>4</v>
      </c>
      <c r="D21" s="31">
        <v>504</v>
      </c>
      <c r="E21" s="174">
        <f>SUM('Cuota-Pago=Saldo'!AN45)</f>
        <v>-5.0057041909212785E-4</v>
      </c>
      <c r="H21" s="33" t="s">
        <v>310</v>
      </c>
    </row>
    <row r="22" spans="2:10" s="33" customFormat="1" ht="18.95" customHeight="1" x14ac:dyDescent="0.5">
      <c r="B22" s="161" t="s">
        <v>284</v>
      </c>
      <c r="C22" s="38"/>
      <c r="D22" s="38"/>
      <c r="E22" s="39"/>
    </row>
    <row r="23" spans="2:10" s="161" customFormat="1" ht="80.099999999999994" customHeight="1" x14ac:dyDescent="0.5">
      <c r="B23" s="403" t="s">
        <v>305</v>
      </c>
      <c r="C23" s="403"/>
      <c r="D23" s="403"/>
      <c r="E23" s="403"/>
      <c r="F23" s="403"/>
      <c r="G23" s="403"/>
      <c r="H23" s="403"/>
      <c r="I23" s="403"/>
      <c r="J23" s="403"/>
    </row>
    <row r="24" spans="2:10" s="33" customFormat="1" ht="18.95" customHeight="1" x14ac:dyDescent="0.5">
      <c r="C24" s="38"/>
      <c r="D24" s="38"/>
      <c r="E24" s="39"/>
    </row>
    <row r="25" spans="2:10" s="33" customFormat="1" ht="18.95" customHeight="1" x14ac:dyDescent="0.5">
      <c r="B25" s="163" t="s">
        <v>285</v>
      </c>
      <c r="C25" s="164" t="s">
        <v>292</v>
      </c>
      <c r="D25" s="38"/>
      <c r="E25" s="39"/>
    </row>
    <row r="26" spans="2:10" s="33" customFormat="1" ht="18.95" customHeight="1" x14ac:dyDescent="0.5">
      <c r="B26" s="163" t="s">
        <v>286</v>
      </c>
      <c r="C26" s="165" t="s">
        <v>287</v>
      </c>
      <c r="D26" s="38"/>
      <c r="E26" s="39"/>
    </row>
    <row r="27" spans="2:10" s="33" customFormat="1" ht="18.95" customHeight="1" x14ac:dyDescent="0.5">
      <c r="B27" s="163" t="s">
        <v>288</v>
      </c>
      <c r="C27" s="165" t="s">
        <v>291</v>
      </c>
      <c r="D27" s="38"/>
      <c r="E27" s="39"/>
    </row>
    <row r="28" spans="2:10" s="33" customFormat="1" ht="18.95" customHeight="1" x14ac:dyDescent="0.5">
      <c r="B28" s="163" t="s">
        <v>289</v>
      </c>
      <c r="C28" s="164" t="s">
        <v>293</v>
      </c>
      <c r="D28" s="38"/>
      <c r="E28" s="39"/>
    </row>
    <row r="29" spans="2:10" s="33" customFormat="1" ht="18.95" customHeight="1" x14ac:dyDescent="0.5">
      <c r="B29" s="163" t="s">
        <v>290</v>
      </c>
      <c r="C29" s="164" t="s">
        <v>294</v>
      </c>
      <c r="D29" s="38"/>
      <c r="E29" s="39"/>
    </row>
    <row r="31" spans="2:10" ht="18" customHeight="1" x14ac:dyDescent="0.35">
      <c r="B31" s="402" t="s">
        <v>343</v>
      </c>
      <c r="C31" s="402"/>
      <c r="D31" s="402"/>
      <c r="E31" s="402"/>
      <c r="F31" s="402"/>
      <c r="G31" s="402"/>
      <c r="H31" s="402"/>
      <c r="I31" s="97"/>
      <c r="J31" s="97"/>
    </row>
    <row r="32" spans="2:10" ht="18" customHeight="1" x14ac:dyDescent="0.35">
      <c r="B32" s="402"/>
      <c r="C32" s="402"/>
      <c r="D32" s="402"/>
      <c r="E32" s="402"/>
      <c r="F32" s="402"/>
      <c r="G32" s="402"/>
      <c r="H32" s="402"/>
      <c r="I32" s="97"/>
      <c r="J32" s="97"/>
    </row>
    <row r="33" spans="2:10" ht="18" customHeight="1" x14ac:dyDescent="0.35">
      <c r="B33" s="402"/>
      <c r="C33" s="402"/>
      <c r="D33" s="402"/>
      <c r="E33" s="402"/>
      <c r="F33" s="402"/>
      <c r="G33" s="402"/>
      <c r="H33" s="402"/>
      <c r="I33" s="97"/>
      <c r="J33" s="97"/>
    </row>
    <row r="34" spans="2:10" ht="18" customHeight="1" x14ac:dyDescent="0.35">
      <c r="B34" s="402"/>
      <c r="C34" s="402"/>
      <c r="D34" s="402"/>
      <c r="E34" s="402"/>
      <c r="F34" s="402"/>
      <c r="G34" s="402"/>
      <c r="H34" s="402"/>
      <c r="I34" s="97"/>
      <c r="J34" s="97"/>
    </row>
    <row r="35" spans="2:10" ht="18" customHeight="1" x14ac:dyDescent="0.35">
      <c r="B35" s="402"/>
      <c r="C35" s="402"/>
      <c r="D35" s="402"/>
      <c r="E35" s="402"/>
      <c r="F35" s="402"/>
      <c r="G35" s="402"/>
      <c r="H35" s="402"/>
      <c r="I35" s="97"/>
      <c r="J35" s="97"/>
    </row>
    <row r="36" spans="2:10" ht="18" customHeight="1" x14ac:dyDescent="0.35">
      <c r="B36" s="402"/>
      <c r="C36" s="402"/>
      <c r="D36" s="402"/>
      <c r="E36" s="402"/>
      <c r="F36" s="402"/>
      <c r="G36" s="402"/>
      <c r="H36" s="402"/>
      <c r="I36" s="97"/>
      <c r="J36" s="97"/>
    </row>
    <row r="37" spans="2:10" ht="18" customHeight="1" x14ac:dyDescent="0.35">
      <c r="B37" s="402"/>
      <c r="C37" s="402"/>
      <c r="D37" s="402"/>
      <c r="E37" s="402"/>
      <c r="F37" s="402"/>
      <c r="G37" s="402"/>
      <c r="H37" s="402"/>
      <c r="I37" s="97"/>
      <c r="J37" s="97"/>
    </row>
    <row r="38" spans="2:10" ht="18" customHeight="1" x14ac:dyDescent="0.35">
      <c r="B38" s="402"/>
      <c r="C38" s="402"/>
      <c r="D38" s="402"/>
      <c r="E38" s="402"/>
      <c r="F38" s="402"/>
      <c r="G38" s="402"/>
      <c r="H38" s="402"/>
      <c r="I38" s="97"/>
      <c r="J38" s="97"/>
    </row>
    <row r="39" spans="2:10" ht="15" customHeight="1" x14ac:dyDescent="0.35">
      <c r="B39" s="97"/>
      <c r="C39" s="97"/>
      <c r="D39" s="97"/>
      <c r="E39" s="97"/>
      <c r="F39" s="97"/>
      <c r="G39" s="97"/>
      <c r="H39" s="97"/>
      <c r="I39" s="97"/>
      <c r="J39" s="97"/>
    </row>
    <row r="40" spans="2:10" ht="14.25" customHeight="1" x14ac:dyDescent="0.35">
      <c r="B40" s="96"/>
      <c r="C40" s="96"/>
      <c r="D40" s="96"/>
      <c r="E40" s="96"/>
      <c r="F40" s="96"/>
      <c r="G40" s="96"/>
      <c r="H40" s="96"/>
      <c r="I40" s="96"/>
      <c r="J40" s="96"/>
    </row>
    <row r="41" spans="2:10" ht="14.25" customHeight="1" x14ac:dyDescent="0.35">
      <c r="B41" s="96"/>
      <c r="C41" s="96"/>
      <c r="D41" s="96"/>
      <c r="E41" s="96"/>
      <c r="F41" s="96"/>
      <c r="G41" s="96"/>
      <c r="H41" s="96"/>
      <c r="I41" s="96"/>
      <c r="J41" s="96"/>
    </row>
  </sheetData>
  <mergeCells count="4">
    <mergeCell ref="B23:J23"/>
    <mergeCell ref="B31:H38"/>
    <mergeCell ref="B18:B19"/>
    <mergeCell ref="G7:H7"/>
  </mergeCells>
  <conditionalFormatting sqref="E2:E21">
    <cfRule type="cellIs" dxfId="23" priority="1" operator="lessThan">
      <formula>-1500</formula>
    </cfRule>
    <cfRule type="cellIs" dxfId="22" priority="2" operator="between">
      <formula>0</formula>
      <formula>-0.9</formula>
    </cfRule>
    <cfRule type="cellIs" dxfId="21" priority="3" operator="lessThan">
      <formula>-1000</formula>
    </cfRule>
  </conditionalFormatting>
  <pageMargins left="0.31496062992125984" right="0.31496062992125984" top="0.94488188976377963" bottom="0.35433070866141736" header="0.31496062992125984" footer="0.31496062992125984"/>
  <pageSetup paperSize="9" scale="95" orientation="portrait" r:id="rId1"/>
  <headerFooter scaleWithDoc="0">
    <oddHeader>&amp;C&amp;20&amp;KFF0000CUADRO INFORMATIVO CUOTA MANTENIMIENTO - 2026</oddHead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B1:AJ41"/>
  <sheetViews>
    <sheetView showGridLines="0" zoomScale="80" zoomScaleNormal="80" workbookViewId="0">
      <selection activeCell="C21" sqref="C21"/>
    </sheetView>
  </sheetViews>
  <sheetFormatPr baseColWidth="10" defaultColWidth="11.3984375" defaultRowHeight="13.9" x14ac:dyDescent="0.4"/>
  <cols>
    <col min="1" max="1" width="2.73046875" style="9" customWidth="1"/>
    <col min="2" max="2" width="23.265625" style="9" customWidth="1"/>
    <col min="3" max="3" width="12.73046875" style="8" customWidth="1"/>
    <col min="4" max="4" width="12.73046875" style="9" customWidth="1"/>
    <col min="5" max="5" width="12.73046875" style="10" customWidth="1"/>
    <col min="6" max="7" width="6.73046875" style="9" customWidth="1"/>
    <col min="8" max="8" width="10.265625" style="9" customWidth="1"/>
    <col min="9" max="9" width="2.59765625" style="9" bestFit="1" customWidth="1"/>
    <col min="10" max="11" width="6.73046875" style="9" customWidth="1"/>
    <col min="12" max="12" width="10.265625" style="9" customWidth="1"/>
    <col min="13" max="13" width="2.265625" style="9" customWidth="1"/>
    <col min="14" max="15" width="6.73046875" style="9" customWidth="1"/>
    <col min="16" max="16" width="10.265625" style="9" customWidth="1"/>
    <col min="17" max="17" width="2.265625" style="9" customWidth="1"/>
    <col min="18" max="19" width="6.73046875" style="9" customWidth="1"/>
    <col min="20" max="20" width="10.265625" style="9" customWidth="1"/>
    <col min="21" max="21" width="2.265625" style="9" customWidth="1"/>
    <col min="22" max="23" width="6.73046875" style="9" customWidth="1"/>
    <col min="24" max="24" width="10.265625" style="9" customWidth="1"/>
    <col min="25" max="25" width="2.265625" style="9" customWidth="1"/>
    <col min="26" max="27" width="6.73046875" style="9" customWidth="1"/>
    <col min="28" max="28" width="10.265625" style="9" customWidth="1"/>
    <col min="29" max="29" width="2.265625" style="9" customWidth="1"/>
    <col min="30" max="31" width="6.73046875" style="9" customWidth="1"/>
    <col min="32" max="32" width="10.265625" style="9" customWidth="1"/>
    <col min="33" max="33" width="2.265625" style="9" customWidth="1"/>
    <col min="34" max="35" width="6.73046875" style="9" customWidth="1"/>
    <col min="36" max="36" width="10.265625" style="9" customWidth="1"/>
    <col min="37" max="37" width="6.265625" style="9" bestFit="1" customWidth="1"/>
    <col min="38" max="16384" width="11.3984375" style="9"/>
  </cols>
  <sheetData>
    <row r="1" spans="2:36" ht="18.95" customHeight="1" x14ac:dyDescent="0.5">
      <c r="B1" s="33" t="str">
        <f>B!$B$1</f>
        <v>MAYO</v>
      </c>
      <c r="C1" s="34" t="s">
        <v>0</v>
      </c>
      <c r="D1" s="35" t="s">
        <v>19</v>
      </c>
      <c r="E1" s="36" t="s">
        <v>264</v>
      </c>
      <c r="F1" s="37"/>
      <c r="G1" s="167"/>
      <c r="H1" s="167"/>
      <c r="I1" s="167"/>
      <c r="J1" s="167"/>
    </row>
    <row r="2" spans="2:36" ht="18.95" customHeight="1" x14ac:dyDescent="0.5">
      <c r="B2" s="33" t="s">
        <v>12</v>
      </c>
      <c r="C2" s="31" t="s">
        <v>5</v>
      </c>
      <c r="D2" s="31">
        <v>101</v>
      </c>
      <c r="E2" s="174">
        <f>SUM('Cuota-Pago=Saldo'!AN46)</f>
        <v>-352.9230507404107</v>
      </c>
      <c r="F2" s="33"/>
      <c r="G2" s="167"/>
      <c r="H2" s="167"/>
      <c r="I2" s="167"/>
      <c r="J2" s="167"/>
    </row>
    <row r="3" spans="2:36" ht="18.95" customHeight="1" x14ac:dyDescent="0.5">
      <c r="C3" s="31" t="s">
        <v>5</v>
      </c>
      <c r="D3" s="31">
        <v>102</v>
      </c>
      <c r="E3" s="174">
        <f>SUM('Cuota-Pago=Saldo'!AN47)</f>
        <v>-422.94672762296545</v>
      </c>
      <c r="F3" s="33"/>
      <c r="G3" s="167"/>
      <c r="H3" s="167"/>
      <c r="I3" s="167"/>
      <c r="J3" s="167"/>
    </row>
    <row r="4" spans="2:36" ht="18.95" customHeight="1" x14ac:dyDescent="0.5">
      <c r="C4" s="31" t="s">
        <v>5</v>
      </c>
      <c r="D4" s="31">
        <v>103</v>
      </c>
      <c r="E4" s="174">
        <f>SUM('Cuota-Pago=Saldo'!AN48)</f>
        <v>-323.11816332284491</v>
      </c>
      <c r="F4" s="33"/>
      <c r="G4" s="167"/>
      <c r="H4" s="167"/>
      <c r="I4" s="167"/>
      <c r="J4" s="167"/>
    </row>
    <row r="5" spans="2:36" ht="18.95" customHeight="1" x14ac:dyDescent="0.5">
      <c r="C5" s="31" t="s">
        <v>5</v>
      </c>
      <c r="D5" s="31">
        <v>104</v>
      </c>
      <c r="E5" s="174">
        <f>SUM('Cuota-Pago=Saldo'!AN49)</f>
        <v>-810.98357609535924</v>
      </c>
      <c r="F5" s="33"/>
      <c r="G5" s="167"/>
      <c r="H5" s="167"/>
      <c r="I5" s="167"/>
      <c r="J5" s="167"/>
    </row>
    <row r="6" spans="2:36" ht="18.95" customHeight="1" x14ac:dyDescent="0.5">
      <c r="C6" s="31" t="s">
        <v>5</v>
      </c>
      <c r="D6" s="31">
        <v>201</v>
      </c>
      <c r="E6" s="174">
        <f>SUM('Cuota-Pago=Saldo'!AN50)</f>
        <v>-4.2886398544510484E-3</v>
      </c>
      <c r="F6" s="33"/>
      <c r="G6" s="167"/>
      <c r="H6" s="167"/>
      <c r="I6" s="167"/>
      <c r="J6" s="167"/>
    </row>
    <row r="7" spans="2:36" ht="18.95" customHeight="1" x14ac:dyDescent="0.5">
      <c r="C7" s="31" t="s">
        <v>5</v>
      </c>
      <c r="D7" s="31">
        <v>202</v>
      </c>
      <c r="E7" s="174">
        <f>SUM('Cuota-Pago=Saldo'!AN51)</f>
        <v>-1117.7393058163466</v>
      </c>
      <c r="F7" s="33"/>
      <c r="G7" s="405" t="s">
        <v>307</v>
      </c>
      <c r="H7" s="405"/>
      <c r="I7" s="180">
        <v>5</v>
      </c>
      <c r="J7" s="167"/>
    </row>
    <row r="8" spans="2:36" ht="18.95" customHeight="1" x14ac:dyDescent="0.5">
      <c r="C8" s="31" t="s">
        <v>5</v>
      </c>
      <c r="D8" s="31">
        <v>203</v>
      </c>
      <c r="E8" s="174">
        <f>SUM('Cuota-Pago=Saldo'!AN52)</f>
        <v>-384.08882921850829</v>
      </c>
      <c r="F8" s="33"/>
      <c r="G8" s="162"/>
      <c r="H8" s="162"/>
      <c r="I8" s="180">
        <v>15</v>
      </c>
      <c r="J8" s="167"/>
    </row>
    <row r="9" spans="2:36" ht="18.95" customHeight="1" x14ac:dyDescent="0.5">
      <c r="C9" s="31" t="s">
        <v>5</v>
      </c>
      <c r="D9" s="31">
        <v>204</v>
      </c>
      <c r="E9" s="174">
        <f>SUM('Cuota-Pago=Saldo'!AN53)</f>
        <v>-390.28302694005629</v>
      </c>
      <c r="F9" s="33"/>
      <c r="G9" s="162"/>
      <c r="H9" s="162"/>
      <c r="I9" s="180">
        <v>20</v>
      </c>
      <c r="J9" s="167"/>
    </row>
    <row r="10" spans="2:36" ht="18.95" customHeight="1" x14ac:dyDescent="0.5">
      <c r="C10" s="31" t="s">
        <v>5</v>
      </c>
      <c r="D10" s="31">
        <v>301</v>
      </c>
      <c r="E10" s="174">
        <f>SUM('Cuota-Pago=Saldo'!AN54)</f>
        <v>-365.71425933125789</v>
      </c>
      <c r="F10" s="33"/>
      <c r="G10" s="167"/>
      <c r="H10" s="167"/>
      <c r="I10" s="167"/>
      <c r="J10" s="167"/>
    </row>
    <row r="11" spans="2:36" ht="18.95" customHeight="1" x14ac:dyDescent="0.35">
      <c r="C11" s="31" t="s">
        <v>5</v>
      </c>
      <c r="D11" s="31">
        <v>302</v>
      </c>
      <c r="E11" s="174">
        <f>SUM('Cuota-Pago=Saldo'!AN55)</f>
        <v>-1198.9832630200335</v>
      </c>
      <c r="G11" s="167"/>
      <c r="H11" s="167"/>
      <c r="I11" s="167"/>
      <c r="J11" s="167"/>
    </row>
    <row r="12" spans="2:36" ht="18.95" customHeight="1" x14ac:dyDescent="0.35">
      <c r="C12" s="31" t="s">
        <v>5</v>
      </c>
      <c r="D12" s="31">
        <v>303</v>
      </c>
      <c r="E12" s="174">
        <f>SUM('Cuota-Pago=Saldo'!AN56)</f>
        <v>-734.50047212085394</v>
      </c>
      <c r="G12" s="167"/>
      <c r="H12" s="167"/>
      <c r="I12" s="167"/>
      <c r="J12" s="167"/>
    </row>
    <row r="13" spans="2:36" ht="18.95" customHeight="1" x14ac:dyDescent="0.35">
      <c r="C13" s="31" t="s">
        <v>5</v>
      </c>
      <c r="D13" s="31">
        <v>304</v>
      </c>
      <c r="E13" s="174">
        <f>SUM('Cuota-Pago=Saldo'!AN57)</f>
        <v>6.040296935339029E-4</v>
      </c>
      <c r="G13" s="167"/>
      <c r="H13" s="167"/>
      <c r="I13" s="167"/>
      <c r="J13" s="167"/>
    </row>
    <row r="14" spans="2:36" ht="18.95" customHeight="1" x14ac:dyDescent="0.35">
      <c r="C14" s="31" t="s">
        <v>5</v>
      </c>
      <c r="D14" s="31">
        <v>401</v>
      </c>
      <c r="E14" s="174">
        <f>SUM('Cuota-Pago=Saldo'!AN58)</f>
        <v>-767.70587995525648</v>
      </c>
    </row>
    <row r="15" spans="2:36" s="8" customFormat="1" ht="18.95" customHeight="1" x14ac:dyDescent="0.4">
      <c r="C15" s="31" t="s">
        <v>5</v>
      </c>
      <c r="D15" s="31">
        <v>402</v>
      </c>
      <c r="E15" s="174">
        <f>SUM('Cuota-Pago=Saldo'!AN59)</f>
        <v>-337.14693963435013</v>
      </c>
      <c r="AC15" s="9"/>
      <c r="AD15" s="9"/>
      <c r="AE15" s="9"/>
      <c r="AF15" s="9"/>
      <c r="AG15" s="9"/>
      <c r="AH15" s="9"/>
      <c r="AI15" s="9"/>
      <c r="AJ15" s="9"/>
    </row>
    <row r="16" spans="2:36" s="8" customFormat="1" ht="18.95" customHeight="1" x14ac:dyDescent="0.5">
      <c r="B16" s="264" t="s">
        <v>348</v>
      </c>
      <c r="C16" s="31" t="s">
        <v>5</v>
      </c>
      <c r="D16" s="32">
        <v>403</v>
      </c>
      <c r="E16" s="174">
        <f>SUM('Cuota-Pago=Saldo'!AN60)</f>
        <v>-404.58701339850899</v>
      </c>
      <c r="AC16" s="9"/>
      <c r="AD16" s="9"/>
      <c r="AE16" s="9"/>
      <c r="AF16" s="9"/>
      <c r="AG16" s="9"/>
      <c r="AH16" s="9"/>
      <c r="AI16" s="9"/>
      <c r="AJ16" s="9"/>
    </row>
    <row r="17" spans="2:36" s="8" customFormat="1" ht="18.95" customHeight="1" x14ac:dyDescent="0.5">
      <c r="B17" s="175" t="s">
        <v>346</v>
      </c>
      <c r="C17" s="31" t="s">
        <v>5</v>
      </c>
      <c r="D17" s="31">
        <v>404</v>
      </c>
      <c r="E17" s="174">
        <f>SUM('Cuota-Pago=Saldo'!AN61)</f>
        <v>-374.10515424335114</v>
      </c>
      <c r="AC17" s="9"/>
      <c r="AD17" s="9"/>
      <c r="AE17" s="9"/>
      <c r="AF17" s="9"/>
      <c r="AG17" s="9"/>
      <c r="AH17" s="9"/>
      <c r="AI17" s="9"/>
      <c r="AJ17" s="9"/>
    </row>
    <row r="18" spans="2:36" s="8" customFormat="1" ht="18.95" customHeight="1" x14ac:dyDescent="0.4">
      <c r="B18" s="404" t="s">
        <v>295</v>
      </c>
      <c r="C18" s="31" t="s">
        <v>5</v>
      </c>
      <c r="D18" s="31">
        <v>501</v>
      </c>
      <c r="E18" s="174">
        <f>SUM('Cuota-Pago=Saldo'!AN62)</f>
        <v>-442.41133746836203</v>
      </c>
      <c r="AC18" s="9"/>
      <c r="AD18" s="9"/>
      <c r="AE18" s="9"/>
      <c r="AF18" s="9"/>
      <c r="AG18" s="9"/>
      <c r="AH18" s="9"/>
      <c r="AI18" s="9"/>
      <c r="AJ18" s="9"/>
    </row>
    <row r="19" spans="2:36" s="8" customFormat="1" ht="18.95" customHeight="1" x14ac:dyDescent="0.4">
      <c r="B19" s="404"/>
      <c r="C19" s="31" t="s">
        <v>5</v>
      </c>
      <c r="D19" s="31">
        <v>502</v>
      </c>
      <c r="E19" s="174">
        <f>SUM('Cuota-Pago=Saldo'!AN63)</f>
        <v>-401.70551996297314</v>
      </c>
      <c r="AC19" s="9"/>
      <c r="AD19" s="9"/>
      <c r="AE19" s="9"/>
      <c r="AF19" s="9"/>
      <c r="AG19" s="9"/>
      <c r="AH19" s="9"/>
      <c r="AI19" s="9"/>
      <c r="AJ19" s="9"/>
    </row>
    <row r="20" spans="2:36" s="8" customFormat="1" ht="18.95" customHeight="1" x14ac:dyDescent="0.4">
      <c r="B20" s="173">
        <f ca="1">NOW()</f>
        <v>46162.304492939817</v>
      </c>
      <c r="C20" s="31" t="s">
        <v>5</v>
      </c>
      <c r="D20" s="31">
        <v>503</v>
      </c>
      <c r="E20" s="174">
        <f>SUM('Cuota-Pago=Saldo'!AN64)</f>
        <v>-511.61874745475552</v>
      </c>
      <c r="AC20" s="9"/>
      <c r="AD20" s="9"/>
      <c r="AE20" s="9"/>
      <c r="AF20" s="9"/>
      <c r="AG20" s="9"/>
      <c r="AH20" s="9"/>
      <c r="AI20" s="9"/>
      <c r="AJ20" s="9"/>
    </row>
    <row r="21" spans="2:36" s="8" customFormat="1" ht="18.95" customHeight="1" x14ac:dyDescent="0.5">
      <c r="B21" s="172">
        <v>0.32291666666666669</v>
      </c>
      <c r="C21" s="31" t="s">
        <v>5</v>
      </c>
      <c r="D21" s="31">
        <v>504</v>
      </c>
      <c r="E21" s="174">
        <f>SUM('Cuota-Pago=Saldo'!AN65)</f>
        <v>-4.2281184778403258E-4</v>
      </c>
      <c r="H21" s="33" t="s">
        <v>310</v>
      </c>
      <c r="AC21" s="9"/>
      <c r="AD21" s="9"/>
      <c r="AE21" s="9"/>
      <c r="AF21" s="9"/>
      <c r="AG21" s="9"/>
      <c r="AH21" s="9"/>
      <c r="AI21" s="9"/>
      <c r="AJ21" s="9"/>
    </row>
    <row r="22" spans="2:36" s="33" customFormat="1" ht="18.95" customHeight="1" x14ac:dyDescent="0.5">
      <c r="B22" s="161" t="s">
        <v>284</v>
      </c>
      <c r="C22" s="38"/>
      <c r="D22" s="38"/>
      <c r="E22" s="39"/>
    </row>
    <row r="23" spans="2:36" s="161" customFormat="1" ht="80.099999999999994" customHeight="1" x14ac:dyDescent="0.5">
      <c r="B23" s="403" t="s">
        <v>305</v>
      </c>
      <c r="C23" s="403"/>
      <c r="D23" s="403"/>
      <c r="E23" s="403"/>
      <c r="F23" s="403"/>
      <c r="G23" s="403"/>
      <c r="H23" s="403"/>
      <c r="I23" s="403"/>
      <c r="J23" s="403"/>
    </row>
    <row r="24" spans="2:36" s="33" customFormat="1" ht="18.95" customHeight="1" x14ac:dyDescent="0.5">
      <c r="C24" s="38"/>
      <c r="D24" s="38"/>
      <c r="E24" s="39"/>
    </row>
    <row r="25" spans="2:36" s="33" customFormat="1" ht="18.95" customHeight="1" x14ac:dyDescent="0.5">
      <c r="B25" s="163" t="s">
        <v>285</v>
      </c>
      <c r="C25" s="164" t="s">
        <v>292</v>
      </c>
      <c r="D25" s="38"/>
      <c r="E25" s="39"/>
    </row>
    <row r="26" spans="2:36" s="33" customFormat="1" ht="18.95" customHeight="1" x14ac:dyDescent="0.5">
      <c r="B26" s="163" t="s">
        <v>286</v>
      </c>
      <c r="C26" s="165" t="s">
        <v>287</v>
      </c>
      <c r="D26" s="38"/>
      <c r="E26" s="39"/>
    </row>
    <row r="27" spans="2:36" s="33" customFormat="1" ht="18.95" customHeight="1" x14ac:dyDescent="0.5">
      <c r="B27" s="163" t="s">
        <v>288</v>
      </c>
      <c r="C27" s="165" t="s">
        <v>291</v>
      </c>
      <c r="D27" s="38"/>
      <c r="E27" s="39"/>
    </row>
    <row r="28" spans="2:36" s="33" customFormat="1" ht="18.95" customHeight="1" x14ac:dyDescent="0.5">
      <c r="B28" s="163" t="s">
        <v>289</v>
      </c>
      <c r="C28" s="164" t="s">
        <v>293</v>
      </c>
      <c r="D28" s="38"/>
      <c r="E28" s="39"/>
    </row>
    <row r="29" spans="2:36" s="33" customFormat="1" ht="18.95" customHeight="1" x14ac:dyDescent="0.5">
      <c r="B29" s="163" t="s">
        <v>290</v>
      </c>
      <c r="C29" s="164" t="s">
        <v>294</v>
      </c>
      <c r="D29" s="38"/>
      <c r="E29" s="39"/>
    </row>
    <row r="31" spans="2:36" ht="18" customHeight="1" x14ac:dyDescent="0.35">
      <c r="B31" s="402" t="s">
        <v>344</v>
      </c>
      <c r="C31" s="402"/>
      <c r="D31" s="402"/>
      <c r="E31" s="402"/>
      <c r="F31" s="402"/>
      <c r="G31" s="402"/>
      <c r="H31" s="402"/>
      <c r="I31" s="97"/>
      <c r="J31" s="97"/>
      <c r="K31" s="90"/>
      <c r="L31" s="90"/>
      <c r="M31" s="90"/>
      <c r="N31" s="90"/>
      <c r="O31" s="90"/>
      <c r="P31" s="90"/>
    </row>
    <row r="32" spans="2:36" ht="18" customHeight="1" x14ac:dyDescent="0.35">
      <c r="B32" s="402"/>
      <c r="C32" s="402"/>
      <c r="D32" s="402"/>
      <c r="E32" s="402"/>
      <c r="F32" s="402"/>
      <c r="G32" s="402"/>
      <c r="H32" s="402"/>
      <c r="I32" s="97"/>
      <c r="J32" s="97"/>
      <c r="K32" s="90"/>
      <c r="L32" s="90"/>
      <c r="M32" s="90"/>
      <c r="N32" s="90"/>
      <c r="O32" s="90"/>
      <c r="P32" s="90"/>
    </row>
    <row r="33" spans="2:16" ht="18" customHeight="1" x14ac:dyDescent="0.35">
      <c r="B33" s="402"/>
      <c r="C33" s="402"/>
      <c r="D33" s="402"/>
      <c r="E33" s="402"/>
      <c r="F33" s="402"/>
      <c r="G33" s="402"/>
      <c r="H33" s="402"/>
      <c r="I33" s="97"/>
      <c r="J33" s="97"/>
      <c r="K33" s="90"/>
      <c r="L33" s="90"/>
      <c r="M33" s="90"/>
      <c r="N33" s="90"/>
      <c r="O33" s="90"/>
      <c r="P33" s="90"/>
    </row>
    <row r="34" spans="2:16" ht="18" customHeight="1" x14ac:dyDescent="0.35">
      <c r="B34" s="402"/>
      <c r="C34" s="402"/>
      <c r="D34" s="402"/>
      <c r="E34" s="402"/>
      <c r="F34" s="402"/>
      <c r="G34" s="402"/>
      <c r="H34" s="402"/>
      <c r="I34" s="97"/>
      <c r="J34" s="97"/>
      <c r="K34" s="90"/>
      <c r="L34" s="90"/>
      <c r="M34" s="90"/>
      <c r="N34" s="90"/>
      <c r="O34" s="90"/>
      <c r="P34" s="90"/>
    </row>
    <row r="35" spans="2:16" ht="18" customHeight="1" x14ac:dyDescent="0.35">
      <c r="B35" s="402"/>
      <c r="C35" s="402"/>
      <c r="D35" s="402"/>
      <c r="E35" s="402"/>
      <c r="F35" s="402"/>
      <c r="G35" s="402"/>
      <c r="H35" s="402"/>
      <c r="I35" s="97"/>
      <c r="J35" s="97"/>
      <c r="K35" s="90"/>
      <c r="L35" s="90"/>
      <c r="M35" s="90"/>
      <c r="N35" s="90"/>
      <c r="O35" s="90"/>
      <c r="P35" s="90"/>
    </row>
    <row r="36" spans="2:16" ht="18" customHeight="1" x14ac:dyDescent="0.35">
      <c r="B36" s="402"/>
      <c r="C36" s="402"/>
      <c r="D36" s="402"/>
      <c r="E36" s="402"/>
      <c r="F36" s="402"/>
      <c r="G36" s="402"/>
      <c r="H36" s="402"/>
      <c r="I36" s="97"/>
      <c r="J36" s="97"/>
      <c r="K36" s="90"/>
      <c r="L36" s="90"/>
      <c r="M36" s="90"/>
      <c r="N36" s="90"/>
      <c r="O36" s="90"/>
      <c r="P36" s="90"/>
    </row>
    <row r="37" spans="2:16" ht="18" customHeight="1" x14ac:dyDescent="0.35">
      <c r="B37" s="402"/>
      <c r="C37" s="402"/>
      <c r="D37" s="402"/>
      <c r="E37" s="402"/>
      <c r="F37" s="402"/>
      <c r="G37" s="402"/>
      <c r="H37" s="402"/>
      <c r="I37" s="97"/>
      <c r="J37" s="97"/>
      <c r="K37" s="90"/>
      <c r="L37" s="90"/>
      <c r="M37" s="90"/>
      <c r="N37" s="90"/>
      <c r="O37" s="90"/>
      <c r="P37" s="90"/>
    </row>
    <row r="38" spans="2:16" ht="18" customHeight="1" x14ac:dyDescent="0.35">
      <c r="B38" s="402"/>
      <c r="C38" s="402"/>
      <c r="D38" s="402"/>
      <c r="E38" s="402"/>
      <c r="F38" s="402"/>
      <c r="G38" s="402"/>
      <c r="H38" s="402"/>
      <c r="I38" s="97"/>
      <c r="J38" s="97"/>
      <c r="K38" s="90"/>
      <c r="L38" s="90"/>
      <c r="M38" s="90"/>
      <c r="N38" s="90"/>
      <c r="O38" s="90"/>
      <c r="P38" s="90"/>
    </row>
    <row r="39" spans="2:16" ht="15" customHeight="1" x14ac:dyDescent="0.35">
      <c r="B39" s="97"/>
      <c r="C39" s="97"/>
      <c r="D39" s="97"/>
      <c r="E39" s="97"/>
      <c r="F39" s="97"/>
      <c r="G39" s="97"/>
      <c r="H39" s="97"/>
      <c r="I39" s="97"/>
      <c r="J39" s="97"/>
      <c r="K39" s="90"/>
      <c r="L39" s="90"/>
      <c r="M39" s="90"/>
      <c r="N39" s="90"/>
      <c r="O39" s="90"/>
      <c r="P39" s="90"/>
    </row>
    <row r="40" spans="2:16" ht="14.25" customHeight="1" x14ac:dyDescent="0.35">
      <c r="B40" s="97"/>
      <c r="C40" s="97"/>
      <c r="D40" s="97"/>
      <c r="E40" s="97"/>
      <c r="F40" s="97"/>
      <c r="G40" s="97"/>
      <c r="H40" s="97"/>
      <c r="I40" s="97"/>
      <c r="J40" s="97"/>
    </row>
    <row r="41" spans="2:16" ht="14.25" customHeight="1" x14ac:dyDescent="0.35">
      <c r="B41" s="97"/>
      <c r="C41" s="97"/>
      <c r="D41" s="97"/>
      <c r="E41" s="97"/>
      <c r="F41" s="97"/>
      <c r="G41" s="97"/>
      <c r="H41" s="97"/>
      <c r="I41" s="97"/>
      <c r="J41" s="97"/>
    </row>
  </sheetData>
  <mergeCells count="4">
    <mergeCell ref="B23:J23"/>
    <mergeCell ref="B31:H38"/>
    <mergeCell ref="B18:B19"/>
    <mergeCell ref="G7:H7"/>
  </mergeCells>
  <conditionalFormatting sqref="E2:E21">
    <cfRule type="cellIs" dxfId="20" priority="1" operator="lessThan">
      <formula>-1500</formula>
    </cfRule>
    <cfRule type="cellIs" dxfId="19" priority="2" operator="between">
      <formula>0</formula>
      <formula>-0.9</formula>
    </cfRule>
    <cfRule type="cellIs" dxfId="18" priority="3" operator="lessThan">
      <formula>-1000</formula>
    </cfRule>
  </conditionalFormatting>
  <pageMargins left="0.31496062992125984" right="0.31496062992125984" top="0.94488188976377963" bottom="0.35433070866141736" header="0.31496062992125984" footer="0.31496062992125984"/>
  <pageSetup paperSize="9" scale="95" orientation="portrait" verticalDpi="0" r:id="rId1"/>
  <headerFooter>
    <oddHeader>&amp;C&amp;20&amp;KFF0000CUADRO INFORMATIVO CUOTA MANTENIMIENTO - 2026</oddHead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AD198"/>
  <sheetViews>
    <sheetView zoomScale="85" zoomScaleNormal="85" workbookViewId="0">
      <pane xSplit="5" ySplit="3" topLeftCell="F51" activePane="bottomRight" state="frozen"/>
      <selection activeCell="F159" sqref="F159"/>
      <selection pane="topRight" activeCell="F159" sqref="F159"/>
      <selection pane="bottomLeft" activeCell="F159" sqref="F159"/>
      <selection pane="bottomRight" activeCell="J64" sqref="J64"/>
    </sheetView>
  </sheetViews>
  <sheetFormatPr baseColWidth="10" defaultRowHeight="14.65" x14ac:dyDescent="0.45"/>
  <cols>
    <col min="1" max="1" width="65.1328125" hidden="1" customWidth="1"/>
    <col min="2" max="2" width="3.3984375" bestFit="1" customWidth="1"/>
    <col min="3" max="3" width="7.1328125" style="109" bestFit="1" customWidth="1"/>
    <col min="4" max="4" width="6.265625" bestFit="1" customWidth="1"/>
    <col min="5" max="5" width="8.3984375" style="59" hidden="1" customWidth="1"/>
    <col min="6" max="18" width="8.86328125" style="6" customWidth="1"/>
    <col min="19" max="19" width="3.59765625" style="71" customWidth="1"/>
    <col min="20" max="20" width="19.796875" style="62" bestFit="1" customWidth="1"/>
    <col min="21" max="21" width="7.265625" style="62" customWidth="1"/>
    <col min="22" max="22" width="7.265625" customWidth="1"/>
    <col min="23" max="24" width="9" customWidth="1"/>
  </cols>
  <sheetData>
    <row r="1" spans="1:26" ht="20.350000000000001" customHeight="1" x14ac:dyDescent="0.5">
      <c r="F1" s="332" t="s">
        <v>349</v>
      </c>
      <c r="G1" s="333"/>
      <c r="H1" s="333"/>
      <c r="I1" s="333"/>
      <c r="J1" s="333"/>
      <c r="K1" s="333"/>
      <c r="L1" s="333"/>
      <c r="M1" s="333"/>
      <c r="N1" s="333"/>
      <c r="O1" s="333"/>
      <c r="P1" s="333"/>
      <c r="Q1" s="333"/>
      <c r="R1" s="333"/>
      <c r="T1" s="266" t="s">
        <v>348</v>
      </c>
    </row>
    <row r="2" spans="1:26" s="6" customFormat="1" ht="20.350000000000001" customHeight="1" x14ac:dyDescent="0.5">
      <c r="C2" s="108">
        <v>2026</v>
      </c>
      <c r="E2" s="55"/>
      <c r="F2" s="56" t="s">
        <v>73</v>
      </c>
      <c r="G2" s="56" t="s">
        <v>74</v>
      </c>
      <c r="H2" s="56" t="s">
        <v>75</v>
      </c>
      <c r="I2" s="56" t="s">
        <v>76</v>
      </c>
      <c r="J2" s="56" t="s">
        <v>77</v>
      </c>
      <c r="K2" s="56" t="s">
        <v>78</v>
      </c>
      <c r="L2" s="56" t="s">
        <v>79</v>
      </c>
      <c r="M2" s="56" t="s">
        <v>80</v>
      </c>
      <c r="N2" s="56" t="s">
        <v>81</v>
      </c>
      <c r="O2" s="56" t="s">
        <v>82</v>
      </c>
      <c r="P2" s="56" t="s">
        <v>83</v>
      </c>
      <c r="Q2" s="56" t="s">
        <v>84</v>
      </c>
      <c r="R2" s="195" t="s">
        <v>315</v>
      </c>
      <c r="S2" s="78"/>
      <c r="T2" s="267" t="s">
        <v>346</v>
      </c>
      <c r="U2"/>
      <c r="V2"/>
      <c r="W2"/>
      <c r="X2"/>
      <c r="Y2"/>
      <c r="Z2"/>
    </row>
    <row r="3" spans="1:26" ht="14.65" hidden="1" customHeight="1" x14ac:dyDescent="0.5">
      <c r="P3" s="46" t="s">
        <v>85</v>
      </c>
      <c r="Q3" s="60">
        <v>350</v>
      </c>
      <c r="T3" s="265"/>
      <c r="U3" s="265"/>
      <c r="V3" s="265"/>
    </row>
    <row r="4" spans="1:26" ht="20.100000000000001" customHeight="1" x14ac:dyDescent="0.45">
      <c r="A4" s="63" t="s">
        <v>86</v>
      </c>
      <c r="B4" s="64">
        <v>1</v>
      </c>
      <c r="C4" s="110" t="s">
        <v>3</v>
      </c>
      <c r="D4" s="65">
        <v>101</v>
      </c>
      <c r="E4" s="66">
        <v>0</v>
      </c>
      <c r="F4" s="79">
        <v>362.78</v>
      </c>
      <c r="G4" s="79">
        <v>390.24</v>
      </c>
      <c r="H4" s="79">
        <v>393.04</v>
      </c>
      <c r="I4" s="79">
        <v>392.51</v>
      </c>
      <c r="J4" s="79"/>
      <c r="K4" s="79"/>
      <c r="L4" s="79"/>
      <c r="M4" s="79"/>
      <c r="N4" s="79"/>
      <c r="O4" s="79"/>
      <c r="P4" s="79"/>
      <c r="Q4" s="79"/>
      <c r="R4" s="82">
        <f>SUM('Cuota-Pago=Saldo'!AN6)</f>
        <v>-378.77789739826846</v>
      </c>
      <c r="U4" s="67"/>
    </row>
    <row r="5" spans="1:26" ht="20.100000000000001" customHeight="1" x14ac:dyDescent="0.45">
      <c r="A5" s="63" t="s">
        <v>87</v>
      </c>
      <c r="B5" s="64">
        <v>2</v>
      </c>
      <c r="C5" s="110" t="s">
        <v>3</v>
      </c>
      <c r="D5" s="65">
        <v>102</v>
      </c>
      <c r="E5" s="66">
        <v>0</v>
      </c>
      <c r="F5" s="79"/>
      <c r="G5" s="79">
        <v>32</v>
      </c>
      <c r="H5" s="79">
        <v>528</v>
      </c>
      <c r="I5" s="79">
        <v>500</v>
      </c>
      <c r="J5" s="79"/>
      <c r="K5" s="79"/>
      <c r="L5" s="79"/>
      <c r="M5" s="79"/>
      <c r="N5" s="79"/>
      <c r="O5" s="79"/>
      <c r="P5" s="79"/>
      <c r="Q5" s="79"/>
      <c r="R5" s="82">
        <f>SUM('Cuota-Pago=Saldo'!AN7)</f>
        <v>-36.885913045907614</v>
      </c>
      <c r="U5" s="68"/>
    </row>
    <row r="6" spans="1:26" ht="20.100000000000001" customHeight="1" x14ac:dyDescent="0.45">
      <c r="A6" s="69" t="s">
        <v>88</v>
      </c>
      <c r="B6" s="64">
        <v>3</v>
      </c>
      <c r="C6" s="110" t="s">
        <v>3</v>
      </c>
      <c r="D6" s="65">
        <v>103</v>
      </c>
      <c r="E6" s="66">
        <v>0</v>
      </c>
      <c r="F6" s="79">
        <v>360</v>
      </c>
      <c r="G6" s="79">
        <v>380</v>
      </c>
      <c r="H6" s="79">
        <v>350</v>
      </c>
      <c r="I6" s="79"/>
      <c r="J6" s="79"/>
      <c r="K6" s="79"/>
      <c r="L6" s="79"/>
      <c r="M6" s="79"/>
      <c r="N6" s="79"/>
      <c r="O6" s="79"/>
      <c r="P6" s="79"/>
      <c r="Q6" s="79"/>
      <c r="R6" s="82">
        <f>SUM('Cuota-Pago=Saldo'!AN8)</f>
        <v>-716.35217154934674</v>
      </c>
      <c r="U6" s="67"/>
    </row>
    <row r="7" spans="1:26" ht="20.100000000000001" customHeight="1" x14ac:dyDescent="0.45">
      <c r="A7" s="69" t="s">
        <v>89</v>
      </c>
      <c r="B7" s="64">
        <v>4</v>
      </c>
      <c r="C7" s="110" t="s">
        <v>3</v>
      </c>
      <c r="D7" s="65">
        <v>104</v>
      </c>
      <c r="E7" s="66">
        <v>0</v>
      </c>
      <c r="F7" s="79">
        <v>350</v>
      </c>
      <c r="G7" s="79">
        <v>500</v>
      </c>
      <c r="H7" s="79">
        <v>350</v>
      </c>
      <c r="I7" s="79">
        <v>300</v>
      </c>
      <c r="J7" s="79"/>
      <c r="K7" s="79"/>
      <c r="L7" s="79"/>
      <c r="M7" s="79"/>
      <c r="N7" s="79"/>
      <c r="O7" s="79"/>
      <c r="P7" s="79"/>
      <c r="Q7" s="79"/>
      <c r="R7" s="82">
        <f>SUM('Cuota-Pago=Saldo'!AN9)</f>
        <v>-340.27236528081147</v>
      </c>
    </row>
    <row r="8" spans="1:26" ht="20.100000000000001" customHeight="1" x14ac:dyDescent="0.45">
      <c r="A8" s="63" t="s">
        <v>90</v>
      </c>
      <c r="B8" s="64">
        <v>5</v>
      </c>
      <c r="C8" s="110" t="s">
        <v>3</v>
      </c>
      <c r="D8" s="65">
        <v>201</v>
      </c>
      <c r="E8" s="66">
        <v>0</v>
      </c>
      <c r="F8" s="79">
        <v>282.27</v>
      </c>
      <c r="G8" s="79"/>
      <c r="H8" s="79">
        <f>500+298.08</f>
        <v>798.07999999999993</v>
      </c>
      <c r="I8" s="79">
        <v>406.56</v>
      </c>
      <c r="J8" s="79"/>
      <c r="K8" s="79"/>
      <c r="L8" s="79"/>
      <c r="M8" s="79"/>
      <c r="N8" s="79"/>
      <c r="O8" s="79"/>
      <c r="P8" s="79"/>
      <c r="Q8" s="79"/>
      <c r="R8" s="82">
        <f>SUM('Cuota-Pago=Saldo'!AN10)</f>
        <v>-398.26948832457032</v>
      </c>
      <c r="V8" s="261"/>
    </row>
    <row r="9" spans="1:26" ht="20.100000000000001" customHeight="1" x14ac:dyDescent="0.45">
      <c r="A9" s="63" t="s">
        <v>91</v>
      </c>
      <c r="B9" s="64">
        <v>6</v>
      </c>
      <c r="C9" s="110" t="s">
        <v>3</v>
      </c>
      <c r="D9" s="65">
        <v>202</v>
      </c>
      <c r="E9" s="66">
        <v>0</v>
      </c>
      <c r="F9" s="79">
        <v>378.98</v>
      </c>
      <c r="G9" s="79">
        <v>414.18</v>
      </c>
      <c r="H9" s="79">
        <v>403.15</v>
      </c>
      <c r="I9" s="79">
        <v>415.92</v>
      </c>
      <c r="J9" s="79"/>
      <c r="K9" s="79"/>
      <c r="L9" s="79"/>
      <c r="M9" s="79"/>
      <c r="N9" s="79"/>
      <c r="O9" s="79"/>
      <c r="P9" s="79"/>
      <c r="Q9" s="79"/>
      <c r="R9" s="82">
        <f>SUM('Cuota-Pago=Saldo'!AN11)</f>
        <v>-409.22585064477005</v>
      </c>
    </row>
    <row r="10" spans="1:26" ht="20.100000000000001" customHeight="1" x14ac:dyDescent="0.45">
      <c r="A10" s="69" t="s">
        <v>92</v>
      </c>
      <c r="B10" s="64">
        <v>7</v>
      </c>
      <c r="C10" s="110" t="s">
        <v>3</v>
      </c>
      <c r="D10" s="65">
        <v>203</v>
      </c>
      <c r="E10" s="66">
        <v>0</v>
      </c>
      <c r="F10" s="79">
        <v>406.34</v>
      </c>
      <c r="G10" s="79">
        <v>430.36</v>
      </c>
      <c r="H10" s="79">
        <v>428.25</v>
      </c>
      <c r="I10" s="79">
        <v>437.56</v>
      </c>
      <c r="J10" s="79"/>
      <c r="K10" s="79"/>
      <c r="L10" s="79"/>
      <c r="M10" s="79"/>
      <c r="N10" s="79"/>
      <c r="O10" s="79"/>
      <c r="P10" s="79"/>
      <c r="Q10" s="79"/>
      <c r="R10" s="82">
        <f>SUM('Cuota-Pago=Saldo'!AN12)</f>
        <v>-422.93740814583617</v>
      </c>
    </row>
    <row r="11" spans="1:26" ht="20.100000000000001" customHeight="1" x14ac:dyDescent="0.45">
      <c r="A11" s="69" t="s">
        <v>93</v>
      </c>
      <c r="B11" s="64">
        <v>8</v>
      </c>
      <c r="C11" s="110" t="s">
        <v>3</v>
      </c>
      <c r="D11" s="65">
        <v>204</v>
      </c>
      <c r="E11" s="66">
        <v>0</v>
      </c>
      <c r="F11" s="79">
        <v>363.44</v>
      </c>
      <c r="G11" s="79">
        <v>381.9</v>
      </c>
      <c r="H11" s="79">
        <v>391.41</v>
      </c>
      <c r="I11" s="79">
        <v>402.12</v>
      </c>
      <c r="J11" s="79">
        <v>378</v>
      </c>
      <c r="K11" s="80"/>
      <c r="L11" s="79"/>
      <c r="M11" s="79"/>
      <c r="N11" s="79"/>
      <c r="O11" s="79"/>
      <c r="P11" s="79"/>
      <c r="Q11" s="79"/>
      <c r="R11" s="82">
        <f>SUM('Cuota-Pago=Saldo'!AN13)</f>
        <v>5.1565714562684661E-4</v>
      </c>
    </row>
    <row r="12" spans="1:26" ht="20.100000000000001" customHeight="1" x14ac:dyDescent="0.45">
      <c r="A12" s="63" t="s">
        <v>94</v>
      </c>
      <c r="B12" s="64">
        <v>9</v>
      </c>
      <c r="C12" s="110" t="s">
        <v>3</v>
      </c>
      <c r="D12" s="65">
        <v>301</v>
      </c>
      <c r="E12" s="66">
        <v>0</v>
      </c>
      <c r="F12" s="80">
        <f>513-93.35</f>
        <v>419.65</v>
      </c>
      <c r="G12" s="80">
        <v>500</v>
      </c>
      <c r="H12" s="80">
        <v>500</v>
      </c>
      <c r="I12" s="80"/>
      <c r="J12" s="80"/>
      <c r="K12" s="80"/>
      <c r="L12" s="80" t="s">
        <v>12</v>
      </c>
      <c r="M12" s="80"/>
      <c r="N12" s="80"/>
      <c r="O12" s="80"/>
      <c r="P12" s="80"/>
      <c r="Q12" s="80"/>
      <c r="R12" s="82">
        <f>SUM('Cuota-Pago=Saldo'!AN14)</f>
        <v>-1187.1622501736617</v>
      </c>
      <c r="S12" s="71" t="s">
        <v>12</v>
      </c>
      <c r="T12" s="81"/>
      <c r="U12" s="81"/>
      <c r="V12" s="81"/>
      <c r="W12" s="81"/>
    </row>
    <row r="13" spans="1:26" ht="20.100000000000001" customHeight="1" x14ac:dyDescent="0.45">
      <c r="A13" s="63" t="s">
        <v>95</v>
      </c>
      <c r="B13" s="64">
        <v>10</v>
      </c>
      <c r="C13" s="110" t="s">
        <v>3</v>
      </c>
      <c r="D13" s="65">
        <v>302</v>
      </c>
      <c r="E13" s="66">
        <v>0</v>
      </c>
      <c r="F13" s="79"/>
      <c r="G13" s="80"/>
      <c r="H13" s="80">
        <v>1293.96</v>
      </c>
      <c r="I13" s="80">
        <v>436.21</v>
      </c>
      <c r="J13" s="80"/>
      <c r="K13" s="80"/>
      <c r="L13" s="80"/>
      <c r="M13" s="80"/>
      <c r="N13" s="80"/>
      <c r="O13" s="80"/>
      <c r="P13" s="80"/>
      <c r="Q13" s="80"/>
      <c r="R13" s="82">
        <f>SUM('Cuota-Pago=Saldo'!AN15)</f>
        <v>-423.39159060630436</v>
      </c>
      <c r="T13" s="81"/>
      <c r="U13" s="81"/>
      <c r="V13" s="81"/>
      <c r="W13" s="81"/>
    </row>
    <row r="14" spans="1:26" ht="20.100000000000001" customHeight="1" x14ac:dyDescent="0.45">
      <c r="A14" s="63" t="s">
        <v>96</v>
      </c>
      <c r="B14" s="64">
        <v>11</v>
      </c>
      <c r="C14" s="110" t="s">
        <v>3</v>
      </c>
      <c r="D14" s="65">
        <v>303</v>
      </c>
      <c r="E14" s="66">
        <v>0</v>
      </c>
      <c r="F14" s="80">
        <v>392.9</v>
      </c>
      <c r="G14" s="80">
        <v>420.74</v>
      </c>
      <c r="H14" s="80">
        <v>399.08</v>
      </c>
      <c r="I14" s="80">
        <v>395.98</v>
      </c>
      <c r="J14" s="80"/>
      <c r="K14" s="80"/>
      <c r="L14" s="80"/>
      <c r="M14" s="80"/>
      <c r="N14" s="80"/>
      <c r="O14" s="80"/>
      <c r="P14" s="80"/>
      <c r="Q14" s="80"/>
      <c r="R14" s="82">
        <f>SUM('Cuota-Pago=Saldo'!AN16)</f>
        <v>-385.70095246037698</v>
      </c>
      <c r="T14" s="81"/>
      <c r="U14" s="81"/>
      <c r="V14" s="81"/>
      <c r="W14" s="81"/>
    </row>
    <row r="15" spans="1:26" ht="20.100000000000001" customHeight="1" x14ac:dyDescent="0.45">
      <c r="A15" s="69" t="s">
        <v>97</v>
      </c>
      <c r="B15" s="64">
        <v>12</v>
      </c>
      <c r="C15" s="110" t="s">
        <v>3</v>
      </c>
      <c r="D15" s="65">
        <v>304</v>
      </c>
      <c r="E15" s="66">
        <v>0</v>
      </c>
      <c r="F15" s="79">
        <v>435.02</v>
      </c>
      <c r="G15" s="80">
        <v>441.5</v>
      </c>
      <c r="H15" s="80">
        <v>441.02</v>
      </c>
      <c r="I15" s="80"/>
      <c r="J15" s="80"/>
      <c r="K15" s="80"/>
      <c r="L15" s="80"/>
      <c r="M15" s="80"/>
      <c r="N15" s="80"/>
      <c r="O15" s="80"/>
      <c r="P15" s="80"/>
      <c r="Q15" s="80"/>
      <c r="R15" s="82">
        <f>SUM('Cuota-Pago=Saldo'!AN17)</f>
        <v>-852.77577039403093</v>
      </c>
      <c r="T15" s="81"/>
      <c r="U15" s="81"/>
      <c r="V15" s="81"/>
      <c r="W15" s="81"/>
    </row>
    <row r="16" spans="1:26" ht="20.100000000000001" customHeight="1" x14ac:dyDescent="0.45">
      <c r="A16" s="63" t="s">
        <v>98</v>
      </c>
      <c r="B16" s="64">
        <v>13</v>
      </c>
      <c r="C16" s="110" t="s">
        <v>3</v>
      </c>
      <c r="D16" s="65">
        <v>401</v>
      </c>
      <c r="E16" s="66">
        <v>0</v>
      </c>
      <c r="F16" s="79"/>
      <c r="G16" s="80"/>
      <c r="H16" s="80"/>
      <c r="I16" s="80"/>
      <c r="J16" s="80"/>
      <c r="K16" s="80"/>
      <c r="L16" s="80"/>
      <c r="M16" s="80"/>
      <c r="N16" s="80"/>
      <c r="O16" s="80"/>
      <c r="P16" s="80"/>
      <c r="Q16" s="80"/>
      <c r="R16" s="82">
        <f>SUM('Cuota-Pago=Saldo'!AN18)</f>
        <v>-1040.6883234111629</v>
      </c>
      <c r="T16" s="81"/>
      <c r="U16" s="81"/>
      <c r="V16" s="81"/>
      <c r="W16" s="81"/>
    </row>
    <row r="17" spans="1:30" ht="20.100000000000001" customHeight="1" x14ac:dyDescent="0.45">
      <c r="A17" s="69" t="s">
        <v>99</v>
      </c>
      <c r="B17" s="64">
        <v>14</v>
      </c>
      <c r="C17" s="110" t="s">
        <v>3</v>
      </c>
      <c r="D17" s="65">
        <v>402</v>
      </c>
      <c r="E17" s="66">
        <v>0.5</v>
      </c>
      <c r="F17" s="79">
        <v>327.64</v>
      </c>
      <c r="G17" s="80">
        <v>390.77</v>
      </c>
      <c r="H17" s="80">
        <v>376.76</v>
      </c>
      <c r="I17" s="80">
        <v>402.82</v>
      </c>
      <c r="J17" s="80"/>
      <c r="K17" s="80"/>
      <c r="L17" s="80"/>
      <c r="M17" s="80"/>
      <c r="N17" s="80"/>
      <c r="O17" s="80"/>
      <c r="P17" s="80"/>
      <c r="Q17" s="80"/>
      <c r="R17" s="82">
        <f>SUM('Cuota-Pago=Saldo'!AN19)</f>
        <v>-407.65082685068012</v>
      </c>
      <c r="T17" s="81"/>
      <c r="U17" s="81"/>
      <c r="V17" s="81"/>
      <c r="W17" s="81"/>
    </row>
    <row r="18" spans="1:30" ht="20.100000000000001" customHeight="1" x14ac:dyDescent="0.45">
      <c r="A18" s="69" t="s">
        <v>100</v>
      </c>
      <c r="B18" s="64">
        <v>15</v>
      </c>
      <c r="C18" s="111" t="s">
        <v>3</v>
      </c>
      <c r="D18" s="70">
        <v>403</v>
      </c>
      <c r="E18" s="66">
        <v>0</v>
      </c>
      <c r="F18" s="79"/>
      <c r="G18" s="80">
        <v>720.74</v>
      </c>
      <c r="H18" s="80">
        <v>395.06</v>
      </c>
      <c r="I18" s="80">
        <v>403.86</v>
      </c>
      <c r="J18" s="80"/>
      <c r="K18" s="80"/>
      <c r="L18" s="80"/>
      <c r="M18" s="80"/>
      <c r="N18" s="80"/>
      <c r="O18" s="80"/>
      <c r="P18" s="80"/>
      <c r="Q18" s="80"/>
      <c r="R18" s="82">
        <f>SUM('Cuota-Pago=Saldo'!AN20)</f>
        <v>-416.78439564827175</v>
      </c>
      <c r="T18" s="81"/>
      <c r="U18" s="81"/>
      <c r="V18" s="81"/>
      <c r="W18" s="81"/>
    </row>
    <row r="19" spans="1:30" ht="20.100000000000001" customHeight="1" x14ac:dyDescent="0.45">
      <c r="A19" s="69" t="s">
        <v>101</v>
      </c>
      <c r="B19" s="64">
        <v>16</v>
      </c>
      <c r="C19" s="110" t="s">
        <v>3</v>
      </c>
      <c r="D19" s="65">
        <v>404</v>
      </c>
      <c r="E19" s="66">
        <v>0</v>
      </c>
      <c r="F19" s="79"/>
      <c r="G19" s="80">
        <f>600+70</f>
        <v>670</v>
      </c>
      <c r="H19" s="80">
        <v>80</v>
      </c>
      <c r="I19" s="80">
        <v>100</v>
      </c>
      <c r="J19" s="80"/>
      <c r="K19" s="80"/>
      <c r="L19" s="80"/>
      <c r="M19" s="80"/>
      <c r="N19" s="80"/>
      <c r="O19" s="80"/>
      <c r="P19" s="80"/>
      <c r="Q19" s="80"/>
      <c r="R19" s="82">
        <f>SUM('Cuota-Pago=Saldo'!AN21)</f>
        <v>-983.18075430297733</v>
      </c>
      <c r="T19" s="81"/>
      <c r="U19" s="81"/>
      <c r="V19" s="81"/>
      <c r="W19" s="81"/>
    </row>
    <row r="20" spans="1:30" ht="20.100000000000001" customHeight="1" x14ac:dyDescent="0.45">
      <c r="A20" s="69" t="s">
        <v>102</v>
      </c>
      <c r="B20" s="64">
        <v>17</v>
      </c>
      <c r="C20" s="110" t="s">
        <v>3</v>
      </c>
      <c r="D20" s="65">
        <v>501</v>
      </c>
      <c r="E20" s="66">
        <v>0</v>
      </c>
      <c r="F20" s="79"/>
      <c r="G20" s="80">
        <v>439</v>
      </c>
      <c r="H20" s="80">
        <v>430</v>
      </c>
      <c r="I20" s="80">
        <v>446</v>
      </c>
      <c r="J20" s="80"/>
      <c r="K20" s="80"/>
      <c r="L20" s="80"/>
      <c r="M20" s="80"/>
      <c r="N20" s="80"/>
      <c r="O20" s="80"/>
      <c r="P20" s="80"/>
      <c r="Q20" s="80"/>
      <c r="R20" s="82">
        <f>SUM('Cuota-Pago=Saldo'!AN22)</f>
        <v>-431.2327043565021</v>
      </c>
      <c r="T20" s="81"/>
      <c r="U20" s="81"/>
      <c r="V20" s="81"/>
      <c r="W20" s="81"/>
    </row>
    <row r="21" spans="1:30" ht="20.100000000000001" customHeight="1" x14ac:dyDescent="0.45">
      <c r="A21" s="69" t="s">
        <v>103</v>
      </c>
      <c r="B21" s="64">
        <v>18</v>
      </c>
      <c r="C21" s="111" t="s">
        <v>3</v>
      </c>
      <c r="D21" s="65">
        <v>502</v>
      </c>
      <c r="E21" s="66">
        <v>0</v>
      </c>
      <c r="F21" s="79">
        <v>438.96</v>
      </c>
      <c r="G21" s="80">
        <v>463.9</v>
      </c>
      <c r="H21" s="80">
        <v>507.51</v>
      </c>
      <c r="I21" s="80">
        <v>508.82</v>
      </c>
      <c r="J21" s="80">
        <v>543.49</v>
      </c>
      <c r="K21" s="80"/>
      <c r="L21" s="80"/>
      <c r="M21" s="80"/>
      <c r="N21" s="80"/>
      <c r="O21" s="80"/>
      <c r="P21" s="80"/>
      <c r="Q21" s="80"/>
      <c r="R21" s="82">
        <f>SUM('Cuota-Pago=Saldo'!AN23)</f>
        <v>1.427641161626525E-4</v>
      </c>
      <c r="T21" s="81"/>
      <c r="U21" s="81"/>
      <c r="V21" s="81"/>
      <c r="W21" s="81"/>
    </row>
    <row r="22" spans="1:30" ht="20.100000000000001" customHeight="1" x14ac:dyDescent="0.45">
      <c r="A22" s="69" t="s">
        <v>104</v>
      </c>
      <c r="B22" s="64">
        <v>19</v>
      </c>
      <c r="C22" s="110" t="s">
        <v>3</v>
      </c>
      <c r="D22" s="65">
        <v>503</v>
      </c>
      <c r="E22" s="66">
        <v>0</v>
      </c>
      <c r="F22" s="79">
        <v>450</v>
      </c>
      <c r="G22" s="79">
        <v>450</v>
      </c>
      <c r="H22" s="80">
        <v>30</v>
      </c>
      <c r="I22" s="80">
        <v>550</v>
      </c>
      <c r="J22" s="80">
        <v>500</v>
      </c>
      <c r="K22" s="79"/>
      <c r="L22" s="80"/>
      <c r="M22" s="80"/>
      <c r="N22" s="80"/>
      <c r="O22" s="80"/>
      <c r="P22" s="80"/>
      <c r="Q22" s="80"/>
      <c r="R22" s="82">
        <f>SUM('Cuota-Pago=Saldo'!AN24)</f>
        <v>228.77269733835709</v>
      </c>
      <c r="T22" s="81"/>
      <c r="U22" s="81"/>
      <c r="V22" s="81"/>
      <c r="W22" s="81"/>
    </row>
    <row r="23" spans="1:30" ht="20.100000000000001" customHeight="1" x14ac:dyDescent="0.45">
      <c r="A23" s="69" t="s">
        <v>105</v>
      </c>
      <c r="B23" s="64">
        <v>20</v>
      </c>
      <c r="C23" s="110" t="s">
        <v>3</v>
      </c>
      <c r="D23" s="65">
        <v>504</v>
      </c>
      <c r="E23" s="66">
        <v>0</v>
      </c>
      <c r="F23" s="79">
        <v>330.66</v>
      </c>
      <c r="G23" s="80">
        <v>350.94</v>
      </c>
      <c r="H23" s="80">
        <v>342.5</v>
      </c>
      <c r="I23" s="80">
        <v>345.72</v>
      </c>
      <c r="J23" s="80">
        <v>345.34</v>
      </c>
      <c r="K23" s="80"/>
      <c r="L23" s="80"/>
      <c r="M23" s="80"/>
      <c r="N23" s="80"/>
      <c r="O23" s="80"/>
      <c r="P23" s="80"/>
      <c r="Q23" s="80"/>
      <c r="R23" s="82">
        <f>SUM('Cuota-Pago=Saldo'!AN25)</f>
        <v>4.3767401129457539E-3</v>
      </c>
      <c r="T23" s="81"/>
      <c r="U23" s="81"/>
      <c r="V23" s="81"/>
      <c r="W23" s="81"/>
    </row>
    <row r="24" spans="1:30" ht="20.100000000000001" customHeight="1" x14ac:dyDescent="0.45">
      <c r="A24" s="63" t="s">
        <v>106</v>
      </c>
      <c r="B24" s="83">
        <v>1</v>
      </c>
      <c r="C24" s="110" t="s">
        <v>4</v>
      </c>
      <c r="D24" s="65">
        <v>101</v>
      </c>
      <c r="E24" s="66">
        <v>0</v>
      </c>
      <c r="F24" s="79">
        <v>357</v>
      </c>
      <c r="G24" s="79">
        <v>374.48</v>
      </c>
      <c r="H24" s="79">
        <v>378.9</v>
      </c>
      <c r="I24" s="79">
        <v>384.17</v>
      </c>
      <c r="J24" s="79"/>
      <c r="K24" s="79"/>
      <c r="L24" s="79"/>
      <c r="M24" s="79"/>
      <c r="N24" s="79"/>
      <c r="O24" s="79"/>
      <c r="P24" s="79"/>
      <c r="Q24" s="79"/>
      <c r="R24" s="82">
        <f>SUM('Cuota-Pago=Saldo'!AN26)</f>
        <v>-383.76127465712324</v>
      </c>
      <c r="U24" s="67"/>
    </row>
    <row r="25" spans="1:30" ht="20.100000000000001" customHeight="1" x14ac:dyDescent="0.45">
      <c r="A25" s="69" t="s">
        <v>107</v>
      </c>
      <c r="B25" s="83">
        <v>2</v>
      </c>
      <c r="C25" s="110" t="s">
        <v>4</v>
      </c>
      <c r="D25" s="65">
        <v>102</v>
      </c>
      <c r="E25" s="66">
        <v>0</v>
      </c>
      <c r="F25" s="79"/>
      <c r="G25" s="79"/>
      <c r="H25" s="79"/>
      <c r="I25" s="79"/>
      <c r="J25" s="79"/>
      <c r="K25" s="79"/>
      <c r="L25" s="79"/>
      <c r="M25" s="79"/>
      <c r="N25" s="79"/>
      <c r="O25" s="79"/>
      <c r="P25" s="79"/>
      <c r="Q25" s="79"/>
      <c r="R25" s="82">
        <f>SUM('Cuota-Pago=Saldo'!AN27)</f>
        <v>-2603.214246164719</v>
      </c>
      <c r="T25" s="337" t="s">
        <v>364</v>
      </c>
      <c r="U25" s="337"/>
      <c r="V25" s="337"/>
      <c r="W25" s="337"/>
    </row>
    <row r="26" spans="1:30" ht="20.100000000000001" customHeight="1" x14ac:dyDescent="0.45">
      <c r="A26" s="69" t="s">
        <v>108</v>
      </c>
      <c r="B26" s="83">
        <v>3</v>
      </c>
      <c r="C26" s="110" t="s">
        <v>4</v>
      </c>
      <c r="D26" s="65">
        <v>103</v>
      </c>
      <c r="E26" s="66">
        <v>0</v>
      </c>
      <c r="F26" s="79">
        <v>391.49</v>
      </c>
      <c r="G26" s="79">
        <v>427.26</v>
      </c>
      <c r="H26" s="79">
        <v>406.7</v>
      </c>
      <c r="I26" s="79">
        <v>402.97</v>
      </c>
      <c r="J26" s="79">
        <v>408</v>
      </c>
      <c r="K26" s="79"/>
      <c r="L26" s="79"/>
      <c r="M26" s="79"/>
      <c r="N26" s="79"/>
      <c r="O26" s="79"/>
      <c r="P26" s="79"/>
      <c r="Q26" s="79"/>
      <c r="R26" s="82">
        <f>SUM('Cuota-Pago=Saldo'!AN28)</f>
        <v>0.90556943284559566</v>
      </c>
      <c r="U26" s="67"/>
    </row>
    <row r="27" spans="1:30" s="61" customFormat="1" ht="20.100000000000001" customHeight="1" x14ac:dyDescent="0.45">
      <c r="A27" s="69" t="s">
        <v>109</v>
      </c>
      <c r="B27" s="83">
        <v>4</v>
      </c>
      <c r="C27" s="110" t="s">
        <v>4</v>
      </c>
      <c r="D27" s="65">
        <v>104</v>
      </c>
      <c r="E27" s="66">
        <v>0</v>
      </c>
      <c r="F27" s="79">
        <v>378.66</v>
      </c>
      <c r="G27" s="79">
        <v>400.71</v>
      </c>
      <c r="H27" s="79">
        <v>410.31</v>
      </c>
      <c r="I27" s="79">
        <v>397.87</v>
      </c>
      <c r="J27" s="79"/>
      <c r="K27" s="79"/>
      <c r="L27" s="79"/>
      <c r="M27" s="79"/>
      <c r="N27" s="79"/>
      <c r="O27" s="79"/>
      <c r="P27" s="79"/>
      <c r="Q27" s="79"/>
      <c r="R27" s="82">
        <f>SUM('Cuota-Pago=Saldo'!AN29)</f>
        <v>-385.86940237228447</v>
      </c>
      <c r="S27" s="71"/>
      <c r="T27" s="62"/>
      <c r="U27" s="62"/>
      <c r="V27"/>
      <c r="W27"/>
      <c r="X27"/>
      <c r="Y27"/>
      <c r="Z27"/>
      <c r="AA27"/>
      <c r="AB27"/>
      <c r="AC27"/>
      <c r="AD27"/>
    </row>
    <row r="28" spans="1:30" s="61" customFormat="1" ht="20.100000000000001" customHeight="1" x14ac:dyDescent="0.45">
      <c r="A28" s="63" t="s">
        <v>110</v>
      </c>
      <c r="B28" s="83">
        <v>5</v>
      </c>
      <c r="C28" s="110" t="s">
        <v>4</v>
      </c>
      <c r="D28" s="65">
        <v>201</v>
      </c>
      <c r="E28" s="66">
        <v>0</v>
      </c>
      <c r="F28" s="79"/>
      <c r="G28" s="79"/>
      <c r="H28" s="79"/>
      <c r="I28" s="79"/>
      <c r="J28" s="79"/>
      <c r="K28" s="79"/>
      <c r="L28" s="79"/>
      <c r="M28" s="79"/>
      <c r="N28" s="79"/>
      <c r="O28" s="79"/>
      <c r="P28" s="79"/>
      <c r="Q28" s="79"/>
      <c r="R28" s="82">
        <f>SUM('Cuota-Pago=Saldo'!AN30)</f>
        <v>-1547.9807412996906</v>
      </c>
      <c r="S28" s="71"/>
      <c r="T28" s="62"/>
      <c r="U28" s="62"/>
      <c r="V28"/>
      <c r="W28"/>
      <c r="X28"/>
      <c r="Y28"/>
      <c r="Z28"/>
      <c r="AA28"/>
      <c r="AB28"/>
      <c r="AC28"/>
      <c r="AD28"/>
    </row>
    <row r="29" spans="1:30" s="61" customFormat="1" ht="20.100000000000001" customHeight="1" x14ac:dyDescent="0.45">
      <c r="A29" s="63" t="s">
        <v>111</v>
      </c>
      <c r="B29" s="83">
        <v>6</v>
      </c>
      <c r="C29" s="110" t="s">
        <v>4</v>
      </c>
      <c r="D29" s="65">
        <v>202</v>
      </c>
      <c r="E29" s="66">
        <v>0</v>
      </c>
      <c r="F29" s="79"/>
      <c r="G29" s="79">
        <v>731.41</v>
      </c>
      <c r="H29" s="79"/>
      <c r="I29" s="79">
        <v>744.7</v>
      </c>
      <c r="J29" s="79"/>
      <c r="K29" s="79"/>
      <c r="L29" s="79"/>
      <c r="M29" s="79"/>
      <c r="N29" s="79"/>
      <c r="O29" s="79"/>
      <c r="P29" s="79"/>
      <c r="Q29" s="79"/>
      <c r="R29" s="82">
        <f>SUM('Cuota-Pago=Saldo'!AN31)</f>
        <v>-358.99380986469055</v>
      </c>
      <c r="S29" s="71"/>
      <c r="T29" s="62"/>
      <c r="U29" s="62"/>
      <c r="V29"/>
      <c r="W29"/>
      <c r="X29"/>
      <c r="Y29"/>
      <c r="Z29"/>
      <c r="AA29"/>
      <c r="AB29"/>
      <c r="AC29"/>
      <c r="AD29"/>
    </row>
    <row r="30" spans="1:30" s="61" customFormat="1" ht="20.100000000000001" customHeight="1" x14ac:dyDescent="0.45">
      <c r="A30" s="63" t="s">
        <v>112</v>
      </c>
      <c r="B30" s="83">
        <v>7</v>
      </c>
      <c r="C30" s="110" t="s">
        <v>4</v>
      </c>
      <c r="D30" s="65">
        <v>203</v>
      </c>
      <c r="E30" s="66">
        <v>0</v>
      </c>
      <c r="F30" s="79">
        <v>233.42</v>
      </c>
      <c r="G30" s="79"/>
      <c r="H30" s="79">
        <v>779.12</v>
      </c>
      <c r="I30" s="79">
        <v>388.48</v>
      </c>
      <c r="J30" s="79"/>
      <c r="K30" s="79"/>
      <c r="L30" s="79"/>
      <c r="M30" s="79"/>
      <c r="N30" s="79"/>
      <c r="O30" s="79"/>
      <c r="P30" s="79"/>
      <c r="Q30" s="79"/>
      <c r="R30" s="82">
        <f>SUM('Cuota-Pago=Saldo'!AN32)</f>
        <v>-377.65521189362937</v>
      </c>
      <c r="S30" s="71"/>
      <c r="T30" s="62"/>
      <c r="U30" s="62"/>
      <c r="V30"/>
      <c r="W30"/>
      <c r="X30"/>
      <c r="Y30"/>
      <c r="Z30"/>
      <c r="AA30"/>
      <c r="AB30"/>
      <c r="AC30"/>
      <c r="AD30"/>
    </row>
    <row r="31" spans="1:30" s="61" customFormat="1" ht="21.4" customHeight="1" x14ac:dyDescent="0.45">
      <c r="A31" s="69" t="s">
        <v>113</v>
      </c>
      <c r="B31" s="83">
        <v>8</v>
      </c>
      <c r="C31" s="110" t="s">
        <v>4</v>
      </c>
      <c r="D31" s="65">
        <v>204</v>
      </c>
      <c r="E31" s="66">
        <v>0</v>
      </c>
      <c r="F31" s="79">
        <v>372.65</v>
      </c>
      <c r="G31" s="79">
        <v>406.08</v>
      </c>
      <c r="H31" s="79">
        <v>388.58</v>
      </c>
      <c r="I31" s="79">
        <v>411.22</v>
      </c>
      <c r="J31" s="79"/>
      <c r="K31" s="79"/>
      <c r="L31" s="79"/>
      <c r="M31" s="79"/>
      <c r="N31" s="79"/>
      <c r="O31" s="79"/>
      <c r="P31" s="79"/>
      <c r="Q31" s="79"/>
      <c r="R31" s="82">
        <f>SUM('Cuota-Pago=Saldo'!AN33)</f>
        <v>-389.33240180192075</v>
      </c>
      <c r="S31" s="71"/>
      <c r="T31" s="62"/>
      <c r="U31" s="62"/>
      <c r="V31"/>
      <c r="W31"/>
      <c r="X31"/>
      <c r="Y31"/>
      <c r="Z31"/>
      <c r="AA31"/>
      <c r="AB31"/>
      <c r="AC31"/>
      <c r="AD31"/>
    </row>
    <row r="32" spans="1:30" s="61" customFormat="1" ht="20.100000000000001" customHeight="1" x14ac:dyDescent="0.45">
      <c r="A32" s="63" t="s">
        <v>114</v>
      </c>
      <c r="B32" s="83">
        <v>9</v>
      </c>
      <c r="C32" s="110" t="s">
        <v>4</v>
      </c>
      <c r="D32" s="65">
        <v>301</v>
      </c>
      <c r="E32" s="66">
        <v>0</v>
      </c>
      <c r="F32" s="79"/>
      <c r="G32" s="79"/>
      <c r="H32" s="79">
        <v>878.02</v>
      </c>
      <c r="I32" s="79">
        <v>373.5</v>
      </c>
      <c r="J32" s="79"/>
      <c r="K32" s="79"/>
      <c r="L32" s="79"/>
      <c r="M32" s="79"/>
      <c r="N32" s="79"/>
      <c r="O32" s="79"/>
      <c r="P32" s="79"/>
      <c r="Q32" s="79"/>
      <c r="R32" s="82">
        <f>SUM('Cuota-Pago=Saldo'!AN34)</f>
        <v>-387.4586359236132</v>
      </c>
      <c r="S32" s="71"/>
      <c r="T32" s="62"/>
      <c r="U32" s="62"/>
      <c r="V32"/>
      <c r="W32"/>
      <c r="X32"/>
      <c r="Y32"/>
      <c r="Z32"/>
      <c r="AA32"/>
      <c r="AB32"/>
      <c r="AC32"/>
      <c r="AD32"/>
    </row>
    <row r="33" spans="1:30" s="61" customFormat="1" ht="20.100000000000001" customHeight="1" x14ac:dyDescent="0.45">
      <c r="A33" s="63" t="s">
        <v>115</v>
      </c>
      <c r="B33" s="83">
        <v>10</v>
      </c>
      <c r="C33" s="110" t="s">
        <v>4</v>
      </c>
      <c r="D33" s="65">
        <v>302</v>
      </c>
      <c r="E33" s="66">
        <v>0</v>
      </c>
      <c r="F33" s="79">
        <v>368.52</v>
      </c>
      <c r="G33" s="79">
        <v>404.29</v>
      </c>
      <c r="H33" s="79">
        <v>382.2</v>
      </c>
      <c r="I33" s="79">
        <v>395.14</v>
      </c>
      <c r="J33" s="79"/>
      <c r="K33" s="79"/>
      <c r="L33" s="79"/>
      <c r="M33" s="79"/>
      <c r="N33" s="79"/>
      <c r="O33" s="79"/>
      <c r="P33" s="79"/>
      <c r="Q33" s="79"/>
      <c r="R33" s="82">
        <f>SUM('Cuota-Pago=Saldo'!AN35)</f>
        <v>-391.2558972117335</v>
      </c>
      <c r="S33" s="71"/>
      <c r="T33" s="62"/>
      <c r="U33" s="62"/>
      <c r="V33"/>
      <c r="W33"/>
      <c r="X33"/>
      <c r="Y33"/>
      <c r="Z33"/>
      <c r="AA33"/>
      <c r="AB33"/>
      <c r="AC33"/>
      <c r="AD33"/>
    </row>
    <row r="34" spans="1:30" s="61" customFormat="1" ht="20.100000000000001" customHeight="1" x14ac:dyDescent="0.45">
      <c r="A34" s="63" t="s">
        <v>116</v>
      </c>
      <c r="B34" s="83">
        <v>11</v>
      </c>
      <c r="C34" s="110" t="s">
        <v>4</v>
      </c>
      <c r="D34" s="65">
        <v>303</v>
      </c>
      <c r="E34" s="66">
        <v>0</v>
      </c>
      <c r="F34" s="79">
        <v>351</v>
      </c>
      <c r="G34" s="79">
        <v>370</v>
      </c>
      <c r="H34" s="79">
        <v>370.58</v>
      </c>
      <c r="I34" s="79">
        <v>365</v>
      </c>
      <c r="J34" s="79"/>
      <c r="K34" s="79"/>
      <c r="L34" s="79"/>
      <c r="M34" s="79"/>
      <c r="N34" s="79"/>
      <c r="O34" s="79"/>
      <c r="P34" s="79"/>
      <c r="Q34" s="79"/>
      <c r="R34" s="82">
        <f>SUM('Cuota-Pago=Saldo'!AN36)</f>
        <v>-358.51761414443172</v>
      </c>
      <c r="S34" s="71"/>
      <c r="T34" s="62"/>
      <c r="U34" s="62"/>
      <c r="V34"/>
      <c r="W34"/>
      <c r="X34"/>
      <c r="Y34"/>
      <c r="Z34"/>
      <c r="AA34"/>
      <c r="AB34"/>
      <c r="AC34"/>
      <c r="AD34"/>
    </row>
    <row r="35" spans="1:30" s="61" customFormat="1" ht="20.100000000000001" customHeight="1" x14ac:dyDescent="0.45">
      <c r="A35" s="63" t="s">
        <v>117</v>
      </c>
      <c r="B35" s="83">
        <v>12</v>
      </c>
      <c r="C35" s="110" t="s">
        <v>4</v>
      </c>
      <c r="D35" s="65">
        <v>304</v>
      </c>
      <c r="E35" s="66">
        <v>0</v>
      </c>
      <c r="F35" s="79">
        <v>401.29</v>
      </c>
      <c r="G35" s="79">
        <v>422.79</v>
      </c>
      <c r="H35" s="79">
        <v>430.8</v>
      </c>
      <c r="I35" s="79">
        <v>434.95</v>
      </c>
      <c r="J35" s="79"/>
      <c r="K35" s="79"/>
      <c r="L35" s="79"/>
      <c r="M35" s="79"/>
      <c r="N35" s="79"/>
      <c r="O35" s="79"/>
      <c r="P35" s="79"/>
      <c r="Q35" s="79"/>
      <c r="R35" s="82">
        <f>SUM('Cuota-Pago=Saldo'!AN37)</f>
        <v>-434.39639321676628</v>
      </c>
      <c r="S35" s="71"/>
      <c r="T35" s="62"/>
      <c r="U35" s="62"/>
      <c r="V35"/>
      <c r="W35"/>
      <c r="X35"/>
      <c r="Y35"/>
      <c r="Z35"/>
      <c r="AA35"/>
      <c r="AB35"/>
      <c r="AC35"/>
      <c r="AD35"/>
    </row>
    <row r="36" spans="1:30" s="61" customFormat="1" ht="20.100000000000001" customHeight="1" x14ac:dyDescent="0.45">
      <c r="A36" s="63" t="s">
        <v>118</v>
      </c>
      <c r="B36" s="83">
        <v>13</v>
      </c>
      <c r="C36" s="110" t="s">
        <v>4</v>
      </c>
      <c r="D36" s="65">
        <v>401</v>
      </c>
      <c r="E36" s="66">
        <v>0</v>
      </c>
      <c r="F36" s="79">
        <v>400</v>
      </c>
      <c r="G36" s="79">
        <v>400</v>
      </c>
      <c r="H36" s="79"/>
      <c r="I36" s="79"/>
      <c r="J36" s="79"/>
      <c r="K36" s="79"/>
      <c r="L36" s="79"/>
      <c r="M36" s="79"/>
      <c r="N36" s="79"/>
      <c r="O36" s="79"/>
      <c r="P36" s="79"/>
      <c r="Q36" s="79"/>
      <c r="R36" s="82">
        <f>SUM('Cuota-Pago=Saldo'!AN38)</f>
        <v>-1159.826906613677</v>
      </c>
      <c r="S36" s="71"/>
      <c r="T36" s="62"/>
      <c r="U36" s="62"/>
      <c r="V36"/>
      <c r="W36"/>
      <c r="X36"/>
      <c r="Y36"/>
      <c r="Z36"/>
      <c r="AA36"/>
      <c r="AB36"/>
      <c r="AC36"/>
      <c r="AD36"/>
    </row>
    <row r="37" spans="1:30" s="61" customFormat="1" ht="20.100000000000001" customHeight="1" x14ac:dyDescent="0.45">
      <c r="A37" s="63" t="s">
        <v>119</v>
      </c>
      <c r="B37" s="83">
        <v>14</v>
      </c>
      <c r="C37" s="110" t="s">
        <v>4</v>
      </c>
      <c r="D37" s="65">
        <v>402</v>
      </c>
      <c r="E37" s="66">
        <v>0</v>
      </c>
      <c r="F37" s="79"/>
      <c r="G37" s="79">
        <v>813</v>
      </c>
      <c r="H37" s="79"/>
      <c r="I37" s="79">
        <v>770</v>
      </c>
      <c r="J37" s="79"/>
      <c r="K37" s="79"/>
      <c r="L37" s="79"/>
      <c r="M37" s="79"/>
      <c r="N37" s="79"/>
      <c r="O37" s="79"/>
      <c r="P37" s="79"/>
      <c r="Q37" s="79"/>
      <c r="R37" s="82">
        <f>SUM('Cuota-Pago=Saldo'!AN39)</f>
        <v>-392.84791564365571</v>
      </c>
      <c r="S37" s="71"/>
      <c r="T37" s="62"/>
      <c r="U37" s="62"/>
      <c r="V37"/>
      <c r="W37"/>
      <c r="X37"/>
      <c r="Y37"/>
      <c r="Z37"/>
      <c r="AA37"/>
      <c r="AB37"/>
      <c r="AC37"/>
      <c r="AD37"/>
    </row>
    <row r="38" spans="1:30" s="61" customFormat="1" ht="20.100000000000001" customHeight="1" x14ac:dyDescent="0.45">
      <c r="A38" s="69" t="s">
        <v>120</v>
      </c>
      <c r="B38" s="83">
        <v>15</v>
      </c>
      <c r="C38" s="110" t="s">
        <v>4</v>
      </c>
      <c r="D38" s="70">
        <v>403</v>
      </c>
      <c r="E38" s="66">
        <v>0</v>
      </c>
      <c r="F38" s="79">
        <v>366</v>
      </c>
      <c r="G38" s="79">
        <v>398</v>
      </c>
      <c r="H38" s="79">
        <v>407</v>
      </c>
      <c r="I38" s="79">
        <v>403</v>
      </c>
      <c r="J38" s="79"/>
      <c r="K38" s="79"/>
      <c r="L38" s="79"/>
      <c r="M38" s="79"/>
      <c r="N38" s="79"/>
      <c r="O38" s="79"/>
      <c r="P38" s="79"/>
      <c r="Q38" s="79"/>
      <c r="R38" s="82">
        <f>SUM('Cuota-Pago=Saldo'!AN40)</f>
        <v>-368.76731576843667</v>
      </c>
      <c r="S38" s="71"/>
      <c r="T38" s="62"/>
      <c r="U38" s="62"/>
      <c r="V38"/>
      <c r="W38"/>
      <c r="X38"/>
      <c r="Y38"/>
      <c r="Z38"/>
      <c r="AA38"/>
      <c r="AB38"/>
      <c r="AC38"/>
      <c r="AD38"/>
    </row>
    <row r="39" spans="1:30" s="61" customFormat="1" ht="20.100000000000001" customHeight="1" x14ac:dyDescent="0.45">
      <c r="A39" s="69" t="s">
        <v>121</v>
      </c>
      <c r="B39" s="83">
        <v>16</v>
      </c>
      <c r="C39" s="110" t="s">
        <v>4</v>
      </c>
      <c r="D39" s="65">
        <v>404</v>
      </c>
      <c r="E39" s="66">
        <v>0</v>
      </c>
      <c r="F39" s="79">
        <v>397.87</v>
      </c>
      <c r="G39" s="79">
        <v>362.55</v>
      </c>
      <c r="H39" s="79">
        <v>398.75</v>
      </c>
      <c r="I39" s="79">
        <v>439.11</v>
      </c>
      <c r="J39" s="79"/>
      <c r="K39" s="79"/>
      <c r="L39" s="79"/>
      <c r="M39" s="79"/>
      <c r="N39" s="79"/>
      <c r="O39" s="79"/>
      <c r="P39" s="79"/>
      <c r="Q39" s="79"/>
      <c r="R39" s="82">
        <f>SUM('Cuota-Pago=Saldo'!AN41)</f>
        <v>-427.99550021988256</v>
      </c>
      <c r="S39" s="71"/>
      <c r="T39" s="62"/>
      <c r="U39" s="62"/>
      <c r="V39"/>
      <c r="W39"/>
      <c r="X39"/>
      <c r="Y39"/>
      <c r="Z39"/>
      <c r="AA39"/>
      <c r="AB39"/>
      <c r="AC39"/>
      <c r="AD39"/>
    </row>
    <row r="40" spans="1:30" s="61" customFormat="1" ht="20.100000000000001" customHeight="1" x14ac:dyDescent="0.45">
      <c r="A40" s="69" t="s">
        <v>122</v>
      </c>
      <c r="B40" s="83">
        <v>17</v>
      </c>
      <c r="C40" s="110" t="s">
        <v>4</v>
      </c>
      <c r="D40" s="65">
        <v>501</v>
      </c>
      <c r="E40" s="66">
        <v>0</v>
      </c>
      <c r="F40" s="79"/>
      <c r="G40" s="79">
        <v>500</v>
      </c>
      <c r="H40" s="79">
        <v>1000</v>
      </c>
      <c r="I40" s="79">
        <v>600</v>
      </c>
      <c r="J40" s="79"/>
      <c r="K40" s="79"/>
      <c r="L40" s="79"/>
      <c r="M40" s="79"/>
      <c r="N40" s="79"/>
      <c r="O40" s="79"/>
      <c r="P40" s="79"/>
      <c r="Q40" s="79"/>
      <c r="R40" s="82">
        <f>SUM('Cuota-Pago=Saldo'!AN42)</f>
        <v>-70.623720216940683</v>
      </c>
      <c r="S40" s="71"/>
      <c r="T40" s="62"/>
      <c r="U40" s="62"/>
      <c r="V40"/>
      <c r="W40"/>
      <c r="X40"/>
      <c r="Y40"/>
      <c r="Z40"/>
      <c r="AA40"/>
      <c r="AB40"/>
      <c r="AC40"/>
      <c r="AD40"/>
    </row>
    <row r="41" spans="1:30" s="61" customFormat="1" ht="20.100000000000001" customHeight="1" x14ac:dyDescent="0.45">
      <c r="A41" s="69" t="s">
        <v>123</v>
      </c>
      <c r="B41" s="83">
        <v>18</v>
      </c>
      <c r="C41" s="110" t="s">
        <v>4</v>
      </c>
      <c r="D41" s="65">
        <v>502</v>
      </c>
      <c r="E41" s="66">
        <v>0</v>
      </c>
      <c r="F41" s="79"/>
      <c r="G41" s="79">
        <v>450</v>
      </c>
      <c r="H41" s="79">
        <v>500</v>
      </c>
      <c r="I41" s="79">
        <v>550</v>
      </c>
      <c r="J41" s="79"/>
      <c r="K41" s="79"/>
      <c r="L41" s="79"/>
      <c r="M41" s="79"/>
      <c r="N41" s="79"/>
      <c r="O41" s="79"/>
      <c r="P41" s="79"/>
      <c r="Q41" s="79"/>
      <c r="R41" s="82">
        <f>SUM('Cuota-Pago=Saldo'!AN43)</f>
        <v>-629.39691106721557</v>
      </c>
      <c r="S41" s="71"/>
      <c r="T41" s="62"/>
      <c r="U41" s="62"/>
      <c r="V41"/>
      <c r="W41"/>
      <c r="X41"/>
      <c r="Y41"/>
      <c r="Z41"/>
      <c r="AA41"/>
      <c r="AB41"/>
      <c r="AC41"/>
      <c r="AD41"/>
    </row>
    <row r="42" spans="1:30" s="61" customFormat="1" ht="20.100000000000001" customHeight="1" x14ac:dyDescent="0.45">
      <c r="A42" s="69" t="s">
        <v>124</v>
      </c>
      <c r="B42" s="83">
        <v>19</v>
      </c>
      <c r="C42" s="110" t="s">
        <v>4</v>
      </c>
      <c r="D42" s="65">
        <v>503</v>
      </c>
      <c r="E42" s="66">
        <v>0</v>
      </c>
      <c r="F42" s="79"/>
      <c r="G42" s="79"/>
      <c r="H42" s="79"/>
      <c r="I42" s="79">
        <f>2401.29-653.28</f>
        <v>1748.01</v>
      </c>
      <c r="J42" s="79"/>
      <c r="K42" s="79"/>
      <c r="L42" s="79"/>
      <c r="M42" s="79"/>
      <c r="N42" s="79"/>
      <c r="O42" s="79"/>
      <c r="P42" s="79"/>
      <c r="Q42" s="79"/>
      <c r="R42" s="82">
        <f>SUM('Cuota-Pago=Saldo'!AN44)</f>
        <v>-417.70560837945851</v>
      </c>
      <c r="S42" s="71"/>
      <c r="T42" s="62"/>
      <c r="U42" s="62"/>
      <c r="V42"/>
      <c r="W42"/>
      <c r="X42"/>
      <c r="Y42"/>
      <c r="Z42"/>
      <c r="AA42"/>
      <c r="AB42"/>
      <c r="AC42"/>
      <c r="AD42"/>
    </row>
    <row r="43" spans="1:30" ht="20.100000000000001" customHeight="1" x14ac:dyDescent="0.45">
      <c r="A43" s="63" t="s">
        <v>125</v>
      </c>
      <c r="B43" s="83">
        <v>20</v>
      </c>
      <c r="C43" s="110" t="s">
        <v>4</v>
      </c>
      <c r="D43" s="72">
        <v>504</v>
      </c>
      <c r="E43" s="66">
        <v>0</v>
      </c>
      <c r="F43" s="79">
        <v>346.35</v>
      </c>
      <c r="G43" s="79">
        <v>363.81</v>
      </c>
      <c r="H43" s="79">
        <v>365.41</v>
      </c>
      <c r="I43" s="79">
        <v>371.53</v>
      </c>
      <c r="J43" s="79">
        <v>348.87</v>
      </c>
      <c r="K43" s="79"/>
      <c r="L43" s="79"/>
      <c r="M43" s="79"/>
      <c r="N43" s="79"/>
      <c r="O43" s="79"/>
      <c r="P43" s="79"/>
      <c r="Q43" s="79"/>
      <c r="R43" s="82">
        <f>SUM('Cuota-Pago=Saldo'!AN45)</f>
        <v>-5.0057041909212785E-4</v>
      </c>
    </row>
    <row r="44" spans="1:30" ht="20.100000000000001" customHeight="1" x14ac:dyDescent="0.45">
      <c r="A44" s="69" t="s">
        <v>126</v>
      </c>
      <c r="B44" s="64">
        <v>1</v>
      </c>
      <c r="C44" s="110" t="s">
        <v>5</v>
      </c>
      <c r="D44" s="65">
        <v>101</v>
      </c>
      <c r="E44" s="66">
        <v>0</v>
      </c>
      <c r="F44" s="79">
        <v>348.76</v>
      </c>
      <c r="G44" s="79">
        <v>357.94</v>
      </c>
      <c r="H44" s="79">
        <v>359.76</v>
      </c>
      <c r="I44" s="79">
        <v>359.67</v>
      </c>
      <c r="J44" s="79"/>
      <c r="K44" s="79"/>
      <c r="L44" s="79"/>
      <c r="M44" s="79"/>
      <c r="N44" s="79"/>
      <c r="O44" s="79"/>
      <c r="P44" s="79"/>
      <c r="Q44" s="79"/>
      <c r="R44" s="82">
        <f>SUM('Cuota-Pago=Saldo'!AN46)</f>
        <v>-352.9230507404107</v>
      </c>
      <c r="U44" s="67"/>
    </row>
    <row r="45" spans="1:30" ht="20.100000000000001" customHeight="1" x14ac:dyDescent="0.45">
      <c r="A45" s="69" t="s">
        <v>127</v>
      </c>
      <c r="B45" s="64">
        <v>2</v>
      </c>
      <c r="C45" s="110" t="s">
        <v>5</v>
      </c>
      <c r="D45" s="65">
        <v>102</v>
      </c>
      <c r="E45" s="66">
        <v>0</v>
      </c>
      <c r="F45" s="79">
        <v>388.22</v>
      </c>
      <c r="G45" s="79">
        <v>411.66</v>
      </c>
      <c r="H45" s="79">
        <v>413.9</v>
      </c>
      <c r="I45" s="79">
        <v>424.24</v>
      </c>
      <c r="J45" s="79"/>
      <c r="K45" s="79"/>
      <c r="L45" s="79"/>
      <c r="M45" s="79"/>
      <c r="N45" s="79"/>
      <c r="O45" s="79"/>
      <c r="P45" s="79"/>
      <c r="Q45" s="79"/>
      <c r="R45" s="82">
        <f>SUM('Cuota-Pago=Saldo'!AN47)</f>
        <v>-422.94672762296545</v>
      </c>
      <c r="U45" s="68"/>
    </row>
    <row r="46" spans="1:30" ht="20.100000000000001" customHeight="1" x14ac:dyDescent="0.45">
      <c r="A46" s="69" t="s">
        <v>128</v>
      </c>
      <c r="B46" s="64">
        <v>3</v>
      </c>
      <c r="C46" s="110" t="s">
        <v>5</v>
      </c>
      <c r="D46" s="65">
        <v>103</v>
      </c>
      <c r="E46" s="66">
        <v>0</v>
      </c>
      <c r="F46" s="79">
        <v>319.10000000000002</v>
      </c>
      <c r="G46" s="79">
        <v>352.53</v>
      </c>
      <c r="H46" s="79">
        <v>394.47</v>
      </c>
      <c r="I46" s="79">
        <v>326.61</v>
      </c>
      <c r="J46" s="79"/>
      <c r="K46" s="79"/>
      <c r="L46" s="79"/>
      <c r="M46" s="79"/>
      <c r="N46" s="79"/>
      <c r="O46" s="79"/>
      <c r="P46" s="79"/>
      <c r="Q46" s="79"/>
      <c r="R46" s="82">
        <f>SUM('Cuota-Pago=Saldo'!AN48)</f>
        <v>-323.11816332284491</v>
      </c>
      <c r="U46" s="67"/>
    </row>
    <row r="47" spans="1:30" ht="20.100000000000001" customHeight="1" x14ac:dyDescent="0.45">
      <c r="A47" s="63" t="s">
        <v>129</v>
      </c>
      <c r="B47" s="64">
        <v>4</v>
      </c>
      <c r="C47" s="110" t="s">
        <v>5</v>
      </c>
      <c r="D47" s="65">
        <v>104</v>
      </c>
      <c r="E47" s="66">
        <v>0</v>
      </c>
      <c r="F47" s="269">
        <v>500</v>
      </c>
      <c r="G47" s="269"/>
      <c r="H47" s="269">
        <v>500</v>
      </c>
      <c r="I47" s="79"/>
      <c r="J47" s="79"/>
      <c r="K47" s="79"/>
      <c r="L47" s="79"/>
      <c r="M47" s="79"/>
      <c r="N47" s="79"/>
      <c r="O47" s="79"/>
      <c r="P47" s="79"/>
      <c r="Q47" s="79"/>
      <c r="R47" s="82">
        <f>SUM('Cuota-Pago=Saldo'!AN49)</f>
        <v>-810.98357609535924</v>
      </c>
    </row>
    <row r="48" spans="1:30" ht="20.100000000000001" customHeight="1" x14ac:dyDescent="0.45">
      <c r="A48" s="63" t="s">
        <v>130</v>
      </c>
      <c r="B48" s="64">
        <v>5</v>
      </c>
      <c r="C48" s="110" t="s">
        <v>5</v>
      </c>
      <c r="D48" s="65">
        <v>201</v>
      </c>
      <c r="E48" s="66">
        <v>0</v>
      </c>
      <c r="F48" s="269">
        <v>487.29</v>
      </c>
      <c r="G48" s="269">
        <v>493.92</v>
      </c>
      <c r="H48" s="269">
        <v>557.59</v>
      </c>
      <c r="I48" s="79">
        <v>531.27</v>
      </c>
      <c r="J48" s="79">
        <v>518.13</v>
      </c>
      <c r="K48" s="79"/>
      <c r="L48" s="79"/>
      <c r="M48" s="79"/>
      <c r="N48" s="79"/>
      <c r="O48" s="79"/>
      <c r="P48" s="79"/>
      <c r="Q48" s="79"/>
      <c r="R48" s="82">
        <f>SUM('Cuota-Pago=Saldo'!AN50)</f>
        <v>-4.2886398544510484E-3</v>
      </c>
    </row>
    <row r="49" spans="1:21" ht="20.100000000000001" customHeight="1" x14ac:dyDescent="0.45">
      <c r="A49" s="69" t="s">
        <v>131</v>
      </c>
      <c r="B49" s="64">
        <v>6</v>
      </c>
      <c r="C49" s="110" t="s">
        <v>5</v>
      </c>
      <c r="D49" s="65">
        <v>202</v>
      </c>
      <c r="E49" s="66">
        <v>0</v>
      </c>
      <c r="F49" s="79">
        <v>490</v>
      </c>
      <c r="G49" s="79">
        <v>300</v>
      </c>
      <c r="H49" s="79">
        <v>400</v>
      </c>
      <c r="I49" s="79"/>
      <c r="J49" s="79"/>
      <c r="K49" s="79"/>
      <c r="L49" s="79"/>
      <c r="M49" s="79"/>
      <c r="N49" s="79"/>
      <c r="O49" s="79"/>
      <c r="P49" s="79"/>
      <c r="Q49" s="79"/>
      <c r="R49" s="82">
        <f>SUM('Cuota-Pago=Saldo'!AN51)</f>
        <v>-1117.7393058163466</v>
      </c>
    </row>
    <row r="50" spans="1:21" ht="20.100000000000001" customHeight="1" x14ac:dyDescent="0.45">
      <c r="A50" s="63" t="s">
        <v>132</v>
      </c>
      <c r="B50" s="64">
        <v>7</v>
      </c>
      <c r="C50" s="110" t="s">
        <v>5</v>
      </c>
      <c r="D50" s="65">
        <v>203</v>
      </c>
      <c r="E50" s="66">
        <v>0</v>
      </c>
      <c r="F50" s="79">
        <v>385.61</v>
      </c>
      <c r="G50" s="79">
        <v>384.11</v>
      </c>
      <c r="H50" s="79">
        <v>378.11</v>
      </c>
      <c r="I50" s="79">
        <v>367.06</v>
      </c>
      <c r="J50" s="79"/>
      <c r="K50" s="79"/>
      <c r="L50" s="79"/>
      <c r="M50" s="79"/>
      <c r="N50" s="79"/>
      <c r="O50" s="79"/>
      <c r="P50" s="79"/>
      <c r="Q50" s="79"/>
      <c r="R50" s="82">
        <f>SUM('Cuota-Pago=Saldo'!AN52)</f>
        <v>-384.08882921850829</v>
      </c>
    </row>
    <row r="51" spans="1:21" ht="20.100000000000001" customHeight="1" x14ac:dyDescent="0.45">
      <c r="A51" s="69" t="s">
        <v>133</v>
      </c>
      <c r="B51" s="64">
        <v>8</v>
      </c>
      <c r="C51" s="110" t="s">
        <v>5</v>
      </c>
      <c r="D51" s="65">
        <v>204</v>
      </c>
      <c r="E51" s="66">
        <v>0</v>
      </c>
      <c r="F51" s="79">
        <v>358.11</v>
      </c>
      <c r="G51" s="79">
        <v>373.79</v>
      </c>
      <c r="H51" s="79"/>
      <c r="I51" s="79">
        <v>746.14</v>
      </c>
      <c r="J51" s="79"/>
      <c r="K51" s="79"/>
      <c r="L51" s="79"/>
      <c r="M51" s="79"/>
      <c r="N51" s="79"/>
      <c r="O51" s="79"/>
      <c r="P51" s="79"/>
      <c r="Q51" s="79"/>
      <c r="R51" s="82">
        <f>SUM('Cuota-Pago=Saldo'!AN53)</f>
        <v>-390.28302694005629</v>
      </c>
    </row>
    <row r="52" spans="1:21" ht="20.100000000000001" customHeight="1" x14ac:dyDescent="0.45">
      <c r="A52" s="69" t="s">
        <v>134</v>
      </c>
      <c r="B52" s="64">
        <v>9</v>
      </c>
      <c r="C52" s="110" t="s">
        <v>5</v>
      </c>
      <c r="D52" s="65">
        <v>301</v>
      </c>
      <c r="E52" s="66">
        <v>0</v>
      </c>
      <c r="F52" s="79">
        <v>352</v>
      </c>
      <c r="G52" s="79">
        <v>365</v>
      </c>
      <c r="H52" s="79">
        <v>373.66</v>
      </c>
      <c r="I52" s="79">
        <v>374</v>
      </c>
      <c r="J52" s="79"/>
      <c r="K52" s="79"/>
      <c r="L52" s="79"/>
      <c r="M52" s="79"/>
      <c r="N52" s="79"/>
      <c r="O52" s="79"/>
      <c r="P52" s="79"/>
      <c r="Q52" s="79"/>
      <c r="R52" s="82">
        <f>SUM('Cuota-Pago=Saldo'!AN54)</f>
        <v>-365.71425933125789</v>
      </c>
    </row>
    <row r="53" spans="1:21" ht="20.100000000000001" customHeight="1" x14ac:dyDescent="0.45">
      <c r="A53" s="69" t="s">
        <v>135</v>
      </c>
      <c r="B53" s="64">
        <v>10</v>
      </c>
      <c r="C53" s="110" t="s">
        <v>5</v>
      </c>
      <c r="D53" s="65">
        <v>302</v>
      </c>
      <c r="E53" s="66">
        <v>0</v>
      </c>
      <c r="F53" s="79">
        <v>392.68</v>
      </c>
      <c r="G53" s="79">
        <v>441.94</v>
      </c>
      <c r="H53" s="79"/>
      <c r="I53" s="79"/>
      <c r="J53" s="79"/>
      <c r="K53" s="79"/>
      <c r="L53" s="79"/>
      <c r="M53" s="79"/>
      <c r="N53" s="79"/>
      <c r="O53" s="79"/>
      <c r="P53" s="79"/>
      <c r="Q53" s="79"/>
      <c r="R53" s="82">
        <f>SUM('Cuota-Pago=Saldo'!AN55)</f>
        <v>-1198.9832630200335</v>
      </c>
    </row>
    <row r="54" spans="1:21" ht="20.100000000000001" customHeight="1" x14ac:dyDescent="0.45">
      <c r="A54" s="69" t="s">
        <v>136</v>
      </c>
      <c r="B54" s="64">
        <v>11</v>
      </c>
      <c r="C54" s="110" t="s">
        <v>5</v>
      </c>
      <c r="D54" s="65">
        <v>303</v>
      </c>
      <c r="E54" s="66">
        <v>0</v>
      </c>
      <c r="F54" s="79" t="s">
        <v>12</v>
      </c>
      <c r="G54" s="79">
        <v>350</v>
      </c>
      <c r="H54" s="79">
        <v>350</v>
      </c>
      <c r="I54" s="79"/>
      <c r="J54" s="79"/>
      <c r="K54" s="79"/>
      <c r="L54" s="79"/>
      <c r="M54" s="79"/>
      <c r="N54" s="79"/>
      <c r="O54" s="79"/>
      <c r="P54" s="79"/>
      <c r="Q54" s="79"/>
      <c r="R54" s="82">
        <f>SUM('Cuota-Pago=Saldo'!AN56)</f>
        <v>-734.50047212085394</v>
      </c>
    </row>
    <row r="55" spans="1:21" ht="20.100000000000001" customHeight="1" x14ac:dyDescent="0.45">
      <c r="A55" s="69" t="s">
        <v>137</v>
      </c>
      <c r="B55" s="64">
        <v>12</v>
      </c>
      <c r="C55" s="110" t="s">
        <v>5</v>
      </c>
      <c r="D55" s="65">
        <v>304</v>
      </c>
      <c r="E55" s="66">
        <v>0</v>
      </c>
      <c r="F55" s="79">
        <v>348.64</v>
      </c>
      <c r="G55" s="79">
        <v>389.08</v>
      </c>
      <c r="H55" s="79">
        <v>381.85</v>
      </c>
      <c r="I55" s="79">
        <v>390.37</v>
      </c>
      <c r="J55" s="79">
        <v>386.37</v>
      </c>
      <c r="K55" s="79"/>
      <c r="L55" s="79"/>
      <c r="M55" s="79"/>
      <c r="N55" s="79"/>
      <c r="O55" s="79"/>
      <c r="P55" s="79"/>
      <c r="Q55" s="79"/>
      <c r="R55" s="82">
        <f>SUM('Cuota-Pago=Saldo'!AN57)</f>
        <v>6.040296935339029E-4</v>
      </c>
    </row>
    <row r="56" spans="1:21" ht="20.100000000000001" customHeight="1" x14ac:dyDescent="0.45">
      <c r="A56" s="69" t="s">
        <v>138</v>
      </c>
      <c r="B56" s="64">
        <v>13</v>
      </c>
      <c r="C56" s="110" t="s">
        <v>5</v>
      </c>
      <c r="D56" s="65">
        <v>401</v>
      </c>
      <c r="E56" s="66">
        <v>0</v>
      </c>
      <c r="F56" s="79"/>
      <c r="G56" s="79">
        <v>821.41</v>
      </c>
      <c r="H56" s="79">
        <v>399.22</v>
      </c>
      <c r="I56" s="79"/>
      <c r="J56" s="79"/>
      <c r="K56" s="79"/>
      <c r="L56" s="79"/>
      <c r="M56" s="79"/>
      <c r="N56" s="79"/>
      <c r="O56" s="79"/>
      <c r="P56" s="79"/>
      <c r="Q56" s="79"/>
      <c r="R56" s="82">
        <f>SUM('Cuota-Pago=Saldo'!AN58)</f>
        <v>-767.70587995525648</v>
      </c>
    </row>
    <row r="57" spans="1:21" ht="20.100000000000001" customHeight="1" x14ac:dyDescent="0.45">
      <c r="A57" s="63" t="s">
        <v>139</v>
      </c>
      <c r="B57" s="64">
        <v>14</v>
      </c>
      <c r="C57" s="110" t="s">
        <v>5</v>
      </c>
      <c r="D57" s="65">
        <v>402</v>
      </c>
      <c r="E57" s="66">
        <v>0</v>
      </c>
      <c r="F57" s="79">
        <v>352.02</v>
      </c>
      <c r="G57" s="79">
        <v>368.58</v>
      </c>
      <c r="H57" s="79">
        <v>345.91</v>
      </c>
      <c r="I57" s="79">
        <v>344.48</v>
      </c>
      <c r="J57" s="79"/>
      <c r="K57" s="79"/>
      <c r="L57" s="79"/>
      <c r="M57" s="79"/>
      <c r="N57" s="79"/>
      <c r="O57" s="79"/>
      <c r="P57" s="79"/>
      <c r="Q57" s="79"/>
      <c r="R57" s="82">
        <f>SUM('Cuota-Pago=Saldo'!AN59)</f>
        <v>-337.14693963435013</v>
      </c>
    </row>
    <row r="58" spans="1:21" ht="20.100000000000001" customHeight="1" x14ac:dyDescent="0.45">
      <c r="A58" s="69" t="s">
        <v>309</v>
      </c>
      <c r="B58" s="64">
        <v>15</v>
      </c>
      <c r="C58" s="110" t="s">
        <v>5</v>
      </c>
      <c r="D58" s="70">
        <v>403</v>
      </c>
      <c r="E58" s="66">
        <v>0</v>
      </c>
      <c r="F58" s="79"/>
      <c r="G58" s="79">
        <v>493.96</v>
      </c>
      <c r="H58" s="79">
        <v>410.31</v>
      </c>
      <c r="I58" s="79">
        <v>463.19</v>
      </c>
      <c r="J58" s="79"/>
      <c r="K58" s="79"/>
      <c r="L58" s="79"/>
      <c r="M58" s="79"/>
      <c r="N58" s="79"/>
      <c r="O58" s="79"/>
      <c r="P58" s="79"/>
      <c r="Q58" s="79"/>
      <c r="R58" s="82">
        <f>SUM('Cuota-Pago=Saldo'!AN60)</f>
        <v>-404.58701339850899</v>
      </c>
    </row>
    <row r="59" spans="1:21" ht="20.100000000000001" customHeight="1" x14ac:dyDescent="0.45">
      <c r="A59" s="69" t="s">
        <v>141</v>
      </c>
      <c r="B59" s="64">
        <v>16</v>
      </c>
      <c r="C59" s="110" t="s">
        <v>5</v>
      </c>
      <c r="D59" s="65">
        <v>404</v>
      </c>
      <c r="E59" s="66">
        <v>0</v>
      </c>
      <c r="F59" s="79">
        <v>358.8</v>
      </c>
      <c r="G59" s="79">
        <v>386.77</v>
      </c>
      <c r="H59" s="79">
        <v>378.32</v>
      </c>
      <c r="I59" s="79">
        <v>373.21</v>
      </c>
      <c r="J59" s="79"/>
      <c r="K59" s="79"/>
      <c r="L59" s="79"/>
      <c r="M59" s="79"/>
      <c r="N59" s="79"/>
      <c r="O59" s="79"/>
      <c r="P59" s="79"/>
      <c r="Q59" s="79"/>
      <c r="R59" s="82">
        <f>SUM('Cuota-Pago=Saldo'!AN61)</f>
        <v>-374.10515424335114</v>
      </c>
      <c r="S59" s="62" t="s">
        <v>12</v>
      </c>
    </row>
    <row r="60" spans="1:21" ht="20.100000000000001" customHeight="1" x14ac:dyDescent="0.45">
      <c r="A60" s="69" t="s">
        <v>142</v>
      </c>
      <c r="B60" s="64">
        <v>17</v>
      </c>
      <c r="C60" s="110" t="s">
        <v>5</v>
      </c>
      <c r="D60" s="65">
        <v>501</v>
      </c>
      <c r="E60" s="66">
        <v>0</v>
      </c>
      <c r="F60" s="79">
        <v>511.79</v>
      </c>
      <c r="G60" s="79">
        <v>544.01</v>
      </c>
      <c r="H60" s="79">
        <v>530.45000000000005</v>
      </c>
      <c r="I60" s="79">
        <v>463.87</v>
      </c>
      <c r="J60" s="79"/>
      <c r="K60" s="79"/>
      <c r="L60" s="79"/>
      <c r="M60" s="79"/>
      <c r="N60" s="79"/>
      <c r="O60" s="79"/>
      <c r="P60" s="79"/>
      <c r="Q60" s="79"/>
      <c r="R60" s="82">
        <f>SUM('Cuota-Pago=Saldo'!AN62)</f>
        <v>-442.41133746836203</v>
      </c>
    </row>
    <row r="61" spans="1:21" ht="20.100000000000001" customHeight="1" x14ac:dyDescent="0.45">
      <c r="A61" s="63" t="s">
        <v>143</v>
      </c>
      <c r="B61" s="64">
        <v>18</v>
      </c>
      <c r="C61" s="110" t="s">
        <v>5</v>
      </c>
      <c r="D61" s="65">
        <v>502</v>
      </c>
      <c r="E61" s="66">
        <v>0</v>
      </c>
      <c r="F61" s="79">
        <v>361.99</v>
      </c>
      <c r="G61" s="79">
        <v>377</v>
      </c>
      <c r="H61" s="79">
        <v>386.45</v>
      </c>
      <c r="I61" s="79">
        <v>382.8</v>
      </c>
      <c r="J61" s="79"/>
      <c r="K61" s="79"/>
      <c r="L61" s="79"/>
      <c r="M61" s="79"/>
      <c r="N61" s="79"/>
      <c r="O61" s="79"/>
      <c r="P61" s="79"/>
      <c r="Q61" s="79"/>
      <c r="R61" s="82">
        <f>SUM('Cuota-Pago=Saldo'!AN63)</f>
        <v>-401.70551996297314</v>
      </c>
    </row>
    <row r="62" spans="1:21" ht="20.100000000000001" customHeight="1" x14ac:dyDescent="0.45">
      <c r="A62" s="69" t="s">
        <v>144</v>
      </c>
      <c r="B62" s="64">
        <v>19</v>
      </c>
      <c r="C62" s="110" t="s">
        <v>5</v>
      </c>
      <c r="D62" s="65">
        <v>503</v>
      </c>
      <c r="E62" s="66">
        <v>0</v>
      </c>
      <c r="F62" s="79">
        <v>459</v>
      </c>
      <c r="G62" s="79">
        <f>500+12</f>
        <v>512</v>
      </c>
      <c r="H62" s="79">
        <v>499</v>
      </c>
      <c r="I62" s="79">
        <f>500+7</f>
        <v>507</v>
      </c>
      <c r="J62" s="79"/>
      <c r="K62" s="79"/>
      <c r="L62" s="79"/>
      <c r="M62" s="79"/>
      <c r="N62" s="79"/>
      <c r="O62" s="79"/>
      <c r="P62" s="79"/>
      <c r="Q62" s="79"/>
      <c r="R62" s="82">
        <f>SUM('Cuota-Pago=Saldo'!AN64)</f>
        <v>-511.61874745475552</v>
      </c>
      <c r="U62" s="68"/>
    </row>
    <row r="63" spans="1:21" ht="20.100000000000001" customHeight="1" x14ac:dyDescent="0.45">
      <c r="A63" s="73" t="s">
        <v>145</v>
      </c>
      <c r="B63" s="64">
        <v>20</v>
      </c>
      <c r="C63" s="110" t="s">
        <v>5</v>
      </c>
      <c r="D63" s="65">
        <v>504</v>
      </c>
      <c r="E63" s="66">
        <v>0</v>
      </c>
      <c r="F63" s="79">
        <v>386.29</v>
      </c>
      <c r="G63" s="79">
        <v>405.88</v>
      </c>
      <c r="H63" s="79">
        <v>396.74</v>
      </c>
      <c r="I63" s="79">
        <v>404.69</v>
      </c>
      <c r="J63" s="79">
        <v>393.34</v>
      </c>
      <c r="K63" s="79"/>
      <c r="L63" s="79"/>
      <c r="M63" s="79"/>
      <c r="N63" s="79"/>
      <c r="O63" s="79"/>
      <c r="P63" s="79"/>
      <c r="Q63" s="79"/>
      <c r="R63" s="82">
        <f>SUM('Cuota-Pago=Saldo'!AN65)</f>
        <v>-4.2281184778403258E-4</v>
      </c>
      <c r="U63" s="68"/>
    </row>
    <row r="64" spans="1:21" ht="20.100000000000001" customHeight="1" x14ac:dyDescent="0.45">
      <c r="A64" s="69" t="s">
        <v>146</v>
      </c>
      <c r="B64" s="83">
        <v>1</v>
      </c>
      <c r="C64" s="110" t="s">
        <v>6</v>
      </c>
      <c r="D64" s="65">
        <v>101</v>
      </c>
      <c r="E64" s="66">
        <v>0</v>
      </c>
      <c r="F64" s="79">
        <v>379.56</v>
      </c>
      <c r="G64" s="79">
        <v>367.82</v>
      </c>
      <c r="H64" s="79">
        <v>327.99</v>
      </c>
      <c r="I64" s="79">
        <v>321.93</v>
      </c>
      <c r="J64" s="79">
        <v>320.45999999999998</v>
      </c>
      <c r="K64" s="79"/>
      <c r="L64" s="79"/>
      <c r="M64" s="79"/>
      <c r="N64" s="79"/>
      <c r="O64" s="79"/>
      <c r="P64" s="79"/>
      <c r="Q64" s="79"/>
      <c r="R64" s="82">
        <f>SUM('Cuota-Pago=Saldo'!AN66)</f>
        <v>-4.3259362823846459E-3</v>
      </c>
      <c r="U64" s="68"/>
    </row>
    <row r="65" spans="1:30" ht="20.100000000000001" customHeight="1" x14ac:dyDescent="0.45">
      <c r="A65" s="69" t="s">
        <v>147</v>
      </c>
      <c r="B65" s="83">
        <v>2</v>
      </c>
      <c r="C65" s="110" t="s">
        <v>6</v>
      </c>
      <c r="D65" s="65">
        <v>102</v>
      </c>
      <c r="E65" s="66">
        <v>0</v>
      </c>
      <c r="F65" s="79">
        <v>340.09</v>
      </c>
      <c r="G65" s="79"/>
      <c r="H65" s="79">
        <v>757.37</v>
      </c>
      <c r="I65" s="79">
        <v>335.46</v>
      </c>
      <c r="J65" s="79"/>
      <c r="K65" s="79"/>
      <c r="L65" s="79"/>
      <c r="M65" s="79"/>
      <c r="N65" s="79"/>
      <c r="O65" s="79"/>
      <c r="P65" s="79"/>
      <c r="Q65" s="79"/>
      <c r="R65" s="82">
        <f>SUM('Cuota-Pago=Saldo'!AN67)</f>
        <v>-396.92108293480629</v>
      </c>
      <c r="U65" s="68"/>
    </row>
    <row r="66" spans="1:30" ht="20.100000000000001" customHeight="1" x14ac:dyDescent="0.45">
      <c r="A66" s="69" t="s">
        <v>148</v>
      </c>
      <c r="B66" s="83">
        <v>3</v>
      </c>
      <c r="C66" s="110" t="s">
        <v>6</v>
      </c>
      <c r="D66" s="65">
        <v>103</v>
      </c>
      <c r="E66" s="66">
        <v>0</v>
      </c>
      <c r="F66" s="79"/>
      <c r="G66" s="79">
        <v>500</v>
      </c>
      <c r="H66" s="79">
        <v>500</v>
      </c>
      <c r="I66" s="79"/>
      <c r="J66" s="79"/>
      <c r="K66" s="79"/>
      <c r="L66" s="79"/>
      <c r="M66" s="79"/>
      <c r="N66" s="79"/>
      <c r="O66" s="79"/>
      <c r="P66" s="79"/>
      <c r="Q66" s="79"/>
      <c r="R66" s="82">
        <f>SUM('Cuota-Pago=Saldo'!AN68)</f>
        <v>-898.949863725255</v>
      </c>
      <c r="U66" s="67"/>
    </row>
    <row r="67" spans="1:30" ht="20.100000000000001" customHeight="1" x14ac:dyDescent="0.45">
      <c r="A67" s="69" t="s">
        <v>149</v>
      </c>
      <c r="B67" s="83">
        <v>4</v>
      </c>
      <c r="C67" s="110" t="s">
        <v>6</v>
      </c>
      <c r="D67" s="65">
        <v>104</v>
      </c>
      <c r="E67" s="66">
        <v>0</v>
      </c>
      <c r="F67" s="79">
        <v>400</v>
      </c>
      <c r="G67" s="79">
        <v>450</v>
      </c>
      <c r="H67" s="79">
        <v>450</v>
      </c>
      <c r="I67" s="79">
        <v>450</v>
      </c>
      <c r="J67" s="79">
        <v>450</v>
      </c>
      <c r="K67" s="79"/>
      <c r="L67" s="79"/>
      <c r="M67" s="79"/>
      <c r="N67" s="79"/>
      <c r="O67" s="79"/>
      <c r="P67" s="79"/>
      <c r="Q67" s="79"/>
      <c r="R67" s="82">
        <f>SUM('Cuota-Pago=Saldo'!AN69)</f>
        <v>5.6943515478767495</v>
      </c>
    </row>
    <row r="68" spans="1:30" ht="20.100000000000001" customHeight="1" x14ac:dyDescent="0.45">
      <c r="A68" s="69" t="s">
        <v>314</v>
      </c>
      <c r="B68" s="83">
        <v>5</v>
      </c>
      <c r="C68" s="110" t="s">
        <v>6</v>
      </c>
      <c r="D68" s="65">
        <v>201</v>
      </c>
      <c r="E68" s="66">
        <v>0</v>
      </c>
      <c r="F68" s="79">
        <v>359.37</v>
      </c>
      <c r="G68" s="79">
        <v>387.34</v>
      </c>
      <c r="H68" s="79">
        <v>377.58</v>
      </c>
      <c r="I68" s="79">
        <v>376.71</v>
      </c>
      <c r="J68" s="79"/>
      <c r="K68" s="79"/>
      <c r="L68" s="79"/>
      <c r="M68" s="79"/>
      <c r="N68" s="79"/>
      <c r="O68" s="79"/>
      <c r="P68" s="79"/>
      <c r="Q68" s="79"/>
      <c r="R68" s="82">
        <f>SUM('Cuota-Pago=Saldo'!AN70)</f>
        <v>-371.37612163293767</v>
      </c>
    </row>
    <row r="69" spans="1:30" s="61" customFormat="1" ht="20.100000000000001" customHeight="1" x14ac:dyDescent="0.45">
      <c r="A69" s="69" t="s">
        <v>151</v>
      </c>
      <c r="B69" s="83">
        <v>6</v>
      </c>
      <c r="C69" s="110" t="s">
        <v>6</v>
      </c>
      <c r="D69" s="65">
        <v>202</v>
      </c>
      <c r="E69" s="66">
        <v>0</v>
      </c>
      <c r="F69" s="79">
        <v>473.84</v>
      </c>
      <c r="G69" s="79">
        <v>478.12</v>
      </c>
      <c r="H69" s="79">
        <v>494.47</v>
      </c>
      <c r="I69" s="79">
        <v>468.64</v>
      </c>
      <c r="J69" s="79"/>
      <c r="K69" s="79"/>
      <c r="L69" s="79"/>
      <c r="M69" s="79"/>
      <c r="N69" s="79"/>
      <c r="O69" s="79"/>
      <c r="P69" s="79"/>
      <c r="Q69" s="79"/>
      <c r="R69" s="82">
        <f>SUM('Cuota-Pago=Saldo'!AN71)</f>
        <v>-489.67857705640432</v>
      </c>
      <c r="S69" s="62" t="s">
        <v>12</v>
      </c>
      <c r="T69" s="62"/>
      <c r="U69" s="62"/>
      <c r="V69"/>
      <c r="W69"/>
      <c r="X69"/>
      <c r="Y69"/>
      <c r="Z69"/>
      <c r="AA69"/>
      <c r="AB69"/>
      <c r="AC69"/>
      <c r="AD69"/>
    </row>
    <row r="70" spans="1:30" s="61" customFormat="1" ht="20.100000000000001" customHeight="1" x14ac:dyDescent="0.45">
      <c r="A70" s="63" t="s">
        <v>152</v>
      </c>
      <c r="B70" s="83">
        <v>7</v>
      </c>
      <c r="C70" s="110" t="s">
        <v>6</v>
      </c>
      <c r="D70" s="65">
        <v>203</v>
      </c>
      <c r="E70" s="66">
        <v>0</v>
      </c>
      <c r="F70" s="79">
        <v>316.36</v>
      </c>
      <c r="G70" s="79">
        <v>349.82</v>
      </c>
      <c r="H70" s="79">
        <v>332.91</v>
      </c>
      <c r="I70" s="79">
        <v>345.38</v>
      </c>
      <c r="J70" s="79">
        <v>332.51</v>
      </c>
      <c r="K70" s="79"/>
      <c r="L70" s="79"/>
      <c r="M70" s="79"/>
      <c r="N70" s="79"/>
      <c r="O70" s="79"/>
      <c r="P70" s="79"/>
      <c r="Q70" s="79"/>
      <c r="R70" s="82">
        <f>SUM('Cuota-Pago=Saldo'!AN72)</f>
        <v>3.9905938348283598E-4</v>
      </c>
      <c r="S70" s="71"/>
      <c r="T70" s="62"/>
      <c r="U70" s="62"/>
      <c r="V70"/>
      <c r="W70"/>
      <c r="X70"/>
      <c r="Y70"/>
      <c r="Z70"/>
      <c r="AA70"/>
      <c r="AB70"/>
      <c r="AC70"/>
      <c r="AD70"/>
    </row>
    <row r="71" spans="1:30" s="61" customFormat="1" ht="20.100000000000001" customHeight="1" x14ac:dyDescent="0.45">
      <c r="A71" s="63" t="s">
        <v>153</v>
      </c>
      <c r="B71" s="83">
        <v>8</v>
      </c>
      <c r="C71" s="110" t="s">
        <v>6</v>
      </c>
      <c r="D71" s="65">
        <v>204</v>
      </c>
      <c r="E71" s="66">
        <v>0</v>
      </c>
      <c r="F71" s="79">
        <v>373.53</v>
      </c>
      <c r="G71" s="79">
        <v>393.69</v>
      </c>
      <c r="H71" s="79">
        <v>389.82</v>
      </c>
      <c r="I71" s="79">
        <v>390.14</v>
      </c>
      <c r="J71" s="79"/>
      <c r="K71" s="79"/>
      <c r="L71" s="79"/>
      <c r="M71" s="79"/>
      <c r="N71" s="79"/>
      <c r="O71" s="79"/>
      <c r="P71" s="79"/>
      <c r="Q71" s="79"/>
      <c r="R71" s="82">
        <f>SUM('Cuota-Pago=Saldo'!AN73)</f>
        <v>-395.46084168900961</v>
      </c>
      <c r="S71" s="71"/>
      <c r="T71" s="62"/>
      <c r="U71" s="62"/>
      <c r="V71"/>
      <c r="W71"/>
      <c r="X71"/>
      <c r="Y71"/>
      <c r="Z71"/>
      <c r="AA71"/>
      <c r="AB71"/>
      <c r="AC71"/>
      <c r="AD71"/>
    </row>
    <row r="72" spans="1:30" s="61" customFormat="1" ht="20.100000000000001" customHeight="1" x14ac:dyDescent="0.45">
      <c r="A72" s="63" t="s">
        <v>154</v>
      </c>
      <c r="B72" s="83">
        <v>9</v>
      </c>
      <c r="C72" s="110" t="s">
        <v>6</v>
      </c>
      <c r="D72" s="65">
        <v>301</v>
      </c>
      <c r="E72" s="66">
        <v>0</v>
      </c>
      <c r="F72" s="79">
        <v>374</v>
      </c>
      <c r="G72" s="79">
        <v>395.98</v>
      </c>
      <c r="H72" s="79">
        <v>425</v>
      </c>
      <c r="I72" s="79">
        <v>437</v>
      </c>
      <c r="J72" s="79"/>
      <c r="K72" s="79"/>
      <c r="L72" s="79"/>
      <c r="M72" s="79"/>
      <c r="N72" s="79"/>
      <c r="O72" s="79"/>
      <c r="P72" s="79"/>
      <c r="Q72" s="79"/>
      <c r="R72" s="82">
        <f>SUM('Cuota-Pago=Saldo'!AN74)</f>
        <v>-400.99633441311664</v>
      </c>
      <c r="S72" s="71"/>
      <c r="T72" s="62"/>
      <c r="U72" s="62"/>
      <c r="V72"/>
      <c r="W72"/>
      <c r="X72"/>
      <c r="Y72"/>
      <c r="Z72"/>
      <c r="AA72"/>
      <c r="AB72"/>
      <c r="AC72"/>
      <c r="AD72"/>
    </row>
    <row r="73" spans="1:30" s="61" customFormat="1" ht="20.100000000000001" customHeight="1" x14ac:dyDescent="0.45">
      <c r="A73" s="69" t="s">
        <v>155</v>
      </c>
      <c r="B73" s="83">
        <v>10</v>
      </c>
      <c r="C73" s="110" t="s">
        <v>6</v>
      </c>
      <c r="D73" s="65">
        <v>302</v>
      </c>
      <c r="E73" s="66">
        <v>0</v>
      </c>
      <c r="F73" s="79">
        <v>401.24</v>
      </c>
      <c r="G73" s="79">
        <v>407.74</v>
      </c>
      <c r="H73" s="79">
        <v>405.93</v>
      </c>
      <c r="I73" s="79">
        <v>405.93</v>
      </c>
      <c r="J73" s="79"/>
      <c r="K73" s="79"/>
      <c r="L73" s="79"/>
      <c r="M73" s="79"/>
      <c r="N73" s="79"/>
      <c r="O73" s="79"/>
      <c r="P73" s="79"/>
      <c r="Q73" s="79"/>
      <c r="R73" s="82">
        <f>SUM('Cuota-Pago=Saldo'!AN75)</f>
        <v>-405.57752841925014</v>
      </c>
      <c r="S73" s="71"/>
      <c r="T73" s="62"/>
      <c r="U73" s="62"/>
      <c r="V73"/>
      <c r="W73"/>
      <c r="X73"/>
      <c r="Y73"/>
      <c r="Z73"/>
      <c r="AA73"/>
      <c r="AB73"/>
      <c r="AC73"/>
      <c r="AD73"/>
    </row>
    <row r="74" spans="1:30" s="61" customFormat="1" ht="20.100000000000001" customHeight="1" x14ac:dyDescent="0.45">
      <c r="A74" s="69" t="s">
        <v>156</v>
      </c>
      <c r="B74" s="83">
        <v>11</v>
      </c>
      <c r="C74" s="110" t="s">
        <v>6</v>
      </c>
      <c r="D74" s="65">
        <v>303</v>
      </c>
      <c r="E74" s="66">
        <v>0</v>
      </c>
      <c r="F74" s="79">
        <v>358.24</v>
      </c>
      <c r="G74" s="79">
        <v>439.85</v>
      </c>
      <c r="H74" s="79">
        <v>406.54</v>
      </c>
      <c r="I74" s="79">
        <v>373.2</v>
      </c>
      <c r="J74" s="79"/>
      <c r="K74" s="79"/>
      <c r="L74" s="79"/>
      <c r="M74" s="79"/>
      <c r="N74" s="79"/>
      <c r="O74" s="79"/>
      <c r="P74" s="79"/>
      <c r="Q74" s="79"/>
      <c r="R74" s="82">
        <f>SUM('Cuota-Pago=Saldo'!AN76)</f>
        <v>-357.74551495281912</v>
      </c>
      <c r="S74" s="71"/>
      <c r="T74" s="62"/>
      <c r="U74" s="62"/>
      <c r="V74"/>
      <c r="W74"/>
      <c r="X74"/>
      <c r="Y74"/>
      <c r="Z74"/>
      <c r="AA74"/>
      <c r="AB74"/>
      <c r="AC74"/>
      <c r="AD74"/>
    </row>
    <row r="75" spans="1:30" s="61" customFormat="1" ht="20.100000000000001" customHeight="1" x14ac:dyDescent="0.45">
      <c r="A75" s="69" t="s">
        <v>157</v>
      </c>
      <c r="B75" s="83">
        <v>12</v>
      </c>
      <c r="C75" s="110" t="s">
        <v>6</v>
      </c>
      <c r="D75" s="65">
        <v>304</v>
      </c>
      <c r="E75" s="66">
        <v>0</v>
      </c>
      <c r="F75" s="79">
        <v>360.19</v>
      </c>
      <c r="G75" s="79"/>
      <c r="H75" s="79">
        <v>733.13</v>
      </c>
      <c r="I75" s="79"/>
      <c r="J75" s="79"/>
      <c r="K75" s="79"/>
      <c r="L75" s="79"/>
      <c r="M75" s="79"/>
      <c r="N75" s="79"/>
      <c r="O75" s="79"/>
      <c r="P75" s="79"/>
      <c r="Q75" s="79"/>
      <c r="R75" s="82">
        <f>SUM('Cuota-Pago=Saldo'!AN77)</f>
        <v>-735.26407766115153</v>
      </c>
      <c r="S75" s="71"/>
      <c r="T75" s="62"/>
      <c r="U75" s="62"/>
      <c r="V75"/>
      <c r="W75"/>
      <c r="X75"/>
      <c r="Y75"/>
      <c r="Z75"/>
      <c r="AA75"/>
      <c r="AB75"/>
      <c r="AC75"/>
      <c r="AD75"/>
    </row>
    <row r="76" spans="1:30" s="61" customFormat="1" ht="20.100000000000001" customHeight="1" x14ac:dyDescent="0.45">
      <c r="A76" s="63" t="s">
        <v>158</v>
      </c>
      <c r="B76" s="83">
        <v>13</v>
      </c>
      <c r="C76" s="110" t="s">
        <v>6</v>
      </c>
      <c r="D76" s="65">
        <v>401</v>
      </c>
      <c r="E76" s="66">
        <v>0</v>
      </c>
      <c r="F76" s="79">
        <v>405.05</v>
      </c>
      <c r="G76" s="79">
        <v>421.08</v>
      </c>
      <c r="H76" s="79">
        <v>402.39</v>
      </c>
      <c r="I76" s="79">
        <v>395.98</v>
      </c>
      <c r="J76" s="79">
        <v>395.85</v>
      </c>
      <c r="K76" s="79"/>
      <c r="L76" s="79"/>
      <c r="M76" s="79"/>
      <c r="N76" s="79"/>
      <c r="O76" s="79"/>
      <c r="P76" s="79"/>
      <c r="Q76" s="79"/>
      <c r="R76" s="82">
        <f>SUM('Cuota-Pago=Saldo'!AN78)</f>
        <v>3.486813074971451E-3</v>
      </c>
      <c r="S76" s="71"/>
      <c r="T76" s="62"/>
      <c r="U76" s="62"/>
      <c r="V76"/>
      <c r="W76"/>
      <c r="X76"/>
      <c r="Y76"/>
      <c r="Z76"/>
      <c r="AA76"/>
      <c r="AB76"/>
      <c r="AC76"/>
      <c r="AD76"/>
    </row>
    <row r="77" spans="1:30" s="61" customFormat="1" ht="20.100000000000001" customHeight="1" x14ac:dyDescent="0.45">
      <c r="A77" s="69" t="s">
        <v>159</v>
      </c>
      <c r="B77" s="83">
        <v>14</v>
      </c>
      <c r="C77" s="110" t="s">
        <v>6</v>
      </c>
      <c r="D77" s="65">
        <v>402</v>
      </c>
      <c r="E77" s="66">
        <v>0</v>
      </c>
      <c r="F77" s="79"/>
      <c r="G77" s="79">
        <v>600</v>
      </c>
      <c r="H77" s="79"/>
      <c r="I77" s="79"/>
      <c r="J77" s="79"/>
      <c r="K77" s="79"/>
      <c r="L77" s="79"/>
      <c r="M77" s="79"/>
      <c r="N77" s="79"/>
      <c r="O77" s="79"/>
      <c r="P77" s="79"/>
      <c r="Q77" s="79"/>
      <c r="R77" s="82">
        <f>SUM('Cuota-Pago=Saldo'!AN79)</f>
        <v>-1566.6478331400999</v>
      </c>
      <c r="S77"/>
      <c r="T77"/>
      <c r="U77"/>
      <c r="V77"/>
      <c r="W77"/>
      <c r="X77"/>
      <c r="Y77"/>
      <c r="Z77"/>
      <c r="AA77"/>
      <c r="AB77"/>
      <c r="AC77"/>
      <c r="AD77"/>
    </row>
    <row r="78" spans="1:30" s="61" customFormat="1" ht="20.100000000000001" customHeight="1" x14ac:dyDescent="0.45">
      <c r="A78" s="74" t="s">
        <v>160</v>
      </c>
      <c r="B78" s="83">
        <v>15</v>
      </c>
      <c r="C78" s="110" t="s">
        <v>6</v>
      </c>
      <c r="D78" s="70">
        <v>403</v>
      </c>
      <c r="E78" s="66">
        <v>0</v>
      </c>
      <c r="F78" s="79"/>
      <c r="G78" s="79">
        <v>500</v>
      </c>
      <c r="H78" s="79">
        <v>300</v>
      </c>
      <c r="I78" s="79">
        <v>465.45</v>
      </c>
      <c r="J78" s="79"/>
      <c r="K78" s="79"/>
      <c r="L78" s="79"/>
      <c r="M78" s="79"/>
      <c r="N78" s="79"/>
      <c r="O78" s="79"/>
      <c r="P78" s="79"/>
      <c r="Q78" s="79"/>
      <c r="R78" s="82">
        <f>SUM('Cuota-Pago=Saldo'!AN80)</f>
        <v>-442.22777978462199</v>
      </c>
      <c r="S78" s="71"/>
      <c r="T78" s="62"/>
      <c r="U78" s="62"/>
      <c r="V78"/>
      <c r="W78"/>
      <c r="X78"/>
      <c r="Y78"/>
      <c r="Z78"/>
      <c r="AA78"/>
      <c r="AB78"/>
      <c r="AC78"/>
      <c r="AD78"/>
    </row>
    <row r="79" spans="1:30" s="61" customFormat="1" ht="20.100000000000001" customHeight="1" x14ac:dyDescent="0.45">
      <c r="A79" s="63" t="s">
        <v>161</v>
      </c>
      <c r="B79" s="83">
        <v>16</v>
      </c>
      <c r="C79" s="110" t="s">
        <v>6</v>
      </c>
      <c r="D79" s="65">
        <v>404</v>
      </c>
      <c r="E79" s="66">
        <v>0</v>
      </c>
      <c r="F79" s="79">
        <v>380</v>
      </c>
      <c r="G79" s="79">
        <v>361</v>
      </c>
      <c r="H79" s="79">
        <f>360+56</f>
        <v>416</v>
      </c>
      <c r="I79" s="79">
        <v>440</v>
      </c>
      <c r="J79" s="79"/>
      <c r="K79" s="79"/>
      <c r="L79" s="79"/>
      <c r="M79" s="79"/>
      <c r="N79" s="79"/>
      <c r="O79" s="79"/>
      <c r="P79" s="79"/>
      <c r="Q79" s="79"/>
      <c r="R79" s="82">
        <f>SUM('Cuota-Pago=Saldo'!AN81)</f>
        <v>-402.93846769634951</v>
      </c>
      <c r="S79" s="71"/>
      <c r="T79" s="62"/>
      <c r="U79" s="62"/>
      <c r="V79"/>
      <c r="W79"/>
      <c r="X79"/>
      <c r="Y79"/>
      <c r="Z79"/>
      <c r="AA79"/>
      <c r="AB79"/>
      <c r="AC79"/>
      <c r="AD79"/>
    </row>
    <row r="80" spans="1:30" s="61" customFormat="1" ht="20.100000000000001" customHeight="1" x14ac:dyDescent="0.45">
      <c r="A80" s="69" t="s">
        <v>162</v>
      </c>
      <c r="B80" s="83">
        <v>17</v>
      </c>
      <c r="C80" s="110" t="s">
        <v>6</v>
      </c>
      <c r="D80" s="65">
        <v>501</v>
      </c>
      <c r="E80" s="66">
        <v>0</v>
      </c>
      <c r="F80" s="79">
        <v>496</v>
      </c>
      <c r="G80" s="79">
        <v>466</v>
      </c>
      <c r="H80" s="79">
        <v>461.5</v>
      </c>
      <c r="I80" s="79">
        <v>460</v>
      </c>
      <c r="J80" s="79"/>
      <c r="K80" s="79"/>
      <c r="L80" s="79"/>
      <c r="M80" s="79"/>
      <c r="N80" s="79"/>
      <c r="O80" s="79"/>
      <c r="P80" s="79"/>
      <c r="Q80" s="79"/>
      <c r="R80" s="82">
        <f>SUM('Cuota-Pago=Saldo'!AN82)</f>
        <v>-571.18561820427681</v>
      </c>
      <c r="S80" s="71"/>
      <c r="T80" s="62"/>
      <c r="U80" s="62"/>
      <c r="V80"/>
      <c r="W80"/>
      <c r="X80"/>
      <c r="Y80"/>
      <c r="Z80"/>
      <c r="AA80"/>
      <c r="AB80"/>
      <c r="AC80"/>
      <c r="AD80"/>
    </row>
    <row r="81" spans="1:30" s="61" customFormat="1" ht="20.100000000000001" customHeight="1" x14ac:dyDescent="0.45">
      <c r="A81" s="69" t="s">
        <v>163</v>
      </c>
      <c r="B81" s="83">
        <v>18</v>
      </c>
      <c r="C81" s="110" t="s">
        <v>6</v>
      </c>
      <c r="D81" s="65">
        <v>502</v>
      </c>
      <c r="E81" s="66">
        <v>0</v>
      </c>
      <c r="F81" s="79">
        <v>393</v>
      </c>
      <c r="G81" s="79">
        <v>430</v>
      </c>
      <c r="H81" s="79">
        <v>431</v>
      </c>
      <c r="I81" s="79"/>
      <c r="J81" s="79"/>
      <c r="K81" s="79"/>
      <c r="L81" s="79"/>
      <c r="M81" s="79"/>
      <c r="N81" s="79"/>
      <c r="O81" s="79"/>
      <c r="P81" s="79"/>
      <c r="Q81" s="79"/>
      <c r="R81" s="82">
        <f>SUM('Cuota-Pago=Saldo'!AN83)</f>
        <v>-864.86098535535302</v>
      </c>
      <c r="S81" s="71"/>
      <c r="T81" s="62"/>
      <c r="U81" s="62"/>
      <c r="V81"/>
      <c r="W81"/>
      <c r="X81"/>
      <c r="Y81"/>
      <c r="Z81"/>
      <c r="AA81"/>
      <c r="AB81"/>
      <c r="AC81"/>
      <c r="AD81"/>
    </row>
    <row r="82" spans="1:30" s="61" customFormat="1" ht="20.100000000000001" customHeight="1" x14ac:dyDescent="0.45">
      <c r="A82" s="69" t="s">
        <v>164</v>
      </c>
      <c r="B82" s="83">
        <v>19</v>
      </c>
      <c r="C82" s="110" t="s">
        <v>6</v>
      </c>
      <c r="D82" s="65">
        <v>503</v>
      </c>
      <c r="E82" s="66">
        <v>0</v>
      </c>
      <c r="F82" s="79">
        <v>340</v>
      </c>
      <c r="G82" s="79">
        <v>500</v>
      </c>
      <c r="H82" s="79">
        <v>217.82</v>
      </c>
      <c r="I82" s="79">
        <v>394.91</v>
      </c>
      <c r="J82" s="79"/>
      <c r="K82" s="79"/>
      <c r="L82" s="79"/>
      <c r="M82" s="79"/>
      <c r="N82" s="79"/>
      <c r="O82" s="79"/>
      <c r="P82" s="79"/>
      <c r="Q82" s="79"/>
      <c r="R82" s="82">
        <f>SUM('Cuota-Pago=Saldo'!AN84)</f>
        <v>-392.45765045969108</v>
      </c>
      <c r="S82" s="71"/>
      <c r="T82" s="62"/>
      <c r="U82" s="62"/>
      <c r="V82"/>
      <c r="W82"/>
      <c r="X82"/>
      <c r="Y82"/>
      <c r="Z82"/>
      <c r="AA82"/>
      <c r="AB82"/>
      <c r="AC82"/>
      <c r="AD82"/>
    </row>
    <row r="83" spans="1:30" s="61" customFormat="1" ht="20.100000000000001" customHeight="1" x14ac:dyDescent="0.45">
      <c r="A83" s="69" t="s">
        <v>165</v>
      </c>
      <c r="B83" s="83">
        <v>20</v>
      </c>
      <c r="C83" s="110" t="s">
        <v>6</v>
      </c>
      <c r="D83" s="65">
        <v>504</v>
      </c>
      <c r="E83" s="66">
        <v>0</v>
      </c>
      <c r="F83" s="79">
        <v>397.38</v>
      </c>
      <c r="G83" s="79">
        <v>419.35</v>
      </c>
      <c r="H83" s="79">
        <v>435.71</v>
      </c>
      <c r="I83" s="79"/>
      <c r="J83" s="79"/>
      <c r="K83" s="79"/>
      <c r="L83" s="79"/>
      <c r="M83" s="79"/>
      <c r="N83" s="79"/>
      <c r="O83" s="79"/>
      <c r="P83" s="79"/>
      <c r="Q83" s="79"/>
      <c r="R83" s="82">
        <f>SUM('Cuota-Pago=Saldo'!AN85)</f>
        <v>-848.31808679788151</v>
      </c>
      <c r="S83" s="71"/>
      <c r="T83" s="62"/>
      <c r="U83" s="62"/>
      <c r="V83"/>
      <c r="W83"/>
      <c r="X83"/>
      <c r="Y83"/>
      <c r="Z83"/>
      <c r="AA83"/>
      <c r="AB83"/>
      <c r="AC83"/>
      <c r="AD83"/>
    </row>
    <row r="84" spans="1:30" ht="20.100000000000001" customHeight="1" x14ac:dyDescent="0.45">
      <c r="A84" s="69" t="s">
        <v>166</v>
      </c>
      <c r="B84" s="64">
        <v>1</v>
      </c>
      <c r="C84" s="110" t="s">
        <v>7</v>
      </c>
      <c r="D84" s="65">
        <v>101</v>
      </c>
      <c r="E84" s="66">
        <v>0</v>
      </c>
      <c r="F84" s="79">
        <v>409.07</v>
      </c>
      <c r="G84" s="79">
        <v>500</v>
      </c>
      <c r="H84" s="79">
        <v>345.94</v>
      </c>
      <c r="I84" s="79">
        <v>446.52</v>
      </c>
      <c r="J84" s="79"/>
      <c r="K84" s="79"/>
      <c r="L84" s="79"/>
      <c r="M84" s="79"/>
      <c r="N84" s="79"/>
      <c r="O84" s="79"/>
      <c r="P84" s="79"/>
      <c r="Q84" s="79"/>
      <c r="R84" s="82">
        <f>SUM('Cuota-Pago=Saldo'!AN86)</f>
        <v>-442.39909033879366</v>
      </c>
      <c r="U84" s="67"/>
    </row>
    <row r="85" spans="1:30" ht="20.100000000000001" customHeight="1" x14ac:dyDescent="0.45">
      <c r="A85" s="69" t="s">
        <v>167</v>
      </c>
      <c r="B85" s="64">
        <v>2</v>
      </c>
      <c r="C85" s="110" t="s">
        <v>7</v>
      </c>
      <c r="D85" s="65">
        <v>102</v>
      </c>
      <c r="E85" s="66">
        <v>0</v>
      </c>
      <c r="F85" s="79">
        <v>393.26</v>
      </c>
      <c r="G85" s="79">
        <v>414.31</v>
      </c>
      <c r="H85" s="79">
        <v>413.53</v>
      </c>
      <c r="I85" s="79">
        <v>419.01</v>
      </c>
      <c r="J85" s="79">
        <v>407.19</v>
      </c>
      <c r="K85" s="79"/>
      <c r="L85" s="79"/>
      <c r="M85" s="79"/>
      <c r="N85" s="79"/>
      <c r="O85" s="79"/>
      <c r="P85" s="79"/>
      <c r="Q85" s="79"/>
      <c r="R85" s="82">
        <f>SUM('Cuota-Pago=Saldo'!AN87)</f>
        <v>3.8531120265474783E-3</v>
      </c>
      <c r="U85" s="68"/>
    </row>
    <row r="86" spans="1:30" ht="20.100000000000001" customHeight="1" x14ac:dyDescent="0.45">
      <c r="A86" s="69" t="s">
        <v>168</v>
      </c>
      <c r="B86" s="64">
        <v>3</v>
      </c>
      <c r="C86" s="110" t="s">
        <v>7</v>
      </c>
      <c r="D86" s="65">
        <v>103</v>
      </c>
      <c r="E86" s="66">
        <v>0</v>
      </c>
      <c r="F86" s="79">
        <v>315.11</v>
      </c>
      <c r="G86" s="79">
        <v>334.19</v>
      </c>
      <c r="H86" s="79">
        <v>339.41</v>
      </c>
      <c r="I86" s="79">
        <v>339.3</v>
      </c>
      <c r="J86" s="79"/>
      <c r="K86" s="79"/>
      <c r="L86" s="79"/>
      <c r="M86" s="79"/>
      <c r="N86" s="79"/>
      <c r="O86" s="79"/>
      <c r="P86" s="79"/>
      <c r="Q86" s="79"/>
      <c r="R86" s="82">
        <f>SUM('Cuota-Pago=Saldo'!AN88)</f>
        <v>-343.00348973359075</v>
      </c>
      <c r="U86" s="67"/>
      <c r="V86" s="29"/>
    </row>
    <row r="87" spans="1:30" ht="20.100000000000001" customHeight="1" x14ac:dyDescent="0.45">
      <c r="A87" s="69" t="s">
        <v>169</v>
      </c>
      <c r="B87" s="64">
        <v>4</v>
      </c>
      <c r="C87" s="110" t="s">
        <v>7</v>
      </c>
      <c r="D87" s="65">
        <v>104</v>
      </c>
      <c r="E87" s="66">
        <v>0</v>
      </c>
      <c r="F87" s="79">
        <v>371.42</v>
      </c>
      <c r="G87" s="79">
        <v>397.88</v>
      </c>
      <c r="H87" s="79">
        <v>398.48</v>
      </c>
      <c r="I87" s="79">
        <v>394.22</v>
      </c>
      <c r="J87" s="79"/>
      <c r="K87" s="79"/>
      <c r="L87" s="79"/>
      <c r="M87" s="79"/>
      <c r="N87" s="79"/>
      <c r="O87" s="79"/>
      <c r="P87" s="79"/>
      <c r="Q87" s="79"/>
      <c r="R87" s="82">
        <f>SUM('Cuota-Pago=Saldo'!AN89)</f>
        <v>-396.15498730782184</v>
      </c>
    </row>
    <row r="88" spans="1:30" ht="20.100000000000001" customHeight="1" x14ac:dyDescent="0.45">
      <c r="A88" s="69" t="s">
        <v>170</v>
      </c>
      <c r="B88" s="64">
        <v>5</v>
      </c>
      <c r="C88" s="110" t="s">
        <v>7</v>
      </c>
      <c r="D88" s="65">
        <v>201</v>
      </c>
      <c r="E88" s="66">
        <v>0</v>
      </c>
      <c r="F88" s="79">
        <v>424</v>
      </c>
      <c r="G88" s="79">
        <v>457</v>
      </c>
      <c r="H88" s="79">
        <v>457</v>
      </c>
      <c r="I88" s="79">
        <v>475</v>
      </c>
      <c r="J88" s="79"/>
      <c r="K88" s="79"/>
      <c r="L88" s="79"/>
      <c r="M88" s="79"/>
      <c r="N88" s="79"/>
      <c r="O88" s="79"/>
      <c r="P88" s="79"/>
      <c r="Q88" s="79"/>
      <c r="R88" s="82">
        <f>SUM('Cuota-Pago=Saldo'!AN90)</f>
        <v>-461.8696908018494</v>
      </c>
    </row>
    <row r="89" spans="1:30" ht="20.100000000000001" customHeight="1" x14ac:dyDescent="0.45">
      <c r="A89" s="63" t="s">
        <v>171</v>
      </c>
      <c r="B89" s="64">
        <v>6</v>
      </c>
      <c r="C89" s="110" t="s">
        <v>7</v>
      </c>
      <c r="D89" s="65">
        <v>202</v>
      </c>
      <c r="E89" s="66">
        <v>0</v>
      </c>
      <c r="F89" s="79"/>
      <c r="G89" s="79"/>
      <c r="H89" s="79"/>
      <c r="I89" s="79"/>
      <c r="J89" s="79"/>
      <c r="K89" s="79"/>
      <c r="L89" s="79"/>
      <c r="M89" s="79"/>
      <c r="N89" s="79"/>
      <c r="O89" s="79"/>
      <c r="P89" s="79"/>
      <c r="Q89" s="79"/>
      <c r="R89" s="82">
        <f>SUM('Cuota-Pago=Saldo'!AN91)</f>
        <v>-1349.29658778774</v>
      </c>
    </row>
    <row r="90" spans="1:30" ht="20.100000000000001" customHeight="1" x14ac:dyDescent="0.45">
      <c r="A90" s="69" t="s">
        <v>172</v>
      </c>
      <c r="B90" s="64">
        <v>7</v>
      </c>
      <c r="C90" s="110" t="s">
        <v>7</v>
      </c>
      <c r="D90" s="65">
        <v>203</v>
      </c>
      <c r="E90" s="66">
        <v>0</v>
      </c>
      <c r="F90" s="79">
        <v>448.28</v>
      </c>
      <c r="G90" s="79">
        <v>494.35</v>
      </c>
      <c r="H90" s="79">
        <v>498.34</v>
      </c>
      <c r="I90" s="79">
        <v>491.29</v>
      </c>
      <c r="J90" s="79"/>
      <c r="K90" s="79"/>
      <c r="L90" s="79"/>
      <c r="M90" s="79"/>
      <c r="N90" s="79"/>
      <c r="O90" s="79"/>
      <c r="P90" s="79"/>
      <c r="Q90" s="79"/>
      <c r="R90" s="82">
        <f>SUM('Cuota-Pago=Saldo'!AN92)</f>
        <v>-470.17100311324322</v>
      </c>
    </row>
    <row r="91" spans="1:30" ht="20.100000000000001" customHeight="1" x14ac:dyDescent="0.45">
      <c r="A91" s="69" t="s">
        <v>173</v>
      </c>
      <c r="B91" s="64">
        <v>8</v>
      </c>
      <c r="C91" s="110" t="s">
        <v>7</v>
      </c>
      <c r="D91" s="65">
        <v>204</v>
      </c>
      <c r="E91" s="66">
        <v>0</v>
      </c>
      <c r="F91" s="79">
        <v>314</v>
      </c>
      <c r="G91" s="79">
        <v>334</v>
      </c>
      <c r="H91" s="79">
        <v>327.60000000000002</v>
      </c>
      <c r="I91" s="79">
        <v>324</v>
      </c>
      <c r="J91" s="79">
        <v>321</v>
      </c>
      <c r="K91" s="79"/>
      <c r="L91" s="79"/>
      <c r="M91" s="79"/>
      <c r="N91" s="79"/>
      <c r="O91" s="79"/>
      <c r="P91" s="79"/>
      <c r="Q91" s="79"/>
      <c r="R91" s="82">
        <f>SUM('Cuota-Pago=Saldo'!AN93)</f>
        <v>-3.365922455668624E-2</v>
      </c>
    </row>
    <row r="92" spans="1:30" ht="20.100000000000001" customHeight="1" x14ac:dyDescent="0.45">
      <c r="A92" s="69" t="s">
        <v>174</v>
      </c>
      <c r="B92" s="64">
        <v>9</v>
      </c>
      <c r="C92" s="111" t="s">
        <v>7</v>
      </c>
      <c r="D92" s="65">
        <v>301</v>
      </c>
      <c r="E92" s="66">
        <v>0</v>
      </c>
      <c r="F92" s="79"/>
      <c r="G92" s="79"/>
      <c r="H92" s="79"/>
      <c r="I92" s="79">
        <f>2000-445.53</f>
        <v>1554.47</v>
      </c>
      <c r="J92" s="79"/>
      <c r="K92" s="79"/>
      <c r="L92" s="79"/>
      <c r="M92" s="79"/>
      <c r="N92" s="79"/>
      <c r="O92" s="79"/>
      <c r="P92" s="79"/>
      <c r="Q92" s="79"/>
      <c r="R92" s="82">
        <f>SUM('Cuota-Pago=Saldo'!AN94)</f>
        <v>-683.07277724326286</v>
      </c>
    </row>
    <row r="93" spans="1:30" s="61" customFormat="1" ht="20.100000000000001" customHeight="1" x14ac:dyDescent="0.45">
      <c r="A93" s="69" t="s">
        <v>175</v>
      </c>
      <c r="B93" s="64">
        <v>10</v>
      </c>
      <c r="C93" s="110" t="s">
        <v>7</v>
      </c>
      <c r="D93" s="65">
        <v>302</v>
      </c>
      <c r="E93" s="66">
        <v>0</v>
      </c>
      <c r="F93" s="79">
        <v>446.77</v>
      </c>
      <c r="G93" s="79">
        <v>444.7</v>
      </c>
      <c r="H93" s="79">
        <v>437.87</v>
      </c>
      <c r="I93" s="79">
        <v>487.26</v>
      </c>
      <c r="J93" s="79"/>
      <c r="K93" s="79"/>
      <c r="L93" s="79"/>
      <c r="M93" s="79"/>
      <c r="N93" s="79"/>
      <c r="O93" s="79"/>
      <c r="P93" s="79"/>
      <c r="Q93" s="79"/>
      <c r="R93" s="82">
        <f>SUM('Cuota-Pago=Saldo'!AN95)</f>
        <v>-472.97773224001418</v>
      </c>
      <c r="S93" s="71"/>
      <c r="T93" s="62"/>
      <c r="U93"/>
      <c r="V93"/>
      <c r="W93"/>
      <c r="X93"/>
      <c r="Y93"/>
      <c r="Z93"/>
      <c r="AA93"/>
      <c r="AB93"/>
      <c r="AC93"/>
      <c r="AD93"/>
    </row>
    <row r="94" spans="1:30" s="61" customFormat="1" ht="20.100000000000001" customHeight="1" x14ac:dyDescent="0.45">
      <c r="A94" s="69" t="s">
        <v>176</v>
      </c>
      <c r="B94" s="64">
        <v>11</v>
      </c>
      <c r="C94" s="110" t="s">
        <v>7</v>
      </c>
      <c r="D94" s="65">
        <v>303</v>
      </c>
      <c r="E94" s="66">
        <v>0</v>
      </c>
      <c r="F94" s="79"/>
      <c r="G94" s="79"/>
      <c r="H94" s="79"/>
      <c r="I94" s="79"/>
      <c r="J94" s="79"/>
      <c r="K94" s="79"/>
      <c r="L94" s="79"/>
      <c r="M94" s="79"/>
      <c r="N94" s="79"/>
      <c r="O94" s="79"/>
      <c r="P94" s="79"/>
      <c r="Q94" s="79"/>
      <c r="R94" s="82">
        <f>SUM('Cuota-Pago=Saldo'!AN96)</f>
        <v>-2799.5621582406902</v>
      </c>
      <c r="S94" s="71" t="s">
        <v>12</v>
      </c>
      <c r="T94" s="62"/>
      <c r="U94" s="62"/>
      <c r="V94"/>
      <c r="W94"/>
      <c r="X94"/>
      <c r="Y94"/>
      <c r="Z94"/>
      <c r="AA94"/>
      <c r="AB94"/>
      <c r="AC94"/>
      <c r="AD94"/>
    </row>
    <row r="95" spans="1:30" s="61" customFormat="1" ht="20.100000000000001" customHeight="1" x14ac:dyDescent="0.45">
      <c r="A95" s="69" t="s">
        <v>177</v>
      </c>
      <c r="B95" s="64">
        <v>12</v>
      </c>
      <c r="C95" s="110" t="s">
        <v>7</v>
      </c>
      <c r="D95" s="65">
        <v>304</v>
      </c>
      <c r="E95" s="66">
        <v>0</v>
      </c>
      <c r="F95" s="79">
        <v>356.54</v>
      </c>
      <c r="G95" s="79">
        <v>375.75</v>
      </c>
      <c r="H95" s="79">
        <v>377.55</v>
      </c>
      <c r="I95" s="79">
        <v>367.51</v>
      </c>
      <c r="J95" s="79"/>
      <c r="K95" s="79"/>
      <c r="L95" s="79"/>
      <c r="M95" s="79"/>
      <c r="N95" s="79"/>
      <c r="O95" s="79"/>
      <c r="P95" s="79"/>
      <c r="Q95" s="79"/>
      <c r="R95" s="82">
        <f>SUM('Cuota-Pago=Saldo'!AN97)</f>
        <v>-368.15778953328555</v>
      </c>
      <c r="S95" s="71"/>
      <c r="T95" s="62"/>
      <c r="U95" s="62"/>
      <c r="V95"/>
      <c r="W95"/>
      <c r="X95"/>
      <c r="Y95"/>
      <c r="Z95"/>
      <c r="AA95"/>
      <c r="AB95"/>
      <c r="AC95"/>
      <c r="AD95"/>
    </row>
    <row r="96" spans="1:30" s="61" customFormat="1" ht="20.100000000000001" customHeight="1" x14ac:dyDescent="0.45">
      <c r="A96" s="69" t="s">
        <v>308</v>
      </c>
      <c r="B96" s="64">
        <v>13</v>
      </c>
      <c r="C96" s="110" t="s">
        <v>7</v>
      </c>
      <c r="D96" s="65">
        <v>401</v>
      </c>
      <c r="E96" s="66">
        <v>0</v>
      </c>
      <c r="F96" s="79"/>
      <c r="G96" s="79">
        <v>794.09</v>
      </c>
      <c r="H96" s="79">
        <v>406.95</v>
      </c>
      <c r="I96" s="79">
        <v>454.25</v>
      </c>
      <c r="J96" s="79"/>
      <c r="K96" s="79"/>
      <c r="L96" s="79"/>
      <c r="M96" s="79"/>
      <c r="N96" s="79"/>
      <c r="O96" s="79"/>
      <c r="P96" s="79"/>
      <c r="Q96" s="79"/>
      <c r="R96" s="82">
        <f>SUM('Cuota-Pago=Saldo'!AN98)</f>
        <v>-433.02135270209891</v>
      </c>
      <c r="S96" s="71" t="s">
        <v>12</v>
      </c>
      <c r="T96" s="62"/>
      <c r="U96" s="62"/>
      <c r="V96"/>
      <c r="W96"/>
      <c r="X96"/>
      <c r="Y96"/>
      <c r="Z96"/>
      <c r="AA96"/>
      <c r="AB96"/>
      <c r="AC96"/>
      <c r="AD96"/>
    </row>
    <row r="97" spans="1:30" s="61" customFormat="1" ht="20.100000000000001" customHeight="1" x14ac:dyDescent="0.45">
      <c r="A97" s="63" t="s">
        <v>179</v>
      </c>
      <c r="B97" s="64">
        <v>14</v>
      </c>
      <c r="C97" s="110" t="s">
        <v>7</v>
      </c>
      <c r="D97" s="65">
        <v>402</v>
      </c>
      <c r="E97" s="66">
        <v>0</v>
      </c>
      <c r="F97" s="79">
        <v>414</v>
      </c>
      <c r="G97" s="79">
        <v>416.72</v>
      </c>
      <c r="H97" s="79">
        <v>395.32</v>
      </c>
      <c r="I97" s="79">
        <v>393.53</v>
      </c>
      <c r="J97" s="79"/>
      <c r="K97" s="79"/>
      <c r="L97" s="79"/>
      <c r="M97" s="79"/>
      <c r="N97" s="79"/>
      <c r="O97" s="79"/>
      <c r="P97" s="79"/>
      <c r="Q97" s="79"/>
      <c r="R97" s="82">
        <f>SUM('Cuota-Pago=Saldo'!AN99)</f>
        <v>-381.94039643228587</v>
      </c>
      <c r="S97" s="71"/>
      <c r="T97" s="62"/>
      <c r="U97" s="62"/>
      <c r="V97"/>
      <c r="W97"/>
      <c r="X97"/>
      <c r="Y97"/>
      <c r="Z97"/>
      <c r="AA97"/>
      <c r="AB97"/>
      <c r="AC97"/>
      <c r="AD97"/>
    </row>
    <row r="98" spans="1:30" s="61" customFormat="1" ht="20.100000000000001" customHeight="1" x14ac:dyDescent="0.45">
      <c r="A98" s="63" t="s">
        <v>180</v>
      </c>
      <c r="B98" s="64">
        <v>15</v>
      </c>
      <c r="C98" s="110" t="s">
        <v>7</v>
      </c>
      <c r="D98" s="70">
        <v>403</v>
      </c>
      <c r="E98" s="66">
        <v>0</v>
      </c>
      <c r="F98" s="79">
        <v>344.86</v>
      </c>
      <c r="G98" s="79">
        <v>367.54</v>
      </c>
      <c r="H98" s="79">
        <v>359.12</v>
      </c>
      <c r="I98" s="79">
        <v>377.46</v>
      </c>
      <c r="J98" s="79"/>
      <c r="K98" s="79"/>
      <c r="L98" s="79"/>
      <c r="M98" s="79"/>
      <c r="N98" s="79"/>
      <c r="O98" s="79"/>
      <c r="P98" s="79"/>
      <c r="Q98" s="79"/>
      <c r="R98" s="82">
        <f>SUM('Cuota-Pago=Saldo'!AN100)</f>
        <v>-377.13951471097727</v>
      </c>
      <c r="S98" s="71"/>
      <c r="T98" s="62"/>
      <c r="U98" s="62"/>
      <c r="V98"/>
      <c r="W98"/>
      <c r="X98"/>
      <c r="Y98"/>
      <c r="Z98"/>
      <c r="AA98"/>
      <c r="AB98"/>
      <c r="AC98"/>
      <c r="AD98"/>
    </row>
    <row r="99" spans="1:30" s="61" customFormat="1" ht="20.100000000000001" customHeight="1" x14ac:dyDescent="0.45">
      <c r="A99" s="63" t="s">
        <v>181</v>
      </c>
      <c r="B99" s="64">
        <v>16</v>
      </c>
      <c r="C99" s="110" t="s">
        <v>7</v>
      </c>
      <c r="D99" s="65">
        <v>404</v>
      </c>
      <c r="E99" s="66">
        <v>0</v>
      </c>
      <c r="F99" s="79">
        <v>353.38</v>
      </c>
      <c r="G99" s="79">
        <v>405.8</v>
      </c>
      <c r="H99" s="79">
        <v>390.17</v>
      </c>
      <c r="I99" s="79">
        <v>398.2</v>
      </c>
      <c r="J99" s="79">
        <v>400.82</v>
      </c>
      <c r="K99" s="79"/>
      <c r="L99" s="79"/>
      <c r="M99" s="79"/>
      <c r="N99" s="79"/>
      <c r="O99" s="79"/>
      <c r="P99" s="79"/>
      <c r="Q99" s="79"/>
      <c r="R99" s="82">
        <f>SUM('Cuota-Pago=Saldo'!AN101)</f>
        <v>2.8815685482186382E-7</v>
      </c>
      <c r="S99" s="71"/>
      <c r="T99" s="62"/>
      <c r="U99" s="62"/>
      <c r="V99"/>
      <c r="W99"/>
      <c r="X99"/>
      <c r="Y99"/>
      <c r="Z99"/>
      <c r="AA99"/>
      <c r="AB99"/>
      <c r="AC99"/>
      <c r="AD99"/>
    </row>
    <row r="100" spans="1:30" s="61" customFormat="1" ht="20.100000000000001" customHeight="1" x14ac:dyDescent="0.45">
      <c r="A100" s="69" t="s">
        <v>313</v>
      </c>
      <c r="B100" s="64">
        <v>17</v>
      </c>
      <c r="C100" s="110" t="s">
        <v>7</v>
      </c>
      <c r="D100" s="65">
        <v>501</v>
      </c>
      <c r="E100" s="66">
        <v>0</v>
      </c>
      <c r="F100" s="79">
        <v>398.6</v>
      </c>
      <c r="G100" s="79">
        <v>400.5</v>
      </c>
      <c r="H100" s="79">
        <v>405</v>
      </c>
      <c r="I100" s="79">
        <v>409</v>
      </c>
      <c r="J100" s="79"/>
      <c r="K100" s="79"/>
      <c r="L100" s="79"/>
      <c r="M100" s="79"/>
      <c r="N100" s="79"/>
      <c r="O100" s="79"/>
      <c r="P100" s="79"/>
      <c r="Q100" s="79"/>
      <c r="R100" s="82">
        <f>SUM('Cuota-Pago=Saldo'!AN102)</f>
        <v>-411.14199131814814</v>
      </c>
      <c r="S100" s="71"/>
      <c r="T100" s="62"/>
      <c r="U100" s="62"/>
      <c r="V100"/>
      <c r="W100"/>
      <c r="X100"/>
      <c r="Y100"/>
      <c r="Z100"/>
      <c r="AA100"/>
      <c r="AB100"/>
      <c r="AC100"/>
      <c r="AD100"/>
    </row>
    <row r="101" spans="1:30" s="61" customFormat="1" ht="20.100000000000001" customHeight="1" x14ac:dyDescent="0.45">
      <c r="A101" s="63" t="s">
        <v>183</v>
      </c>
      <c r="B101" s="64">
        <v>18</v>
      </c>
      <c r="C101" s="110" t="s">
        <v>7</v>
      </c>
      <c r="D101" s="65">
        <v>502</v>
      </c>
      <c r="E101" s="66">
        <v>0</v>
      </c>
      <c r="F101" s="79">
        <v>358</v>
      </c>
      <c r="G101" s="79">
        <v>382</v>
      </c>
      <c r="H101" s="79">
        <v>380</v>
      </c>
      <c r="I101" s="79">
        <v>392</v>
      </c>
      <c r="J101" s="79"/>
      <c r="K101" s="79"/>
      <c r="L101" s="79"/>
      <c r="M101" s="79"/>
      <c r="N101" s="79"/>
      <c r="O101" s="79"/>
      <c r="P101" s="79"/>
      <c r="Q101" s="79"/>
      <c r="R101" s="82">
        <f>SUM('Cuota-Pago=Saldo'!AN103)</f>
        <v>-398.10567293074689</v>
      </c>
      <c r="S101" s="71"/>
      <c r="T101" s="62"/>
      <c r="U101" s="62"/>
      <c r="V101"/>
      <c r="W101"/>
      <c r="X101"/>
      <c r="Y101"/>
      <c r="Z101"/>
      <c r="AA101"/>
      <c r="AB101"/>
      <c r="AC101"/>
      <c r="AD101"/>
    </row>
    <row r="102" spans="1:30" s="61" customFormat="1" ht="20.100000000000001" customHeight="1" x14ac:dyDescent="0.45">
      <c r="A102" s="69" t="s">
        <v>184</v>
      </c>
      <c r="B102" s="64">
        <v>19</v>
      </c>
      <c r="C102" s="110" t="s">
        <v>7</v>
      </c>
      <c r="D102" s="65">
        <v>503</v>
      </c>
      <c r="E102" s="66">
        <v>0</v>
      </c>
      <c r="F102" s="79"/>
      <c r="G102" s="79"/>
      <c r="H102" s="79">
        <v>870</v>
      </c>
      <c r="I102" s="79"/>
      <c r="J102" s="79"/>
      <c r="K102" s="79"/>
      <c r="L102" s="79"/>
      <c r="M102" s="79"/>
      <c r="N102" s="79"/>
      <c r="O102" s="79"/>
      <c r="P102" s="79"/>
      <c r="Q102" s="79"/>
      <c r="R102" s="82">
        <f>SUM('Cuota-Pago=Saldo'!AN104)</f>
        <v>-807.10473193038592</v>
      </c>
      <c r="S102" s="71"/>
      <c r="T102" s="336"/>
      <c r="U102" s="336"/>
      <c r="V102" s="336"/>
      <c r="W102" s="336"/>
      <c r="X102" s="336"/>
      <c r="Y102" s="336"/>
      <c r="Z102"/>
      <c r="AA102"/>
      <c r="AB102"/>
      <c r="AC102"/>
      <c r="AD102"/>
    </row>
    <row r="103" spans="1:30" s="61" customFormat="1" ht="20.100000000000001" customHeight="1" x14ac:dyDescent="0.45">
      <c r="A103" s="69" t="s">
        <v>269</v>
      </c>
      <c r="B103" s="64">
        <v>20</v>
      </c>
      <c r="C103" s="110" t="s">
        <v>7</v>
      </c>
      <c r="D103" s="65">
        <v>504</v>
      </c>
      <c r="E103" s="66">
        <v>0</v>
      </c>
      <c r="F103" s="79">
        <v>407.94</v>
      </c>
      <c r="G103" s="79">
        <v>409.48</v>
      </c>
      <c r="H103" s="79">
        <v>420.71</v>
      </c>
      <c r="I103" s="79">
        <v>424.29</v>
      </c>
      <c r="J103" s="79">
        <v>411</v>
      </c>
      <c r="K103" s="79"/>
      <c r="L103" s="79"/>
      <c r="M103" s="79"/>
      <c r="N103" s="79"/>
      <c r="O103" s="79"/>
      <c r="P103" s="79"/>
      <c r="Q103" s="79"/>
      <c r="R103" s="82">
        <f>SUM('Cuota-Pago=Saldo'!AN105)</f>
        <v>0.44760546203281137</v>
      </c>
      <c r="S103" s="71"/>
      <c r="T103" s="62"/>
      <c r="U103" s="62"/>
      <c r="V103"/>
      <c r="W103"/>
      <c r="X103"/>
      <c r="Y103"/>
      <c r="Z103"/>
      <c r="AA103"/>
      <c r="AB103"/>
      <c r="AC103"/>
      <c r="AD103"/>
    </row>
    <row r="104" spans="1:30" ht="20.100000000000001" customHeight="1" x14ac:dyDescent="0.45">
      <c r="A104" s="84" t="s">
        <v>185</v>
      </c>
      <c r="B104" s="83">
        <v>1</v>
      </c>
      <c r="C104" s="110" t="s">
        <v>8</v>
      </c>
      <c r="D104" s="65">
        <v>101</v>
      </c>
      <c r="E104" s="66">
        <v>0</v>
      </c>
      <c r="F104" s="79"/>
      <c r="G104" s="79">
        <v>500</v>
      </c>
      <c r="H104" s="79">
        <v>402.48</v>
      </c>
      <c r="I104" s="79"/>
      <c r="J104" s="79"/>
      <c r="K104" s="79"/>
      <c r="L104" s="79"/>
      <c r="M104" s="79"/>
      <c r="N104" s="79"/>
      <c r="O104" s="79"/>
      <c r="P104" s="79"/>
      <c r="Q104" s="79"/>
      <c r="R104" s="82">
        <f>SUM('Cuota-Pago=Saldo'!AN106)</f>
        <v>-896.60178090075021</v>
      </c>
      <c r="U104" s="67"/>
    </row>
    <row r="105" spans="1:30" ht="20.100000000000001" customHeight="1" x14ac:dyDescent="0.45">
      <c r="A105" s="84" t="s">
        <v>186</v>
      </c>
      <c r="B105" s="83">
        <v>2</v>
      </c>
      <c r="C105" s="110" t="s">
        <v>8</v>
      </c>
      <c r="D105" s="65">
        <v>102</v>
      </c>
      <c r="E105" s="66">
        <v>0</v>
      </c>
      <c r="F105" s="79">
        <v>432</v>
      </c>
      <c r="G105" s="79">
        <v>456</v>
      </c>
      <c r="H105" s="79">
        <v>451</v>
      </c>
      <c r="I105" s="79">
        <v>458</v>
      </c>
      <c r="J105" s="79">
        <v>447</v>
      </c>
      <c r="K105" s="79"/>
      <c r="L105" s="79"/>
      <c r="M105" s="79"/>
      <c r="N105" s="79"/>
      <c r="O105" s="79"/>
      <c r="P105" s="79"/>
      <c r="Q105" s="79"/>
      <c r="R105" s="82">
        <f>SUM('Cuota-Pago=Saldo'!AN107)</f>
        <v>0.688060693721809</v>
      </c>
      <c r="U105" s="68"/>
    </row>
    <row r="106" spans="1:30" ht="20.100000000000001" customHeight="1" x14ac:dyDescent="0.45">
      <c r="A106" s="84" t="s">
        <v>187</v>
      </c>
      <c r="B106" s="83">
        <v>3</v>
      </c>
      <c r="C106" s="110" t="s">
        <v>8</v>
      </c>
      <c r="D106" s="72">
        <v>103</v>
      </c>
      <c r="E106" s="66">
        <v>0</v>
      </c>
      <c r="F106" s="79">
        <v>413</v>
      </c>
      <c r="G106" s="79">
        <v>400</v>
      </c>
      <c r="H106" s="79">
        <v>400</v>
      </c>
      <c r="I106" s="79">
        <v>384</v>
      </c>
      <c r="J106" s="79"/>
      <c r="K106" s="79"/>
      <c r="L106" s="79"/>
      <c r="M106" s="79"/>
      <c r="N106" s="79"/>
      <c r="O106" s="79"/>
      <c r="P106" s="79"/>
      <c r="Q106" s="79"/>
      <c r="R106" s="82">
        <f>SUM('Cuota-Pago=Saldo'!AN108)</f>
        <v>-367.88013820447031</v>
      </c>
      <c r="U106" s="67"/>
    </row>
    <row r="107" spans="1:30" ht="20.100000000000001" customHeight="1" x14ac:dyDescent="0.45">
      <c r="A107" s="84" t="s">
        <v>188</v>
      </c>
      <c r="B107" s="83">
        <v>4</v>
      </c>
      <c r="C107" s="110" t="s">
        <v>8</v>
      </c>
      <c r="D107" s="65">
        <v>104</v>
      </c>
      <c r="E107" s="66">
        <v>0</v>
      </c>
      <c r="F107" s="79">
        <v>316.2</v>
      </c>
      <c r="G107" s="79">
        <v>339.68</v>
      </c>
      <c r="H107" s="79">
        <v>341.65</v>
      </c>
      <c r="I107" s="79">
        <v>323.25</v>
      </c>
      <c r="J107" s="79"/>
      <c r="K107" s="79"/>
      <c r="L107" s="79"/>
      <c r="M107" s="79"/>
      <c r="N107" s="79"/>
      <c r="O107" s="79"/>
      <c r="P107" s="79"/>
      <c r="Q107" s="79"/>
      <c r="R107" s="82">
        <f>SUM('Cuota-Pago=Saldo'!AN109)</f>
        <v>-322.19206812399716</v>
      </c>
    </row>
    <row r="108" spans="1:30" ht="20.100000000000001" customHeight="1" x14ac:dyDescent="0.45">
      <c r="A108" s="85" t="s">
        <v>189</v>
      </c>
      <c r="B108" s="83">
        <v>5</v>
      </c>
      <c r="C108" s="110" t="s">
        <v>8</v>
      </c>
      <c r="D108" s="65">
        <v>201</v>
      </c>
      <c r="E108" s="66">
        <v>0</v>
      </c>
      <c r="F108" s="79"/>
      <c r="G108" s="79">
        <v>779.16</v>
      </c>
      <c r="H108" s="79"/>
      <c r="I108" s="79">
        <v>863.31</v>
      </c>
      <c r="J108" s="79"/>
      <c r="K108" s="79"/>
      <c r="L108" s="79"/>
      <c r="M108" s="79"/>
      <c r="N108" s="79"/>
      <c r="O108" s="79"/>
      <c r="P108" s="79"/>
      <c r="Q108" s="79"/>
      <c r="R108" s="82">
        <f>SUM('Cuota-Pago=Saldo'!AN110)</f>
        <v>-426.34164831720403</v>
      </c>
    </row>
    <row r="109" spans="1:30" ht="20.100000000000001" customHeight="1" x14ac:dyDescent="0.45">
      <c r="A109" s="85" t="s">
        <v>322</v>
      </c>
      <c r="B109" s="83">
        <v>6</v>
      </c>
      <c r="C109" s="110" t="s">
        <v>8</v>
      </c>
      <c r="D109" s="65">
        <v>202</v>
      </c>
      <c r="E109" s="66">
        <v>0</v>
      </c>
      <c r="F109" s="79">
        <v>382.35</v>
      </c>
      <c r="G109" s="79">
        <v>427.52</v>
      </c>
      <c r="H109" s="79">
        <v>409.02</v>
      </c>
      <c r="I109" s="79">
        <v>435.35</v>
      </c>
      <c r="J109" s="79">
        <v>408.79</v>
      </c>
      <c r="K109" s="79"/>
      <c r="L109" s="79"/>
      <c r="M109" s="79"/>
      <c r="N109" s="79"/>
      <c r="O109" s="79"/>
      <c r="P109" s="79"/>
      <c r="Q109" s="79"/>
      <c r="R109" s="82">
        <f>SUM('Cuota-Pago=Saldo'!AN111)</f>
        <v>-6.8692909155743109E-4</v>
      </c>
    </row>
    <row r="110" spans="1:30" ht="20.100000000000001" customHeight="1" x14ac:dyDescent="0.45">
      <c r="A110" s="85" t="s">
        <v>321</v>
      </c>
      <c r="B110" s="83">
        <v>7</v>
      </c>
      <c r="C110" s="110" t="s">
        <v>8</v>
      </c>
      <c r="D110" s="65">
        <v>203</v>
      </c>
      <c r="E110" s="66">
        <v>0</v>
      </c>
      <c r="F110" s="79">
        <v>354.94</v>
      </c>
      <c r="G110" s="79">
        <v>384.46</v>
      </c>
      <c r="H110" s="79">
        <v>360.76</v>
      </c>
      <c r="I110" s="79">
        <v>336.44</v>
      </c>
      <c r="J110" s="79"/>
      <c r="K110" s="79"/>
      <c r="L110" s="79"/>
      <c r="M110" s="79"/>
      <c r="N110" s="79"/>
      <c r="O110" s="79"/>
      <c r="P110" s="79"/>
      <c r="Q110" s="79"/>
      <c r="R110" s="82">
        <f>SUM('Cuota-Pago=Saldo'!AN112)</f>
        <v>-339.85700574040322</v>
      </c>
    </row>
    <row r="111" spans="1:30" s="61" customFormat="1" ht="20.100000000000001" customHeight="1" x14ac:dyDescent="0.45">
      <c r="A111" s="85" t="s">
        <v>320</v>
      </c>
      <c r="B111" s="83">
        <v>8</v>
      </c>
      <c r="C111" s="110" t="s">
        <v>8</v>
      </c>
      <c r="D111" s="65">
        <v>204</v>
      </c>
      <c r="E111" s="66">
        <v>0</v>
      </c>
      <c r="F111" s="79">
        <v>450</v>
      </c>
      <c r="G111" s="79">
        <v>360.95</v>
      </c>
      <c r="H111" s="79">
        <v>407.32</v>
      </c>
      <c r="I111" s="79">
        <v>400</v>
      </c>
      <c r="J111" s="79"/>
      <c r="K111" s="79"/>
      <c r="L111" s="79"/>
      <c r="M111" s="79"/>
      <c r="N111" s="79"/>
      <c r="O111" s="79"/>
      <c r="P111" s="79"/>
      <c r="Q111" s="79"/>
      <c r="R111" s="82">
        <f>SUM('Cuota-Pago=Saldo'!AN113)</f>
        <v>-417.37501341659299</v>
      </c>
      <c r="S111" s="71"/>
      <c r="T111" s="62"/>
      <c r="U111" s="62"/>
      <c r="V111"/>
      <c r="W111"/>
      <c r="X111"/>
      <c r="Y111"/>
      <c r="Z111"/>
      <c r="AA111"/>
      <c r="AB111"/>
      <c r="AC111"/>
      <c r="AD111"/>
    </row>
    <row r="112" spans="1:30" s="61" customFormat="1" ht="20.100000000000001" customHeight="1" x14ac:dyDescent="0.45">
      <c r="A112" s="85" t="s">
        <v>193</v>
      </c>
      <c r="B112" s="83">
        <v>9</v>
      </c>
      <c r="C112" s="110" t="s">
        <v>8</v>
      </c>
      <c r="D112" s="65">
        <v>301</v>
      </c>
      <c r="E112" s="66">
        <v>0</v>
      </c>
      <c r="F112" s="79">
        <v>369.7</v>
      </c>
      <c r="G112" s="79">
        <v>419.3</v>
      </c>
      <c r="H112" s="79">
        <v>386.41</v>
      </c>
      <c r="I112" s="79">
        <v>392.65</v>
      </c>
      <c r="J112" s="79"/>
      <c r="K112" s="79"/>
      <c r="L112" s="79"/>
      <c r="M112" s="79"/>
      <c r="N112" s="79"/>
      <c r="O112" s="79"/>
      <c r="P112" s="79"/>
      <c r="Q112" s="79"/>
      <c r="R112" s="82">
        <f>SUM('Cuota-Pago=Saldo'!AN114)</f>
        <v>-379.28426896627337</v>
      </c>
      <c r="S112" s="71"/>
      <c r="T112" s="62"/>
      <c r="U112" s="62"/>
      <c r="V112"/>
      <c r="W112"/>
      <c r="X112"/>
      <c r="Y112"/>
      <c r="Z112"/>
      <c r="AA112"/>
      <c r="AB112"/>
      <c r="AC112"/>
      <c r="AD112"/>
    </row>
    <row r="113" spans="1:30" s="61" customFormat="1" ht="20.100000000000001" customHeight="1" x14ac:dyDescent="0.45">
      <c r="A113" s="85" t="s">
        <v>194</v>
      </c>
      <c r="B113" s="83">
        <v>10</v>
      </c>
      <c r="C113" s="110" t="s">
        <v>8</v>
      </c>
      <c r="D113" s="65">
        <v>302</v>
      </c>
      <c r="E113" s="66">
        <v>0</v>
      </c>
      <c r="F113" s="79">
        <v>100</v>
      </c>
      <c r="G113" s="79">
        <v>500</v>
      </c>
      <c r="H113" s="79">
        <v>350</v>
      </c>
      <c r="I113" s="79"/>
      <c r="J113" s="79"/>
      <c r="K113" s="79"/>
      <c r="L113" s="79"/>
      <c r="M113" s="79"/>
      <c r="N113" s="79"/>
      <c r="O113" s="79"/>
      <c r="P113" s="79"/>
      <c r="Q113" s="79"/>
      <c r="R113" s="82">
        <f>SUM('Cuota-Pago=Saldo'!AN115)</f>
        <v>-792.58945734087547</v>
      </c>
      <c r="S113" s="71"/>
      <c r="T113" s="62"/>
      <c r="U113" s="62"/>
      <c r="V113"/>
      <c r="W113"/>
      <c r="X113"/>
      <c r="Y113"/>
      <c r="Z113"/>
      <c r="AA113"/>
      <c r="AB113"/>
      <c r="AC113"/>
      <c r="AD113"/>
    </row>
    <row r="114" spans="1:30" s="61" customFormat="1" ht="20.100000000000001" customHeight="1" x14ac:dyDescent="0.45">
      <c r="A114" s="84" t="s">
        <v>195</v>
      </c>
      <c r="B114" s="83">
        <v>11</v>
      </c>
      <c r="C114" s="110" t="s">
        <v>8</v>
      </c>
      <c r="D114" s="65">
        <v>303</v>
      </c>
      <c r="E114" s="66">
        <v>0</v>
      </c>
      <c r="F114" s="79">
        <v>429.73</v>
      </c>
      <c r="G114" s="79">
        <v>440.64</v>
      </c>
      <c r="H114" s="79">
        <v>467.85</v>
      </c>
      <c r="I114" s="79">
        <v>460</v>
      </c>
      <c r="J114" s="79"/>
      <c r="K114" s="79"/>
      <c r="L114" s="79"/>
      <c r="M114" s="79"/>
      <c r="N114" s="79"/>
      <c r="O114" s="79"/>
      <c r="P114" s="79"/>
      <c r="Q114" s="79"/>
      <c r="R114" s="82">
        <f>SUM('Cuota-Pago=Saldo'!AN116)</f>
        <v>-470.06912919389731</v>
      </c>
      <c r="S114" s="71"/>
      <c r="T114" s="62"/>
      <c r="U114" s="62"/>
      <c r="V114"/>
      <c r="W114"/>
      <c r="X114"/>
      <c r="Y114"/>
      <c r="Z114"/>
      <c r="AA114"/>
      <c r="AB114"/>
      <c r="AC114"/>
      <c r="AD114"/>
    </row>
    <row r="115" spans="1:30" s="61" customFormat="1" ht="20.100000000000001" customHeight="1" x14ac:dyDescent="0.45">
      <c r="A115" s="84" t="s">
        <v>196</v>
      </c>
      <c r="B115" s="83">
        <v>12</v>
      </c>
      <c r="C115" s="110" t="s">
        <v>8</v>
      </c>
      <c r="D115" s="65">
        <v>304</v>
      </c>
      <c r="E115" s="66">
        <v>0</v>
      </c>
      <c r="F115" s="79"/>
      <c r="G115" s="79">
        <v>410.41</v>
      </c>
      <c r="H115" s="79"/>
      <c r="I115" s="79">
        <v>787.74</v>
      </c>
      <c r="J115" s="79"/>
      <c r="K115" s="79"/>
      <c r="L115" s="79"/>
      <c r="M115" s="79"/>
      <c r="N115" s="79"/>
      <c r="O115" s="79"/>
      <c r="P115" s="79"/>
      <c r="Q115" s="79"/>
      <c r="R115" s="82">
        <f>SUM('Cuota-Pago=Saldo'!AN117)</f>
        <v>-409.29281042323248</v>
      </c>
      <c r="S115" s="71"/>
      <c r="T115" s="62"/>
      <c r="U115" s="62"/>
      <c r="V115"/>
      <c r="W115"/>
      <c r="X115"/>
      <c r="Y115"/>
      <c r="Z115"/>
      <c r="AA115"/>
      <c r="AB115"/>
      <c r="AC115"/>
      <c r="AD115"/>
    </row>
    <row r="116" spans="1:30" s="61" customFormat="1" ht="20.100000000000001" customHeight="1" x14ac:dyDescent="0.45">
      <c r="A116" s="84" t="s">
        <v>197</v>
      </c>
      <c r="B116" s="83">
        <v>13</v>
      </c>
      <c r="C116" s="110" t="s">
        <v>8</v>
      </c>
      <c r="D116" s="65">
        <v>401</v>
      </c>
      <c r="E116" s="66">
        <v>0</v>
      </c>
      <c r="F116" s="79"/>
      <c r="G116" s="79"/>
      <c r="H116" s="79">
        <v>1000</v>
      </c>
      <c r="I116" s="79"/>
      <c r="J116" s="79"/>
      <c r="K116" s="79"/>
      <c r="L116" s="79"/>
      <c r="M116" s="79"/>
      <c r="N116" s="79"/>
      <c r="O116" s="79"/>
      <c r="P116" s="79"/>
      <c r="Q116" s="79"/>
      <c r="R116" s="82">
        <f>SUM('Cuota-Pago=Saldo'!AN118)</f>
        <v>-849.2939141206291</v>
      </c>
      <c r="S116" s="62" t="s">
        <v>12</v>
      </c>
      <c r="T116" s="62"/>
      <c r="U116" s="62"/>
      <c r="V116"/>
      <c r="W116"/>
      <c r="X116"/>
      <c r="Y116"/>
      <c r="Z116"/>
      <c r="AA116"/>
      <c r="AB116"/>
      <c r="AC116"/>
      <c r="AD116"/>
    </row>
    <row r="117" spans="1:30" s="61" customFormat="1" ht="20.100000000000001" customHeight="1" x14ac:dyDescent="0.45">
      <c r="A117" s="84" t="s">
        <v>198</v>
      </c>
      <c r="B117" s="83">
        <v>14</v>
      </c>
      <c r="C117" s="110" t="s">
        <v>8</v>
      </c>
      <c r="D117" s="65">
        <v>402</v>
      </c>
      <c r="E117" s="66">
        <v>0</v>
      </c>
      <c r="F117" s="79">
        <v>311.5</v>
      </c>
      <c r="G117" s="79">
        <v>335.04</v>
      </c>
      <c r="H117" s="79">
        <v>326.52999999999997</v>
      </c>
      <c r="I117" s="79">
        <v>353.68</v>
      </c>
      <c r="J117" s="79"/>
      <c r="K117" s="79"/>
      <c r="L117" s="79"/>
      <c r="M117" s="79"/>
      <c r="N117" s="79"/>
      <c r="O117" s="79"/>
      <c r="P117" s="79"/>
      <c r="Q117" s="79"/>
      <c r="R117" s="82">
        <f>SUM('Cuota-Pago=Saldo'!AN119)</f>
        <v>-389.63596316825834</v>
      </c>
      <c r="S117" s="71"/>
      <c r="T117" s="62"/>
      <c r="U117" s="62"/>
      <c r="V117"/>
      <c r="W117"/>
      <c r="X117"/>
      <c r="Y117"/>
      <c r="Z117"/>
      <c r="AA117"/>
      <c r="AB117"/>
      <c r="AC117"/>
      <c r="AD117"/>
    </row>
    <row r="118" spans="1:30" s="61" customFormat="1" ht="20.100000000000001" customHeight="1" x14ac:dyDescent="0.45">
      <c r="A118" s="84" t="s">
        <v>199</v>
      </c>
      <c r="B118" s="83">
        <v>15</v>
      </c>
      <c r="C118" s="110" t="s">
        <v>8</v>
      </c>
      <c r="D118" s="70">
        <v>403</v>
      </c>
      <c r="E118" s="66">
        <v>0</v>
      </c>
      <c r="F118" s="79"/>
      <c r="G118" s="79"/>
      <c r="H118" s="79"/>
      <c r="I118" s="79"/>
      <c r="J118" s="79">
        <v>1324.81</v>
      </c>
      <c r="K118" s="79"/>
      <c r="L118" s="79"/>
      <c r="M118" s="79"/>
      <c r="N118" s="79"/>
      <c r="O118" s="79"/>
      <c r="P118" s="79"/>
      <c r="Q118" s="79"/>
      <c r="R118" s="82">
        <f>SUM('Cuota-Pago=Saldo'!AN120)</f>
        <v>-1.639473653767709E-3</v>
      </c>
      <c r="S118" s="71"/>
      <c r="T118" s="62"/>
      <c r="U118" s="62"/>
      <c r="V118"/>
      <c r="W118"/>
      <c r="X118"/>
      <c r="Y118"/>
      <c r="Z118"/>
      <c r="AA118"/>
      <c r="AB118"/>
      <c r="AC118"/>
      <c r="AD118"/>
    </row>
    <row r="119" spans="1:30" s="61" customFormat="1" ht="20.100000000000001" customHeight="1" x14ac:dyDescent="0.45">
      <c r="A119" s="84" t="s">
        <v>200</v>
      </c>
      <c r="B119" s="83">
        <v>16</v>
      </c>
      <c r="C119" s="110" t="s">
        <v>8</v>
      </c>
      <c r="D119" s="65">
        <v>404</v>
      </c>
      <c r="E119" s="66">
        <v>0</v>
      </c>
      <c r="F119" s="79"/>
      <c r="G119" s="79"/>
      <c r="H119" s="79"/>
      <c r="I119" s="79"/>
      <c r="J119" s="79"/>
      <c r="K119" s="79"/>
      <c r="L119" s="79"/>
      <c r="M119" s="79"/>
      <c r="N119" s="79"/>
      <c r="O119" s="79"/>
      <c r="P119" s="79"/>
      <c r="Q119" s="79"/>
      <c r="R119" s="82">
        <f>SUM('Cuota-Pago=Saldo'!AN121)</f>
        <v>-2707.4101095766564</v>
      </c>
      <c r="T119" s="334"/>
      <c r="U119" s="334"/>
      <c r="V119" s="334"/>
      <c r="W119" s="334"/>
      <c r="X119" s="334"/>
      <c r="Y119" s="334"/>
      <c r="Z119"/>
      <c r="AA119"/>
      <c r="AB119"/>
      <c r="AC119"/>
      <c r="AD119"/>
    </row>
    <row r="120" spans="1:30" s="61" customFormat="1" ht="20.100000000000001" customHeight="1" x14ac:dyDescent="0.45">
      <c r="A120" s="84" t="s">
        <v>201</v>
      </c>
      <c r="B120" s="83">
        <v>17</v>
      </c>
      <c r="C120" s="110" t="s">
        <v>8</v>
      </c>
      <c r="D120" s="65">
        <v>501</v>
      </c>
      <c r="E120" s="66">
        <v>0</v>
      </c>
      <c r="F120" s="79"/>
      <c r="G120" s="79">
        <f>815+27</f>
        <v>842</v>
      </c>
      <c r="H120" s="79">
        <v>403.78</v>
      </c>
      <c r="I120" s="79">
        <v>420</v>
      </c>
      <c r="J120" s="79"/>
      <c r="K120" s="79"/>
      <c r="L120" s="79"/>
      <c r="M120" s="79"/>
      <c r="N120" s="79"/>
      <c r="O120" s="79"/>
      <c r="P120" s="79"/>
      <c r="Q120" s="79"/>
      <c r="R120" s="82">
        <f>SUM('Cuota-Pago=Saldo'!AN122)</f>
        <v>-439.56848554561765</v>
      </c>
      <c r="S120" s="71"/>
      <c r="T120" s="62"/>
      <c r="U120" s="62"/>
      <c r="V120"/>
      <c r="W120"/>
      <c r="X120"/>
      <c r="Y120"/>
      <c r="Z120"/>
      <c r="AA120"/>
      <c r="AB120"/>
      <c r="AC120"/>
      <c r="AD120"/>
    </row>
    <row r="121" spans="1:30" s="61" customFormat="1" ht="20.100000000000001" customHeight="1" x14ac:dyDescent="0.45">
      <c r="A121" s="84" t="s">
        <v>202</v>
      </c>
      <c r="B121" s="83">
        <v>18</v>
      </c>
      <c r="C121" s="110" t="s">
        <v>8</v>
      </c>
      <c r="D121" s="65">
        <v>502</v>
      </c>
      <c r="E121" s="66">
        <v>0</v>
      </c>
      <c r="F121" s="79">
        <f>500+2.2</f>
        <v>502.2</v>
      </c>
      <c r="G121" s="79">
        <v>495.84</v>
      </c>
      <c r="H121" s="79">
        <f>500+41.78</f>
        <v>541.78</v>
      </c>
      <c r="I121" s="79">
        <v>496.67</v>
      </c>
      <c r="J121" s="79"/>
      <c r="K121" s="79"/>
      <c r="L121" s="79"/>
      <c r="M121" s="79"/>
      <c r="N121" s="79"/>
      <c r="O121" s="79"/>
      <c r="P121" s="79"/>
      <c r="Q121" s="79"/>
      <c r="R121" s="82">
        <f>SUM('Cuota-Pago=Saldo'!AN123)</f>
        <v>-511.57511876353283</v>
      </c>
      <c r="S121" s="71"/>
      <c r="T121" s="62"/>
      <c r="U121" s="62"/>
      <c r="V121"/>
      <c r="W121"/>
      <c r="X121"/>
      <c r="Y121"/>
      <c r="Z121"/>
      <c r="AA121"/>
      <c r="AB121"/>
      <c r="AC121"/>
      <c r="AD121"/>
    </row>
    <row r="122" spans="1:30" s="61" customFormat="1" ht="20.100000000000001" customHeight="1" x14ac:dyDescent="0.45">
      <c r="A122" s="84" t="s">
        <v>203</v>
      </c>
      <c r="B122" s="83">
        <v>19</v>
      </c>
      <c r="C122" s="110" t="s">
        <v>8</v>
      </c>
      <c r="D122" s="65">
        <v>503</v>
      </c>
      <c r="E122" s="66">
        <v>0</v>
      </c>
      <c r="F122" s="79">
        <v>375.08</v>
      </c>
      <c r="G122" s="79">
        <v>392.81</v>
      </c>
      <c r="H122" s="79">
        <v>480.2</v>
      </c>
      <c r="I122" s="79"/>
      <c r="J122" s="79"/>
      <c r="K122" s="79"/>
      <c r="L122" s="79"/>
      <c r="M122" s="79"/>
      <c r="N122" s="79"/>
      <c r="O122" s="79"/>
      <c r="P122" s="79"/>
      <c r="Q122" s="79"/>
      <c r="R122" s="82">
        <f>SUM('Cuota-Pago=Saldo'!AN124)</f>
        <v>-877.16027096977155</v>
      </c>
      <c r="S122" s="71"/>
      <c r="T122" s="62"/>
      <c r="U122" s="62"/>
      <c r="V122"/>
      <c r="W122"/>
      <c r="X122"/>
      <c r="Y122"/>
      <c r="Z122"/>
      <c r="AA122"/>
      <c r="AB122"/>
      <c r="AC122"/>
      <c r="AD122"/>
    </row>
    <row r="123" spans="1:30" s="61" customFormat="1" ht="20.100000000000001" customHeight="1" x14ac:dyDescent="0.45">
      <c r="A123" s="84" t="s">
        <v>204</v>
      </c>
      <c r="B123" s="83">
        <v>20</v>
      </c>
      <c r="C123" s="110" t="s">
        <v>8</v>
      </c>
      <c r="D123" s="65">
        <v>504</v>
      </c>
      <c r="E123" s="66">
        <v>0</v>
      </c>
      <c r="F123" s="79">
        <v>474.67</v>
      </c>
      <c r="G123" s="79">
        <v>432.2</v>
      </c>
      <c r="H123" s="79">
        <v>444</v>
      </c>
      <c r="I123" s="79"/>
      <c r="J123" s="79"/>
      <c r="K123" s="79"/>
      <c r="L123" s="79"/>
      <c r="M123" s="79"/>
      <c r="N123" s="79"/>
      <c r="O123" s="79"/>
      <c r="P123" s="79"/>
      <c r="Q123" s="79"/>
      <c r="R123" s="82">
        <f>SUM('Cuota-Pago=Saldo'!AN125)</f>
        <v>-956.99379595524351</v>
      </c>
      <c r="S123" s="71"/>
      <c r="T123" s="62"/>
      <c r="U123" s="62"/>
      <c r="V123"/>
      <c r="W123"/>
      <c r="X123"/>
      <c r="Y123"/>
      <c r="Z123"/>
      <c r="AA123"/>
      <c r="AB123"/>
      <c r="AC123"/>
      <c r="AD123"/>
    </row>
    <row r="124" spans="1:30" ht="20.100000000000001" customHeight="1" x14ac:dyDescent="0.45">
      <c r="A124" s="69" t="s">
        <v>205</v>
      </c>
      <c r="B124" s="64">
        <v>1</v>
      </c>
      <c r="C124" s="110" t="s">
        <v>9</v>
      </c>
      <c r="D124" s="65">
        <v>101</v>
      </c>
      <c r="E124" s="66">
        <v>0</v>
      </c>
      <c r="F124" s="79">
        <v>374.2</v>
      </c>
      <c r="G124" s="79">
        <v>396.77</v>
      </c>
      <c r="H124" s="79">
        <v>383.77</v>
      </c>
      <c r="I124" s="79">
        <v>407.44</v>
      </c>
      <c r="J124" s="79">
        <v>413.9</v>
      </c>
      <c r="K124" s="79"/>
      <c r="L124" s="79"/>
      <c r="M124" s="79"/>
      <c r="N124" s="79"/>
      <c r="O124" s="79"/>
      <c r="P124" s="79"/>
      <c r="Q124" s="79"/>
      <c r="R124" s="82">
        <f>SUM('Cuota-Pago=Saldo'!AN126)</f>
        <v>-1.1248783786754757E-3</v>
      </c>
      <c r="U124" s="67"/>
    </row>
    <row r="125" spans="1:30" ht="20.100000000000001" customHeight="1" x14ac:dyDescent="0.45">
      <c r="A125" s="69" t="s">
        <v>206</v>
      </c>
      <c r="B125" s="64">
        <v>2</v>
      </c>
      <c r="C125" s="110" t="s">
        <v>9</v>
      </c>
      <c r="D125" s="65">
        <v>102</v>
      </c>
      <c r="E125" s="66">
        <v>0</v>
      </c>
      <c r="F125" s="79">
        <v>316.32</v>
      </c>
      <c r="G125" s="79">
        <v>343.4</v>
      </c>
      <c r="H125" s="79">
        <v>341.5</v>
      </c>
      <c r="I125" s="79"/>
      <c r="J125" s="79"/>
      <c r="K125" s="79"/>
      <c r="L125" s="79"/>
      <c r="M125" s="79"/>
      <c r="N125" s="79"/>
      <c r="O125" s="79"/>
      <c r="P125" s="79"/>
      <c r="Q125" s="79"/>
      <c r="R125" s="82">
        <f>SUM('Cuota-Pago=Saldo'!AN127)</f>
        <v>-658.40102254805981</v>
      </c>
      <c r="U125" s="68"/>
    </row>
    <row r="126" spans="1:30" ht="20.100000000000001" customHeight="1" x14ac:dyDescent="0.45">
      <c r="A126" s="63" t="s">
        <v>207</v>
      </c>
      <c r="B126" s="64">
        <v>3</v>
      </c>
      <c r="C126" s="110" t="s">
        <v>9</v>
      </c>
      <c r="D126" s="65">
        <v>103</v>
      </c>
      <c r="E126" s="66">
        <v>0</v>
      </c>
      <c r="F126" s="79">
        <v>350</v>
      </c>
      <c r="G126" s="79">
        <v>340</v>
      </c>
      <c r="H126" s="79">
        <v>350</v>
      </c>
      <c r="I126" s="79">
        <v>355</v>
      </c>
      <c r="J126" s="79"/>
      <c r="K126" s="79"/>
      <c r="L126" s="79"/>
      <c r="M126" s="79"/>
      <c r="N126" s="79"/>
      <c r="O126" s="79"/>
      <c r="P126" s="79"/>
      <c r="Q126" s="79"/>
      <c r="R126" s="82">
        <f>SUM('Cuota-Pago=Saldo'!AN128)</f>
        <v>-367.22308820129433</v>
      </c>
      <c r="U126" s="67"/>
    </row>
    <row r="127" spans="1:30" ht="20.100000000000001" customHeight="1" x14ac:dyDescent="0.45">
      <c r="A127" s="69" t="s">
        <v>208</v>
      </c>
      <c r="B127" s="64">
        <v>4</v>
      </c>
      <c r="C127" s="110" t="s">
        <v>9</v>
      </c>
      <c r="D127" s="65">
        <v>104</v>
      </c>
      <c r="E127" s="66">
        <v>0</v>
      </c>
      <c r="F127" s="79">
        <v>372</v>
      </c>
      <c r="G127" s="79">
        <v>392</v>
      </c>
      <c r="H127" s="79">
        <v>402</v>
      </c>
      <c r="I127" s="79"/>
      <c r="J127" s="79"/>
      <c r="K127" s="79"/>
      <c r="L127" s="79"/>
      <c r="M127" s="79"/>
      <c r="N127" s="79"/>
      <c r="O127" s="79"/>
      <c r="P127" s="79"/>
      <c r="Q127" s="79"/>
      <c r="R127" s="82">
        <f>SUM('Cuota-Pago=Saldo'!AN129)</f>
        <v>-827.86752149543759</v>
      </c>
    </row>
    <row r="128" spans="1:30" ht="20.100000000000001" customHeight="1" x14ac:dyDescent="0.45">
      <c r="A128" s="63" t="s">
        <v>209</v>
      </c>
      <c r="B128" s="64">
        <v>5</v>
      </c>
      <c r="C128" s="110" t="s">
        <v>9</v>
      </c>
      <c r="D128" s="65">
        <v>201</v>
      </c>
      <c r="E128" s="66">
        <v>0</v>
      </c>
      <c r="F128" s="79">
        <v>353</v>
      </c>
      <c r="G128" s="79"/>
      <c r="H128" s="79">
        <v>768</v>
      </c>
      <c r="I128" s="79">
        <v>375</v>
      </c>
      <c r="J128" s="79"/>
      <c r="K128" s="79"/>
      <c r="L128" s="79"/>
      <c r="M128" s="79"/>
      <c r="N128" s="79"/>
      <c r="O128" s="79"/>
      <c r="P128" s="79"/>
      <c r="Q128" s="79"/>
      <c r="R128" s="82">
        <f>SUM('Cuota-Pago=Saldo'!AN130)</f>
        <v>-365.12460746852207</v>
      </c>
    </row>
    <row r="129" spans="1:30" ht="20.100000000000001" customHeight="1" x14ac:dyDescent="0.45">
      <c r="A129" s="63" t="s">
        <v>210</v>
      </c>
      <c r="B129" s="64">
        <v>6</v>
      </c>
      <c r="C129" s="110" t="s">
        <v>9</v>
      </c>
      <c r="D129" s="65">
        <v>202</v>
      </c>
      <c r="E129" s="66">
        <v>0</v>
      </c>
      <c r="F129" s="79">
        <v>392.7</v>
      </c>
      <c r="G129" s="79">
        <v>396.8</v>
      </c>
      <c r="H129" s="79">
        <v>384.1</v>
      </c>
      <c r="I129" s="79">
        <v>400.4</v>
      </c>
      <c r="J129" s="79"/>
      <c r="K129" s="79"/>
      <c r="L129" s="79"/>
      <c r="M129" s="79"/>
      <c r="N129" s="79"/>
      <c r="O129" s="79"/>
      <c r="P129" s="79"/>
      <c r="Q129" s="79"/>
      <c r="R129" s="82">
        <f>SUM('Cuota-Pago=Saldo'!AN131)</f>
        <v>-408.76426716672421</v>
      </c>
    </row>
    <row r="130" spans="1:30" ht="20.100000000000001" customHeight="1" x14ac:dyDescent="0.45">
      <c r="A130" s="63" t="s">
        <v>211</v>
      </c>
      <c r="B130" s="64">
        <v>7</v>
      </c>
      <c r="C130" s="110" t="s">
        <v>9</v>
      </c>
      <c r="D130" s="65">
        <v>203</v>
      </c>
      <c r="E130" s="66">
        <v>0</v>
      </c>
      <c r="F130" s="79"/>
      <c r="G130" s="79"/>
      <c r="H130" s="79"/>
      <c r="I130" s="79"/>
      <c r="J130" s="79"/>
      <c r="K130" s="79"/>
      <c r="L130" s="79"/>
      <c r="M130" s="79"/>
      <c r="N130" s="79"/>
      <c r="O130" s="79"/>
      <c r="P130" s="79"/>
      <c r="Q130" s="79"/>
      <c r="R130" s="82">
        <f>SUM('Cuota-Pago=Saldo'!AN132)</f>
        <v>-1743.3553524554288</v>
      </c>
    </row>
    <row r="131" spans="1:30" s="61" customFormat="1" ht="20.100000000000001" customHeight="1" x14ac:dyDescent="0.45">
      <c r="A131" s="63" t="s">
        <v>212</v>
      </c>
      <c r="B131" s="64">
        <v>8</v>
      </c>
      <c r="C131" s="110" t="s">
        <v>9</v>
      </c>
      <c r="D131" s="65">
        <v>204</v>
      </c>
      <c r="E131" s="66">
        <v>0</v>
      </c>
      <c r="F131" s="79">
        <v>500</v>
      </c>
      <c r="G131" s="79"/>
      <c r="H131" s="79"/>
      <c r="I131" s="79"/>
      <c r="J131" s="79"/>
      <c r="K131" s="79"/>
      <c r="L131" s="79"/>
      <c r="M131" s="79"/>
      <c r="N131" s="79"/>
      <c r="O131" s="79"/>
      <c r="P131" s="79"/>
      <c r="Q131" s="79"/>
      <c r="R131" s="82">
        <f>SUM('Cuota-Pago=Saldo'!AN133)</f>
        <v>-1518.7671038560134</v>
      </c>
      <c r="S131" s="71"/>
      <c r="T131" s="62"/>
      <c r="U131" s="62"/>
      <c r="V131"/>
      <c r="W131"/>
      <c r="X131"/>
      <c r="Y131"/>
      <c r="Z131"/>
      <c r="AA131"/>
      <c r="AB131"/>
      <c r="AC131"/>
      <c r="AD131"/>
    </row>
    <row r="132" spans="1:30" s="61" customFormat="1" ht="20.100000000000001" customHeight="1" x14ac:dyDescent="0.45">
      <c r="A132" s="63" t="s">
        <v>213</v>
      </c>
      <c r="B132" s="64">
        <v>9</v>
      </c>
      <c r="C132" s="110" t="s">
        <v>9</v>
      </c>
      <c r="D132" s="65">
        <v>301</v>
      </c>
      <c r="E132" s="66">
        <v>0</v>
      </c>
      <c r="F132" s="79"/>
      <c r="G132" s="79">
        <v>398</v>
      </c>
      <c r="H132" s="79">
        <v>420</v>
      </c>
      <c r="I132" s="79">
        <v>420</v>
      </c>
      <c r="J132" s="79"/>
      <c r="K132" s="79"/>
      <c r="L132" s="79"/>
      <c r="M132" s="79"/>
      <c r="N132" s="79"/>
      <c r="O132" s="79"/>
      <c r="P132" s="79"/>
      <c r="Q132" s="79"/>
      <c r="R132" s="82">
        <f>SUM('Cuota-Pago=Saldo'!AN134)</f>
        <v>-527.21314740458524</v>
      </c>
      <c r="S132" s="71"/>
      <c r="T132" s="62"/>
      <c r="U132" s="62"/>
      <c r="V132"/>
      <c r="W132"/>
      <c r="X132"/>
      <c r="Y132"/>
      <c r="Z132"/>
      <c r="AA132"/>
      <c r="AB132"/>
      <c r="AC132"/>
      <c r="AD132"/>
    </row>
    <row r="133" spans="1:30" s="61" customFormat="1" ht="20.100000000000001" customHeight="1" x14ac:dyDescent="0.45">
      <c r="A133" s="63" t="s">
        <v>214</v>
      </c>
      <c r="B133" s="64">
        <v>10</v>
      </c>
      <c r="C133" s="110" t="s">
        <v>9</v>
      </c>
      <c r="D133" s="65">
        <v>302</v>
      </c>
      <c r="E133" s="66">
        <v>0</v>
      </c>
      <c r="F133" s="79">
        <v>343.12</v>
      </c>
      <c r="G133" s="79">
        <v>368.08</v>
      </c>
      <c r="H133" s="79">
        <v>352.97</v>
      </c>
      <c r="I133" s="79">
        <v>344.75</v>
      </c>
      <c r="J133" s="79"/>
      <c r="K133" s="79"/>
      <c r="L133" s="79"/>
      <c r="M133" s="79"/>
      <c r="N133" s="79"/>
      <c r="O133" s="79"/>
      <c r="P133" s="79"/>
      <c r="Q133" s="79"/>
      <c r="R133" s="82">
        <f>SUM('Cuota-Pago=Saldo'!AN135)</f>
        <v>-339.37594306880868</v>
      </c>
      <c r="S133" s="71"/>
      <c r="T133" s="62"/>
      <c r="U133" s="62"/>
      <c r="V133"/>
      <c r="W133"/>
      <c r="X133"/>
      <c r="Y133"/>
      <c r="Z133"/>
      <c r="AA133"/>
      <c r="AB133"/>
      <c r="AC133"/>
      <c r="AD133"/>
    </row>
    <row r="134" spans="1:30" s="61" customFormat="1" ht="20.100000000000001" customHeight="1" x14ac:dyDescent="0.45">
      <c r="A134" s="63" t="s">
        <v>215</v>
      </c>
      <c r="B134" s="64">
        <v>11</v>
      </c>
      <c r="C134" s="110" t="s">
        <v>9</v>
      </c>
      <c r="D134" s="65">
        <v>303</v>
      </c>
      <c r="E134" s="66">
        <v>0</v>
      </c>
      <c r="F134" s="79"/>
      <c r="G134" s="79"/>
      <c r="H134" s="79">
        <v>793.52</v>
      </c>
      <c r="I134" s="79">
        <v>365.41</v>
      </c>
      <c r="J134" s="79"/>
      <c r="K134" s="79"/>
      <c r="L134" s="79"/>
      <c r="M134" s="79"/>
      <c r="N134" s="79"/>
      <c r="O134" s="79"/>
      <c r="P134" s="79"/>
      <c r="Q134" s="79"/>
      <c r="R134" s="82">
        <f>SUM('Cuota-Pago=Saldo'!AN136)</f>
        <v>-362.43693725243742</v>
      </c>
      <c r="S134" s="71"/>
      <c r="T134" s="62"/>
      <c r="U134" s="62"/>
      <c r="V134"/>
      <c r="W134"/>
      <c r="X134"/>
      <c r="Y134"/>
      <c r="Z134"/>
      <c r="AA134"/>
      <c r="AB134"/>
      <c r="AC134"/>
      <c r="AD134"/>
    </row>
    <row r="135" spans="1:30" s="61" customFormat="1" ht="20.100000000000001" customHeight="1" x14ac:dyDescent="0.45">
      <c r="A135" s="63" t="s">
        <v>216</v>
      </c>
      <c r="B135" s="64">
        <v>12</v>
      </c>
      <c r="C135" s="110" t="s">
        <v>9</v>
      </c>
      <c r="D135" s="65">
        <v>304</v>
      </c>
      <c r="E135" s="66">
        <v>0</v>
      </c>
      <c r="F135" s="79">
        <v>384.54</v>
      </c>
      <c r="G135" s="79">
        <v>399.41</v>
      </c>
      <c r="H135" s="79">
        <v>397.56</v>
      </c>
      <c r="I135" s="79">
        <v>410.2</v>
      </c>
      <c r="J135" s="79"/>
      <c r="K135" s="79"/>
      <c r="L135" s="79"/>
      <c r="M135" s="79"/>
      <c r="N135" s="79"/>
      <c r="O135" s="79"/>
      <c r="P135" s="79"/>
      <c r="Q135" s="79"/>
      <c r="R135" s="82">
        <f>SUM('Cuota-Pago=Saldo'!AN137)</f>
        <v>-409.0148470094872</v>
      </c>
      <c r="S135" s="71"/>
      <c r="T135" s="62"/>
      <c r="U135" s="62"/>
      <c r="V135"/>
      <c r="W135"/>
      <c r="X135"/>
      <c r="Y135"/>
      <c r="Z135"/>
      <c r="AA135"/>
      <c r="AB135"/>
      <c r="AC135"/>
      <c r="AD135"/>
    </row>
    <row r="136" spans="1:30" s="61" customFormat="1" ht="20.100000000000001" customHeight="1" x14ac:dyDescent="0.45">
      <c r="A136" s="69" t="s">
        <v>217</v>
      </c>
      <c r="B136" s="64">
        <v>13</v>
      </c>
      <c r="C136" s="110" t="s">
        <v>9</v>
      </c>
      <c r="D136" s="65">
        <v>401</v>
      </c>
      <c r="E136" s="66">
        <v>0</v>
      </c>
      <c r="F136" s="79">
        <v>346</v>
      </c>
      <c r="G136" s="79">
        <v>356.23</v>
      </c>
      <c r="H136" s="79">
        <v>355</v>
      </c>
      <c r="I136" s="79">
        <v>355</v>
      </c>
      <c r="J136" s="79">
        <v>358</v>
      </c>
      <c r="K136" s="79"/>
      <c r="L136" s="79"/>
      <c r="M136" s="79"/>
      <c r="N136" s="79"/>
      <c r="O136" s="79"/>
      <c r="P136" s="79"/>
      <c r="Q136" s="79"/>
      <c r="R136" s="82">
        <f>SUM('Cuota-Pago=Saldo'!AN138)</f>
        <v>2.7743024027109868</v>
      </c>
      <c r="S136" s="71"/>
      <c r="T136" s="62"/>
      <c r="U136" s="62"/>
      <c r="V136"/>
      <c r="W136"/>
      <c r="X136"/>
      <c r="Y136"/>
      <c r="Z136"/>
      <c r="AA136"/>
      <c r="AB136"/>
      <c r="AC136"/>
      <c r="AD136"/>
    </row>
    <row r="137" spans="1:30" s="61" customFormat="1" ht="20.100000000000001" customHeight="1" x14ac:dyDescent="0.45">
      <c r="A137" s="63" t="s">
        <v>218</v>
      </c>
      <c r="B137" s="64">
        <v>14</v>
      </c>
      <c r="C137" s="110" t="s">
        <v>9</v>
      </c>
      <c r="D137" s="65">
        <v>402</v>
      </c>
      <c r="E137" s="66">
        <v>0</v>
      </c>
      <c r="F137" s="79">
        <v>329.45</v>
      </c>
      <c r="G137" s="79">
        <v>394.93</v>
      </c>
      <c r="H137" s="79">
        <v>400.53</v>
      </c>
      <c r="I137" s="79">
        <v>393.05</v>
      </c>
      <c r="J137" s="79"/>
      <c r="K137" s="79"/>
      <c r="L137" s="79"/>
      <c r="M137" s="79"/>
      <c r="N137" s="79"/>
      <c r="O137" s="79"/>
      <c r="P137" s="79"/>
      <c r="Q137" s="79"/>
      <c r="R137" s="82">
        <f>SUM('Cuota-Pago=Saldo'!AN139)</f>
        <v>-389.13984450215543</v>
      </c>
      <c r="S137" s="71"/>
      <c r="T137" s="62"/>
      <c r="U137" s="62"/>
      <c r="V137"/>
      <c r="W137"/>
      <c r="X137"/>
      <c r="Y137"/>
      <c r="Z137"/>
      <c r="AA137"/>
      <c r="AB137"/>
      <c r="AC137"/>
      <c r="AD137"/>
    </row>
    <row r="138" spans="1:30" s="61" customFormat="1" ht="20.100000000000001" customHeight="1" x14ac:dyDescent="0.45">
      <c r="A138" s="63" t="s">
        <v>219</v>
      </c>
      <c r="B138" s="64">
        <v>15</v>
      </c>
      <c r="C138" s="110" t="s">
        <v>9</v>
      </c>
      <c r="D138" s="70">
        <v>403</v>
      </c>
      <c r="E138" s="66">
        <v>0</v>
      </c>
      <c r="F138" s="79"/>
      <c r="G138" s="79"/>
      <c r="H138" s="79">
        <v>913</v>
      </c>
      <c r="I138" s="79"/>
      <c r="J138" s="79">
        <v>878</v>
      </c>
      <c r="K138" s="79"/>
      <c r="L138" s="79"/>
      <c r="M138" s="79"/>
      <c r="N138" s="79"/>
      <c r="O138" s="79"/>
      <c r="P138" s="79"/>
      <c r="Q138" s="79"/>
      <c r="R138" s="82">
        <f>SUM('Cuota-Pago=Saldo'!AN140)</f>
        <v>0.96376127794940203</v>
      </c>
      <c r="S138" s="71"/>
      <c r="T138" s="62"/>
      <c r="U138" s="62"/>
      <c r="V138"/>
      <c r="W138"/>
      <c r="X138"/>
      <c r="Y138"/>
      <c r="Z138"/>
      <c r="AA138"/>
      <c r="AB138"/>
      <c r="AC138"/>
      <c r="AD138"/>
    </row>
    <row r="139" spans="1:30" s="61" customFormat="1" ht="20.100000000000001" customHeight="1" x14ac:dyDescent="0.45">
      <c r="A139" s="63" t="s">
        <v>220</v>
      </c>
      <c r="B139" s="64">
        <v>16</v>
      </c>
      <c r="C139" s="110" t="s">
        <v>9</v>
      </c>
      <c r="D139" s="65">
        <v>404</v>
      </c>
      <c r="E139" s="66">
        <v>0</v>
      </c>
      <c r="F139" s="79">
        <v>390</v>
      </c>
      <c r="G139" s="79">
        <v>393.72</v>
      </c>
      <c r="H139" s="79">
        <v>362</v>
      </c>
      <c r="I139" s="79">
        <v>369.06</v>
      </c>
      <c r="J139" s="79"/>
      <c r="K139" s="79"/>
      <c r="L139" s="79"/>
      <c r="M139" s="79"/>
      <c r="N139" s="79"/>
      <c r="O139" s="79"/>
      <c r="P139" s="79"/>
      <c r="Q139" s="79"/>
      <c r="R139" s="82">
        <f>SUM('Cuota-Pago=Saldo'!AN141)</f>
        <v>-351.75891393919659</v>
      </c>
      <c r="S139" s="71"/>
      <c r="T139" s="62"/>
      <c r="U139" s="62"/>
      <c r="V139"/>
      <c r="W139"/>
      <c r="X139"/>
      <c r="Y139"/>
      <c r="Z139"/>
      <c r="AA139"/>
      <c r="AB139"/>
      <c r="AC139"/>
      <c r="AD139"/>
    </row>
    <row r="140" spans="1:30" s="61" customFormat="1" ht="20.100000000000001" customHeight="1" x14ac:dyDescent="0.45">
      <c r="A140" s="63" t="s">
        <v>369</v>
      </c>
      <c r="B140" s="64">
        <v>17</v>
      </c>
      <c r="C140" s="110" t="s">
        <v>9</v>
      </c>
      <c r="D140" s="65">
        <v>501</v>
      </c>
      <c r="E140" s="66">
        <v>0</v>
      </c>
      <c r="F140" s="79">
        <v>379.5</v>
      </c>
      <c r="G140" s="79">
        <v>396.32</v>
      </c>
      <c r="H140" s="79">
        <v>405.47</v>
      </c>
      <c r="I140" s="79">
        <v>409.9</v>
      </c>
      <c r="J140" s="79"/>
      <c r="K140" s="79"/>
      <c r="L140" s="79"/>
      <c r="M140" s="79"/>
      <c r="N140" s="79"/>
      <c r="O140" s="79"/>
      <c r="P140" s="79"/>
      <c r="Q140" s="79"/>
      <c r="R140" s="82">
        <f>SUM('Cuota-Pago=Saldo'!AN142)</f>
        <v>-390.41817716277558</v>
      </c>
      <c r="S140" s="71"/>
      <c r="T140" s="62"/>
      <c r="U140" s="62"/>
      <c r="V140"/>
      <c r="W140"/>
      <c r="X140"/>
      <c r="Y140"/>
      <c r="Z140"/>
      <c r="AA140"/>
      <c r="AB140"/>
      <c r="AC140"/>
      <c r="AD140"/>
    </row>
    <row r="141" spans="1:30" s="61" customFormat="1" ht="20.100000000000001" customHeight="1" x14ac:dyDescent="0.45">
      <c r="A141" s="69" t="s">
        <v>222</v>
      </c>
      <c r="B141" s="64">
        <v>18</v>
      </c>
      <c r="C141" s="110" t="s">
        <v>9</v>
      </c>
      <c r="D141" s="65">
        <v>502</v>
      </c>
      <c r="E141" s="66">
        <v>0</v>
      </c>
      <c r="F141" s="79">
        <v>344.14</v>
      </c>
      <c r="G141" s="79">
        <v>369.75</v>
      </c>
      <c r="H141" s="79">
        <v>363.46</v>
      </c>
      <c r="I141" s="79">
        <v>351.19</v>
      </c>
      <c r="J141" s="79"/>
      <c r="K141" s="79"/>
      <c r="L141" s="79"/>
      <c r="M141" s="79"/>
      <c r="N141" s="79"/>
      <c r="O141" s="79"/>
      <c r="P141" s="79"/>
      <c r="Q141" s="79"/>
      <c r="R141" s="82">
        <f>SUM('Cuota-Pago=Saldo'!AN143)</f>
        <v>-345.39521608563138</v>
      </c>
      <c r="S141" s="71"/>
      <c r="T141" s="62"/>
      <c r="U141" s="62"/>
      <c r="V141"/>
      <c r="W141"/>
      <c r="X141"/>
      <c r="Y141"/>
      <c r="Z141"/>
      <c r="AA141"/>
      <c r="AB141"/>
      <c r="AC141"/>
      <c r="AD141"/>
    </row>
    <row r="142" spans="1:30" s="61" customFormat="1" ht="20.100000000000001" customHeight="1" x14ac:dyDescent="0.45">
      <c r="A142" s="69" t="s">
        <v>223</v>
      </c>
      <c r="B142" s="64">
        <v>19</v>
      </c>
      <c r="C142" s="110" t="s">
        <v>9</v>
      </c>
      <c r="D142" s="65">
        <v>503</v>
      </c>
      <c r="E142" s="66">
        <v>0</v>
      </c>
      <c r="F142" s="79" t="s">
        <v>12</v>
      </c>
      <c r="G142" s="79">
        <v>376.87</v>
      </c>
      <c r="H142" s="79">
        <v>365.38</v>
      </c>
      <c r="I142" s="79">
        <v>370.1</v>
      </c>
      <c r="J142" s="79"/>
      <c r="K142" s="79"/>
      <c r="L142" s="79"/>
      <c r="M142" s="79"/>
      <c r="N142" s="79"/>
      <c r="O142" s="79"/>
      <c r="P142" s="79"/>
      <c r="Q142" s="79"/>
      <c r="R142" s="82">
        <f>SUM('Cuota-Pago=Saldo'!AN144)</f>
        <v>-363.08382892652344</v>
      </c>
      <c r="S142" s="71"/>
      <c r="T142" s="62"/>
      <c r="U142" s="62"/>
      <c r="V142"/>
      <c r="W142"/>
      <c r="X142"/>
      <c r="Y142"/>
      <c r="Z142"/>
      <c r="AA142"/>
      <c r="AB142"/>
      <c r="AC142"/>
      <c r="AD142"/>
    </row>
    <row r="143" spans="1:30" s="61" customFormat="1" ht="20.100000000000001" customHeight="1" x14ac:dyDescent="0.45">
      <c r="A143" s="69" t="s">
        <v>224</v>
      </c>
      <c r="B143" s="64">
        <v>20</v>
      </c>
      <c r="C143" s="110" t="s">
        <v>9</v>
      </c>
      <c r="D143" s="65">
        <v>504</v>
      </c>
      <c r="E143" s="66">
        <v>0</v>
      </c>
      <c r="F143" s="79">
        <v>335</v>
      </c>
      <c r="G143" s="79">
        <v>359</v>
      </c>
      <c r="H143" s="79">
        <v>355</v>
      </c>
      <c r="I143" s="79">
        <v>365</v>
      </c>
      <c r="J143" s="79"/>
      <c r="K143" s="79"/>
      <c r="L143" s="79"/>
      <c r="M143" s="79"/>
      <c r="N143" s="79"/>
      <c r="O143" s="79"/>
      <c r="P143" s="79"/>
      <c r="Q143" s="79"/>
      <c r="R143" s="82">
        <f>SUM('Cuota-Pago=Saldo'!AN145)</f>
        <v>-345.66065461146866</v>
      </c>
      <c r="S143" s="71"/>
      <c r="T143" s="62"/>
      <c r="U143" s="62"/>
      <c r="V143"/>
      <c r="W143"/>
      <c r="X143"/>
      <c r="Y143"/>
      <c r="Z143"/>
      <c r="AA143"/>
      <c r="AB143"/>
      <c r="AC143"/>
      <c r="AD143"/>
    </row>
    <row r="144" spans="1:30" ht="20.100000000000001" customHeight="1" x14ac:dyDescent="0.45">
      <c r="A144" s="63" t="s">
        <v>225</v>
      </c>
      <c r="B144" s="83">
        <v>1</v>
      </c>
      <c r="C144" s="110" t="s">
        <v>10</v>
      </c>
      <c r="D144" s="65">
        <v>101</v>
      </c>
      <c r="E144" s="66">
        <v>0</v>
      </c>
      <c r="F144" s="79">
        <v>442</v>
      </c>
      <c r="G144" s="79"/>
      <c r="H144" s="79">
        <v>414.15</v>
      </c>
      <c r="I144" s="79">
        <v>434.32</v>
      </c>
      <c r="J144" s="79"/>
      <c r="K144" s="79"/>
      <c r="L144" s="79"/>
      <c r="M144" s="79"/>
      <c r="N144" s="79"/>
      <c r="O144" s="79"/>
      <c r="P144" s="79"/>
      <c r="Q144" s="79"/>
      <c r="R144" s="82">
        <f>SUM('Cuota-Pago=Saldo'!AN146)</f>
        <v>-435.23743868959497</v>
      </c>
      <c r="U144" s="67"/>
    </row>
    <row r="145" spans="1:21" ht="20.100000000000001" customHeight="1" x14ac:dyDescent="0.45">
      <c r="A145" s="63" t="s">
        <v>226</v>
      </c>
      <c r="B145" s="83">
        <v>2</v>
      </c>
      <c r="C145" s="110" t="s">
        <v>10</v>
      </c>
      <c r="D145" s="65">
        <v>102</v>
      </c>
      <c r="E145" s="66">
        <v>0</v>
      </c>
      <c r="F145" s="79">
        <v>336</v>
      </c>
      <c r="G145" s="79">
        <v>352.7</v>
      </c>
      <c r="H145" s="79">
        <v>350.88</v>
      </c>
      <c r="I145" s="79">
        <v>338.37</v>
      </c>
      <c r="J145" s="79">
        <v>335.82</v>
      </c>
      <c r="K145" s="79"/>
      <c r="L145" s="79"/>
      <c r="M145" s="79"/>
      <c r="N145" s="79"/>
      <c r="O145" s="79"/>
      <c r="P145" s="79"/>
      <c r="Q145" s="79"/>
      <c r="R145" s="82">
        <f>SUM('Cuota-Pago=Saldo'!AN147)</f>
        <v>-7.5035310836710778E-3</v>
      </c>
      <c r="U145" s="68"/>
    </row>
    <row r="146" spans="1:21" ht="20.100000000000001" customHeight="1" x14ac:dyDescent="0.45">
      <c r="A146" s="69" t="s">
        <v>227</v>
      </c>
      <c r="B146" s="83">
        <v>3</v>
      </c>
      <c r="C146" s="110" t="s">
        <v>10</v>
      </c>
      <c r="D146" s="65">
        <v>103</v>
      </c>
      <c r="E146" s="66">
        <v>0</v>
      </c>
      <c r="F146" s="79">
        <v>324.25</v>
      </c>
      <c r="G146" s="79">
        <v>368.3</v>
      </c>
      <c r="H146" s="79">
        <v>354.68</v>
      </c>
      <c r="I146" s="79">
        <v>346.71</v>
      </c>
      <c r="J146" s="79"/>
      <c r="K146" s="79"/>
      <c r="L146" s="79"/>
      <c r="M146" s="79"/>
      <c r="N146" s="79"/>
      <c r="O146" s="79"/>
      <c r="P146" s="79"/>
      <c r="Q146" s="79"/>
      <c r="R146" s="82">
        <f>SUM('Cuota-Pago=Saldo'!AN148)</f>
        <v>-348.25191873352247</v>
      </c>
      <c r="U146" s="67"/>
    </row>
    <row r="147" spans="1:21" ht="20.100000000000001" customHeight="1" x14ac:dyDescent="0.45">
      <c r="A147" s="69" t="s">
        <v>323</v>
      </c>
      <c r="B147" s="83">
        <v>4</v>
      </c>
      <c r="C147" s="110" t="s">
        <v>10</v>
      </c>
      <c r="D147" s="65">
        <v>104</v>
      </c>
      <c r="E147" s="66">
        <v>0</v>
      </c>
      <c r="F147" s="79">
        <v>400</v>
      </c>
      <c r="G147" s="79">
        <v>361.4</v>
      </c>
      <c r="H147" s="79">
        <v>366.19</v>
      </c>
      <c r="I147" s="79">
        <v>395.33</v>
      </c>
      <c r="J147" s="79"/>
      <c r="K147" s="79"/>
      <c r="L147" s="79"/>
      <c r="M147" s="79"/>
      <c r="N147" s="79"/>
      <c r="O147" s="79"/>
      <c r="P147" s="79"/>
      <c r="Q147" s="79"/>
      <c r="R147" s="82">
        <f>SUM('Cuota-Pago=Saldo'!AN149)</f>
        <v>-382.43464326691065</v>
      </c>
    </row>
    <row r="148" spans="1:21" ht="20.100000000000001" customHeight="1" x14ac:dyDescent="0.45">
      <c r="A148" s="69" t="s">
        <v>229</v>
      </c>
      <c r="B148" s="193">
        <v>5</v>
      </c>
      <c r="C148" s="110" t="s">
        <v>10</v>
      </c>
      <c r="D148" s="65">
        <v>201</v>
      </c>
      <c r="E148" s="66">
        <v>0</v>
      </c>
      <c r="F148" s="79">
        <v>502.78</v>
      </c>
      <c r="G148" s="79">
        <v>528.12</v>
      </c>
      <c r="H148" s="79">
        <v>571.89</v>
      </c>
      <c r="I148" s="79">
        <v>554.32000000000005</v>
      </c>
      <c r="J148" s="79"/>
      <c r="K148" s="79"/>
      <c r="L148" s="79"/>
      <c r="M148" s="79"/>
      <c r="N148" s="79"/>
      <c r="O148" s="79"/>
      <c r="P148" s="79"/>
      <c r="Q148" s="79"/>
      <c r="R148" s="82">
        <f>SUM('Cuota-Pago=Saldo'!AN150)</f>
        <v>-514.56644927623233</v>
      </c>
    </row>
    <row r="149" spans="1:21" ht="20.100000000000001" customHeight="1" x14ac:dyDescent="0.45">
      <c r="A149" s="69" t="s">
        <v>230</v>
      </c>
      <c r="B149" s="83">
        <v>6</v>
      </c>
      <c r="C149" s="110" t="s">
        <v>10</v>
      </c>
      <c r="D149" s="65">
        <v>202</v>
      </c>
      <c r="E149" s="66">
        <v>0</v>
      </c>
      <c r="F149" s="79"/>
      <c r="G149" s="79">
        <v>379.54</v>
      </c>
      <c r="H149" s="79">
        <v>367.08</v>
      </c>
      <c r="I149" s="79">
        <v>364.9</v>
      </c>
      <c r="J149" s="79"/>
      <c r="K149" s="79"/>
      <c r="L149" s="79"/>
      <c r="M149" s="79"/>
      <c r="N149" s="79"/>
      <c r="O149" s="79"/>
      <c r="P149" s="79"/>
      <c r="Q149" s="79"/>
      <c r="R149" s="82">
        <f>SUM('Cuota-Pago=Saldo'!AN151)</f>
        <v>-367.53521502712999</v>
      </c>
    </row>
    <row r="150" spans="1:21" ht="20.100000000000001" customHeight="1" x14ac:dyDescent="0.45">
      <c r="A150" s="69" t="s">
        <v>281</v>
      </c>
      <c r="B150" s="83">
        <v>7</v>
      </c>
      <c r="C150" s="110" t="s">
        <v>10</v>
      </c>
      <c r="D150" s="65">
        <v>203</v>
      </c>
      <c r="E150" s="66">
        <v>0</v>
      </c>
      <c r="F150" s="79">
        <v>403.04</v>
      </c>
      <c r="G150" s="79"/>
      <c r="H150" s="79">
        <v>858.4</v>
      </c>
      <c r="I150" s="79"/>
      <c r="J150" s="79"/>
      <c r="K150" s="79"/>
      <c r="L150" s="79"/>
      <c r="M150" s="79"/>
      <c r="N150" s="79"/>
      <c r="O150" s="79"/>
      <c r="P150" s="79"/>
      <c r="Q150" s="79"/>
      <c r="R150" s="82">
        <f>SUM('Cuota-Pago=Saldo'!AN152)</f>
        <v>-848.3690845825397</v>
      </c>
    </row>
    <row r="151" spans="1:21" ht="20.100000000000001" customHeight="1" x14ac:dyDescent="0.45">
      <c r="A151" s="69" t="s">
        <v>232</v>
      </c>
      <c r="B151" s="83">
        <v>8</v>
      </c>
      <c r="C151" s="110" t="s">
        <v>10</v>
      </c>
      <c r="D151" s="65">
        <v>204</v>
      </c>
      <c r="E151" s="66">
        <v>0</v>
      </c>
      <c r="F151" s="79">
        <v>313.02999999999997</v>
      </c>
      <c r="G151" s="79">
        <v>349.85</v>
      </c>
      <c r="H151" s="79">
        <v>353.3</v>
      </c>
      <c r="I151" s="79">
        <v>323.57</v>
      </c>
      <c r="J151" s="79"/>
      <c r="K151" s="79"/>
      <c r="L151" s="79"/>
      <c r="M151" s="79"/>
      <c r="N151" s="79"/>
      <c r="O151" s="79"/>
      <c r="P151" s="79"/>
      <c r="Q151" s="79"/>
      <c r="R151" s="82">
        <f>SUM('Cuota-Pago=Saldo'!AN153)</f>
        <v>-320.24201954118695</v>
      </c>
    </row>
    <row r="152" spans="1:21" ht="20.100000000000001" customHeight="1" x14ac:dyDescent="0.45">
      <c r="A152" s="69" t="s">
        <v>233</v>
      </c>
      <c r="B152" s="83">
        <v>9</v>
      </c>
      <c r="C152" s="110" t="s">
        <v>10</v>
      </c>
      <c r="D152" s="65">
        <v>301</v>
      </c>
      <c r="E152" s="66">
        <v>0</v>
      </c>
      <c r="F152" s="79">
        <v>366.66</v>
      </c>
      <c r="G152" s="79">
        <v>381.9</v>
      </c>
      <c r="H152" s="79">
        <v>408</v>
      </c>
      <c r="I152" s="79"/>
      <c r="J152" s="79"/>
      <c r="K152" s="79"/>
      <c r="L152" s="79"/>
      <c r="M152" s="79"/>
      <c r="N152" s="79"/>
      <c r="O152" s="79"/>
      <c r="P152" s="79"/>
      <c r="Q152" s="79"/>
      <c r="R152" s="82">
        <f>SUM('Cuota-Pago=Saldo'!AN154)</f>
        <v>-760.51255718394384</v>
      </c>
    </row>
    <row r="153" spans="1:21" ht="20.100000000000001" customHeight="1" x14ac:dyDescent="0.45">
      <c r="A153" s="69" t="s">
        <v>234</v>
      </c>
      <c r="B153" s="83">
        <v>10</v>
      </c>
      <c r="C153" s="110" t="s">
        <v>10</v>
      </c>
      <c r="D153" s="65">
        <v>302</v>
      </c>
      <c r="E153" s="66">
        <v>0</v>
      </c>
      <c r="F153" s="79"/>
      <c r="G153" s="79"/>
      <c r="H153" s="79">
        <v>793.53</v>
      </c>
      <c r="I153" s="79"/>
      <c r="J153" s="79"/>
      <c r="K153" s="79"/>
      <c r="L153" s="79"/>
      <c r="M153" s="79"/>
      <c r="N153" s="79"/>
      <c r="O153" s="79"/>
      <c r="P153" s="79"/>
      <c r="Q153" s="79"/>
      <c r="R153" s="82">
        <f>SUM('Cuota-Pago=Saldo'!AN155)</f>
        <v>-804.1585052255441</v>
      </c>
    </row>
    <row r="154" spans="1:21" ht="20.100000000000001" customHeight="1" x14ac:dyDescent="0.45">
      <c r="A154" s="63" t="s">
        <v>235</v>
      </c>
      <c r="B154" s="83">
        <v>11</v>
      </c>
      <c r="C154" s="110" t="s">
        <v>10</v>
      </c>
      <c r="D154" s="65">
        <v>303</v>
      </c>
      <c r="E154" s="66">
        <v>0</v>
      </c>
      <c r="F154" s="79"/>
      <c r="G154" s="79">
        <v>353.76</v>
      </c>
      <c r="H154" s="79">
        <v>355.54</v>
      </c>
      <c r="I154" s="79">
        <v>385.73</v>
      </c>
      <c r="J154" s="79"/>
      <c r="K154" s="79"/>
      <c r="L154" s="79"/>
      <c r="M154" s="79"/>
      <c r="N154" s="79"/>
      <c r="O154" s="79"/>
      <c r="P154" s="79"/>
      <c r="Q154" s="79"/>
      <c r="R154" s="82">
        <f>SUM('Cuota-Pago=Saldo'!AN156)</f>
        <v>-348.56241293861973</v>
      </c>
    </row>
    <row r="155" spans="1:21" ht="20.100000000000001" customHeight="1" x14ac:dyDescent="0.45">
      <c r="A155" s="69" t="s">
        <v>236</v>
      </c>
      <c r="B155" s="83">
        <v>12</v>
      </c>
      <c r="C155" s="110" t="s">
        <v>10</v>
      </c>
      <c r="D155" s="65">
        <v>304</v>
      </c>
      <c r="E155" s="66">
        <v>0</v>
      </c>
      <c r="F155" s="79">
        <v>406.54</v>
      </c>
      <c r="G155" s="79">
        <v>441.98</v>
      </c>
      <c r="H155" s="79">
        <v>409.24</v>
      </c>
      <c r="I155" s="79">
        <v>416.86</v>
      </c>
      <c r="J155" s="79"/>
      <c r="K155" s="79"/>
      <c r="L155" s="79"/>
      <c r="M155" s="79"/>
      <c r="N155" s="79"/>
      <c r="O155" s="79"/>
      <c r="P155" s="79"/>
      <c r="Q155" s="79"/>
      <c r="R155" s="82">
        <f>SUM('Cuota-Pago=Saldo'!AN157)</f>
        <v>-378.91125248651224</v>
      </c>
    </row>
    <row r="156" spans="1:21" ht="20.100000000000001" customHeight="1" x14ac:dyDescent="0.45">
      <c r="A156" s="69" t="s">
        <v>237</v>
      </c>
      <c r="B156" s="83">
        <v>13</v>
      </c>
      <c r="C156" s="110" t="s">
        <v>10</v>
      </c>
      <c r="D156" s="65">
        <v>401</v>
      </c>
      <c r="E156" s="66">
        <v>0</v>
      </c>
      <c r="F156" s="79">
        <v>340</v>
      </c>
      <c r="G156" s="79">
        <v>395.95</v>
      </c>
      <c r="H156" s="79">
        <v>400.65</v>
      </c>
      <c r="I156" s="79">
        <v>406.38</v>
      </c>
      <c r="J156" s="79"/>
      <c r="K156" s="79"/>
      <c r="L156" s="79"/>
      <c r="M156" s="79"/>
      <c r="N156" s="79"/>
      <c r="O156" s="79"/>
      <c r="P156" s="79"/>
      <c r="Q156" s="79"/>
      <c r="R156" s="82">
        <f>SUM('Cuota-Pago=Saldo'!AN158)</f>
        <v>-431.36655228064888</v>
      </c>
    </row>
    <row r="157" spans="1:21" ht="20.100000000000001" customHeight="1" x14ac:dyDescent="0.45">
      <c r="A157" s="63" t="s">
        <v>238</v>
      </c>
      <c r="B157" s="83">
        <v>14</v>
      </c>
      <c r="C157" s="110" t="s">
        <v>10</v>
      </c>
      <c r="D157" s="65">
        <v>402</v>
      </c>
      <c r="E157" s="66">
        <v>0</v>
      </c>
      <c r="F157" s="79">
        <v>379.09</v>
      </c>
      <c r="G157" s="79">
        <v>396</v>
      </c>
      <c r="H157" s="79">
        <v>405</v>
      </c>
      <c r="I157" s="79">
        <v>401</v>
      </c>
      <c r="J157" s="79"/>
      <c r="K157" s="79"/>
      <c r="L157" s="79"/>
      <c r="M157" s="79"/>
      <c r="N157" s="79"/>
      <c r="O157" s="79"/>
      <c r="P157" s="79"/>
      <c r="Q157" s="79"/>
      <c r="R157" s="82">
        <f>SUM('Cuota-Pago=Saldo'!AN159)</f>
        <v>-394.18922423405752</v>
      </c>
    </row>
    <row r="158" spans="1:21" ht="20.100000000000001" customHeight="1" x14ac:dyDescent="0.45">
      <c r="A158" s="69" t="s">
        <v>239</v>
      </c>
      <c r="B158" s="83">
        <v>15</v>
      </c>
      <c r="C158" s="110" t="s">
        <v>10</v>
      </c>
      <c r="D158" s="70">
        <v>403</v>
      </c>
      <c r="E158" s="66">
        <v>0</v>
      </c>
      <c r="F158" s="79">
        <v>424.15</v>
      </c>
      <c r="G158" s="79">
        <v>401.96</v>
      </c>
      <c r="H158" s="79">
        <v>419.37</v>
      </c>
      <c r="I158" s="79">
        <v>421.37</v>
      </c>
      <c r="J158" s="79"/>
      <c r="K158" s="79"/>
      <c r="L158" s="79"/>
      <c r="M158" s="79"/>
      <c r="N158" s="79"/>
      <c r="O158" s="79"/>
      <c r="P158" s="79"/>
      <c r="Q158" s="79"/>
      <c r="R158" s="82">
        <f>SUM('Cuota-Pago=Saldo'!AN160)</f>
        <v>-409.67795549939143</v>
      </c>
    </row>
    <row r="159" spans="1:21" ht="20.100000000000001" customHeight="1" x14ac:dyDescent="0.45">
      <c r="A159" s="69" t="s">
        <v>240</v>
      </c>
      <c r="B159" s="83">
        <v>16</v>
      </c>
      <c r="C159" s="110" t="s">
        <v>10</v>
      </c>
      <c r="D159" s="65">
        <v>404</v>
      </c>
      <c r="E159" s="66">
        <v>0</v>
      </c>
      <c r="F159" s="79">
        <v>400</v>
      </c>
      <c r="G159" s="79">
        <v>500</v>
      </c>
      <c r="H159" s="79">
        <v>500</v>
      </c>
      <c r="I159" s="79"/>
      <c r="J159" s="79"/>
      <c r="K159" s="79"/>
      <c r="L159" s="79"/>
      <c r="M159" s="79"/>
      <c r="N159" s="79"/>
      <c r="O159" s="79"/>
      <c r="P159" s="79"/>
      <c r="Q159" s="79"/>
      <c r="R159" s="82">
        <f>SUM('Cuota-Pago=Saldo'!AN161)</f>
        <v>-662.9495635666766</v>
      </c>
    </row>
    <row r="160" spans="1:21" ht="20.100000000000001" customHeight="1" x14ac:dyDescent="0.45">
      <c r="A160" s="69" t="s">
        <v>241</v>
      </c>
      <c r="B160" s="83">
        <v>17</v>
      </c>
      <c r="C160" s="110" t="s">
        <v>10</v>
      </c>
      <c r="D160" s="65">
        <v>501</v>
      </c>
      <c r="E160" s="66">
        <v>0</v>
      </c>
      <c r="F160" s="79">
        <v>366.3</v>
      </c>
      <c r="G160" s="79">
        <v>400.55</v>
      </c>
      <c r="H160" s="79">
        <v>403.48</v>
      </c>
      <c r="I160" s="79" t="s">
        <v>12</v>
      </c>
      <c r="J160" s="79"/>
      <c r="K160" s="79"/>
      <c r="L160" s="79"/>
      <c r="M160" s="79"/>
      <c r="N160" s="79"/>
      <c r="O160" s="79"/>
      <c r="P160" s="79"/>
      <c r="Q160" s="79"/>
      <c r="R160" s="82">
        <f>SUM('Cuota-Pago=Saldo'!AN162)</f>
        <v>-1152.3107365445821</v>
      </c>
    </row>
    <row r="161" spans="1:25" ht="20.100000000000001" customHeight="1" x14ac:dyDescent="0.45">
      <c r="A161" s="63" t="s">
        <v>242</v>
      </c>
      <c r="B161" s="83">
        <v>18</v>
      </c>
      <c r="C161" s="110" t="s">
        <v>10</v>
      </c>
      <c r="D161" s="65">
        <v>502</v>
      </c>
      <c r="E161" s="66">
        <v>0</v>
      </c>
      <c r="F161" s="79">
        <f>375+300</f>
        <v>675</v>
      </c>
      <c r="G161" s="79">
        <f>300+385</f>
        <v>685</v>
      </c>
      <c r="H161" s="79">
        <f>381+300</f>
        <v>681</v>
      </c>
      <c r="I161" s="79">
        <f>388+300</f>
        <v>688</v>
      </c>
      <c r="J161" s="79"/>
      <c r="K161" s="79"/>
      <c r="L161" s="79"/>
      <c r="M161" s="79"/>
      <c r="N161" s="79"/>
      <c r="O161" s="79"/>
      <c r="P161" s="79"/>
      <c r="Q161" s="79"/>
      <c r="R161" s="82">
        <f>SUM('Cuota-Pago=Saldo'!AN163)</f>
        <v>-403.22365205209883</v>
      </c>
    </row>
    <row r="162" spans="1:25" ht="20.100000000000001" customHeight="1" x14ac:dyDescent="0.45">
      <c r="A162" s="69" t="s">
        <v>304</v>
      </c>
      <c r="B162" s="83">
        <v>19</v>
      </c>
      <c r="C162" s="110" t="s">
        <v>10</v>
      </c>
      <c r="D162" s="65">
        <v>503</v>
      </c>
      <c r="E162" s="66">
        <v>0</v>
      </c>
      <c r="F162" s="79"/>
      <c r="G162" s="79">
        <v>761.87</v>
      </c>
      <c r="H162" s="79">
        <v>397.68</v>
      </c>
      <c r="I162" s="79"/>
      <c r="J162" s="79"/>
      <c r="K162" s="79"/>
      <c r="L162" s="79"/>
      <c r="M162" s="79"/>
      <c r="N162" s="79"/>
      <c r="O162" s="79"/>
      <c r="P162" s="79"/>
      <c r="Q162" s="79"/>
      <c r="R162" s="82">
        <f>SUM('Cuota-Pago=Saldo'!AN164)</f>
        <v>-788.2651001204265</v>
      </c>
    </row>
    <row r="163" spans="1:25" ht="20.100000000000001" customHeight="1" x14ac:dyDescent="0.45">
      <c r="A163" s="69" t="s">
        <v>244</v>
      </c>
      <c r="B163" s="83">
        <v>20</v>
      </c>
      <c r="C163" s="110" t="s">
        <v>10</v>
      </c>
      <c r="D163" s="65">
        <v>504</v>
      </c>
      <c r="E163" s="66">
        <v>0</v>
      </c>
      <c r="F163" s="79"/>
      <c r="G163" s="79"/>
      <c r="H163" s="79"/>
      <c r="I163" s="79"/>
      <c r="J163" s="79"/>
      <c r="K163" s="79"/>
      <c r="L163" s="79"/>
      <c r="M163" s="79"/>
      <c r="N163" s="79"/>
      <c r="O163" s="79"/>
      <c r="P163" s="79"/>
      <c r="Q163" s="79"/>
      <c r="R163" s="82">
        <f>SUM('Cuota-Pago=Saldo'!AN165)</f>
        <v>-2004.9585676767574</v>
      </c>
      <c r="S163" s="71" t="s">
        <v>12</v>
      </c>
    </row>
    <row r="164" spans="1:25" ht="20.100000000000001" customHeight="1" x14ac:dyDescent="0.45">
      <c r="A164" s="69" t="s">
        <v>245</v>
      </c>
      <c r="B164" s="64">
        <v>1</v>
      </c>
      <c r="C164" s="110" t="s">
        <v>11</v>
      </c>
      <c r="D164" s="65">
        <v>101</v>
      </c>
      <c r="E164" s="66">
        <v>0</v>
      </c>
      <c r="F164" s="79">
        <v>398.77</v>
      </c>
      <c r="G164" s="79">
        <v>433.13</v>
      </c>
      <c r="H164" s="79"/>
      <c r="I164" s="79">
        <v>872.32</v>
      </c>
      <c r="J164" s="79"/>
      <c r="K164" s="79"/>
      <c r="L164" s="79"/>
      <c r="M164" s="79"/>
      <c r="N164" s="79"/>
      <c r="O164" s="79"/>
      <c r="P164" s="79"/>
      <c r="Q164" s="79"/>
      <c r="R164" s="82">
        <f>SUM('Cuota-Pago=Saldo'!AN166)</f>
        <v>-426.10697202396022</v>
      </c>
      <c r="U164" s="67"/>
    </row>
    <row r="165" spans="1:25" ht="20.100000000000001" customHeight="1" x14ac:dyDescent="0.45">
      <c r="A165" s="69" t="s">
        <v>246</v>
      </c>
      <c r="B165" s="64">
        <v>2</v>
      </c>
      <c r="C165" s="110" t="s">
        <v>11</v>
      </c>
      <c r="D165" s="65">
        <v>102</v>
      </c>
      <c r="E165" s="66">
        <v>0</v>
      </c>
      <c r="F165" s="79">
        <v>500</v>
      </c>
      <c r="G165" s="79">
        <v>100</v>
      </c>
      <c r="H165" s="79">
        <f>500+100</f>
        <v>600</v>
      </c>
      <c r="I165" s="79">
        <f>500+100</f>
        <v>600</v>
      </c>
      <c r="J165" s="79"/>
      <c r="K165" s="79"/>
      <c r="L165" s="79"/>
      <c r="M165" s="79"/>
      <c r="N165" s="79"/>
      <c r="O165" s="79"/>
      <c r="P165" s="79"/>
      <c r="Q165" s="79"/>
      <c r="R165" s="82">
        <f>SUM('Cuota-Pago=Saldo'!AN167)</f>
        <v>-297.60334440204014</v>
      </c>
      <c r="S165" s="71" t="s">
        <v>12</v>
      </c>
      <c r="U165" s="68"/>
    </row>
    <row r="166" spans="1:25" ht="20.100000000000001" customHeight="1" x14ac:dyDescent="0.45">
      <c r="A166" s="69" t="s">
        <v>247</v>
      </c>
      <c r="B166" s="64">
        <v>3</v>
      </c>
      <c r="C166" s="110" t="s">
        <v>11</v>
      </c>
      <c r="D166" s="65">
        <v>103</v>
      </c>
      <c r="E166" s="66">
        <v>0</v>
      </c>
      <c r="F166" s="79">
        <v>344.75</v>
      </c>
      <c r="G166" s="79"/>
      <c r="H166" s="79">
        <v>748.08</v>
      </c>
      <c r="I166" s="79"/>
      <c r="J166" s="79"/>
      <c r="K166" s="79"/>
      <c r="L166" s="79"/>
      <c r="M166" s="79"/>
      <c r="N166" s="79"/>
      <c r="O166" s="79"/>
      <c r="P166" s="79"/>
      <c r="Q166" s="79"/>
      <c r="R166" s="82">
        <f>SUM('Cuota-Pago=Saldo'!AN168)</f>
        <v>-705.19988192190453</v>
      </c>
      <c r="U166" s="67"/>
    </row>
    <row r="167" spans="1:25" ht="20.100000000000001" customHeight="1" x14ac:dyDescent="0.45">
      <c r="A167" s="69" t="s">
        <v>248</v>
      </c>
      <c r="B167" s="64">
        <v>4</v>
      </c>
      <c r="C167" s="110" t="s">
        <v>11</v>
      </c>
      <c r="D167" s="65">
        <v>104</v>
      </c>
      <c r="E167" s="66">
        <v>0</v>
      </c>
      <c r="F167" s="79"/>
      <c r="G167" s="79">
        <v>500</v>
      </c>
      <c r="H167" s="79"/>
      <c r="I167" s="80">
        <v>500</v>
      </c>
      <c r="J167" s="79"/>
      <c r="K167" s="79"/>
      <c r="L167" s="79"/>
      <c r="M167" s="79"/>
      <c r="N167" s="79"/>
      <c r="O167" s="79"/>
      <c r="P167" s="79"/>
      <c r="Q167" s="79"/>
      <c r="R167" s="82">
        <f>SUM('Cuota-Pago=Saldo'!AN169)</f>
        <v>-792.83477427902403</v>
      </c>
      <c r="S167" s="71" t="s">
        <v>12</v>
      </c>
      <c r="T167" s="335"/>
      <c r="U167" s="335"/>
      <c r="V167" s="335"/>
      <c r="W167" s="335"/>
      <c r="X167" s="335"/>
      <c r="Y167" s="335"/>
    </row>
    <row r="168" spans="1:25" ht="20.100000000000001" customHeight="1" x14ac:dyDescent="0.45">
      <c r="A168" s="69" t="s">
        <v>249</v>
      </c>
      <c r="B168" s="64">
        <v>5</v>
      </c>
      <c r="C168" s="110" t="s">
        <v>11</v>
      </c>
      <c r="D168" s="65">
        <v>201</v>
      </c>
      <c r="E168" s="66">
        <v>0</v>
      </c>
      <c r="F168" s="79">
        <v>372.83</v>
      </c>
      <c r="G168" s="79">
        <v>380</v>
      </c>
      <c r="H168" s="79">
        <v>400</v>
      </c>
      <c r="I168" s="79">
        <v>328.36</v>
      </c>
      <c r="J168" s="79"/>
      <c r="K168" s="79"/>
      <c r="L168" s="79"/>
      <c r="M168" s="79"/>
      <c r="N168" s="79"/>
      <c r="O168" s="79"/>
      <c r="P168" s="79"/>
      <c r="Q168" s="79"/>
      <c r="R168" s="82">
        <f>SUM('Cuota-Pago=Saldo'!AN170)</f>
        <v>-401.46081449271639</v>
      </c>
    </row>
    <row r="169" spans="1:25" ht="20.100000000000001" customHeight="1" x14ac:dyDescent="0.45">
      <c r="A169" s="69" t="s">
        <v>250</v>
      </c>
      <c r="B169" s="64">
        <v>6</v>
      </c>
      <c r="C169" s="110" t="s">
        <v>11</v>
      </c>
      <c r="D169" s="65">
        <v>202</v>
      </c>
      <c r="E169" s="66">
        <v>0</v>
      </c>
      <c r="F169" s="79"/>
      <c r="G169" s="79"/>
      <c r="H169" s="79"/>
      <c r="I169" s="79"/>
      <c r="J169" s="79"/>
      <c r="K169" s="79"/>
      <c r="L169" s="79"/>
      <c r="M169" s="79"/>
      <c r="N169" s="79"/>
      <c r="O169" s="79"/>
      <c r="P169" s="79"/>
      <c r="Q169" s="79"/>
      <c r="R169" s="82">
        <f>SUM('Cuota-Pago=Saldo'!AN171)</f>
        <v>-1942.5647947709979</v>
      </c>
      <c r="S169" s="71" t="s">
        <v>12</v>
      </c>
      <c r="T169" s="335"/>
      <c r="U169" s="335"/>
      <c r="V169" s="335"/>
      <c r="W169" s="335"/>
      <c r="X169" s="335"/>
      <c r="Y169" s="335"/>
    </row>
    <row r="170" spans="1:25" ht="20.100000000000001" customHeight="1" x14ac:dyDescent="0.45">
      <c r="A170" s="69" t="s">
        <v>251</v>
      </c>
      <c r="B170" s="64">
        <v>7</v>
      </c>
      <c r="C170" s="110" t="s">
        <v>11</v>
      </c>
      <c r="D170" s="65">
        <v>203</v>
      </c>
      <c r="E170" s="66">
        <v>0</v>
      </c>
      <c r="F170" s="79"/>
      <c r="G170" s="79"/>
      <c r="H170" s="79"/>
      <c r="I170" s="79">
        <f>2307-561.8</f>
        <v>1745.2</v>
      </c>
      <c r="J170" s="79"/>
      <c r="K170" s="79"/>
      <c r="L170" s="79"/>
      <c r="M170" s="79"/>
      <c r="N170" s="79"/>
      <c r="O170" s="80"/>
      <c r="P170" s="79"/>
      <c r="Q170" s="79"/>
      <c r="R170" s="82">
        <f>SUM('Cuota-Pago=Saldo'!AN172)</f>
        <v>-447.34379434273461</v>
      </c>
    </row>
    <row r="171" spans="1:25" ht="20.100000000000001" customHeight="1" x14ac:dyDescent="0.45">
      <c r="A171" s="69" t="s">
        <v>252</v>
      </c>
      <c r="B171" s="64">
        <v>8</v>
      </c>
      <c r="C171" s="110" t="s">
        <v>11</v>
      </c>
      <c r="D171" s="65">
        <v>204</v>
      </c>
      <c r="E171" s="66">
        <v>0</v>
      </c>
      <c r="F171" s="79"/>
      <c r="G171" s="79">
        <f>800-35.43</f>
        <v>764.57</v>
      </c>
      <c r="H171" s="79">
        <v>400</v>
      </c>
      <c r="I171" s="79">
        <v>400</v>
      </c>
      <c r="J171" s="79"/>
      <c r="K171" s="79"/>
      <c r="L171" s="79"/>
      <c r="M171" s="79"/>
      <c r="N171" s="79"/>
      <c r="O171" s="79"/>
      <c r="P171" s="79"/>
      <c r="Q171" s="79"/>
      <c r="R171" s="82">
        <f>SUM('Cuota-Pago=Saldo'!AN173)</f>
        <v>-469.12228331855266</v>
      </c>
    </row>
    <row r="172" spans="1:25" ht="20.100000000000001" customHeight="1" x14ac:dyDescent="0.45">
      <c r="A172" s="69" t="s">
        <v>253</v>
      </c>
      <c r="B172" s="64">
        <v>9</v>
      </c>
      <c r="C172" s="110" t="s">
        <v>11</v>
      </c>
      <c r="D172" s="65">
        <v>301</v>
      </c>
      <c r="E172" s="66">
        <v>0</v>
      </c>
      <c r="F172" s="79">
        <v>353.58</v>
      </c>
      <c r="G172" s="79">
        <v>406.99</v>
      </c>
      <c r="H172" s="79">
        <v>381.52</v>
      </c>
      <c r="I172" s="79">
        <v>383.88</v>
      </c>
      <c r="J172" s="79">
        <v>393.29</v>
      </c>
      <c r="K172" s="79"/>
      <c r="L172" s="79"/>
      <c r="M172" s="79"/>
      <c r="N172" s="79"/>
      <c r="O172" s="79"/>
      <c r="P172" s="79"/>
      <c r="Q172" s="79"/>
      <c r="R172" s="82">
        <f>SUM('Cuota-Pago=Saldo'!AN174)</f>
        <v>1.0244429540762212E-3</v>
      </c>
    </row>
    <row r="173" spans="1:25" ht="20.100000000000001" customHeight="1" x14ac:dyDescent="0.45">
      <c r="A173" s="69" t="s">
        <v>254</v>
      </c>
      <c r="B173" s="64">
        <v>10</v>
      </c>
      <c r="C173" s="110" t="s">
        <v>11</v>
      </c>
      <c r="D173" s="65">
        <v>302</v>
      </c>
      <c r="E173" s="66">
        <v>0</v>
      </c>
      <c r="F173" s="79"/>
      <c r="G173" s="79"/>
      <c r="H173" s="79"/>
      <c r="I173" s="79"/>
      <c r="J173" s="79"/>
      <c r="K173" s="79"/>
      <c r="L173" s="79"/>
      <c r="M173" s="79"/>
      <c r="N173" s="79"/>
      <c r="O173" s="79"/>
      <c r="P173" s="79"/>
      <c r="Q173" s="79"/>
      <c r="R173" s="82">
        <f>SUM('Cuota-Pago=Saldo'!AN175)</f>
        <v>-4926.4004999653771</v>
      </c>
      <c r="T173" s="335"/>
      <c r="U173" s="335"/>
      <c r="V173" s="335"/>
      <c r="W173" s="335"/>
      <c r="X173" s="335"/>
      <c r="Y173" s="335"/>
    </row>
    <row r="174" spans="1:25" ht="20.100000000000001" customHeight="1" x14ac:dyDescent="0.45">
      <c r="A174" s="69" t="s">
        <v>255</v>
      </c>
      <c r="B174" s="64">
        <v>11</v>
      </c>
      <c r="C174" s="110" t="s">
        <v>11</v>
      </c>
      <c r="D174" s="65">
        <v>303</v>
      </c>
      <c r="E174" s="66">
        <v>0</v>
      </c>
      <c r="F174" s="79">
        <v>377.57</v>
      </c>
      <c r="G174" s="79">
        <v>398.44</v>
      </c>
      <c r="H174" s="79">
        <v>376.97</v>
      </c>
      <c r="I174" s="79">
        <v>394.16</v>
      </c>
      <c r="J174" s="79"/>
      <c r="K174" s="79"/>
      <c r="L174" s="79"/>
      <c r="M174" s="79"/>
      <c r="N174" s="79"/>
      <c r="O174" s="79"/>
      <c r="P174" s="79"/>
      <c r="Q174" s="79"/>
      <c r="R174" s="82">
        <f>SUM('Cuota-Pago=Saldo'!AN176)</f>
        <v>-390.3968645930226</v>
      </c>
      <c r="S174" s="71" t="s">
        <v>12</v>
      </c>
    </row>
    <row r="175" spans="1:25" ht="20.100000000000001" customHeight="1" x14ac:dyDescent="0.45">
      <c r="A175" s="63" t="s">
        <v>256</v>
      </c>
      <c r="B175" s="64">
        <v>12</v>
      </c>
      <c r="C175" s="110" t="s">
        <v>11</v>
      </c>
      <c r="D175" s="65">
        <v>304</v>
      </c>
      <c r="E175" s="66">
        <v>0</v>
      </c>
      <c r="F175" s="79">
        <v>330.72</v>
      </c>
      <c r="G175" s="79">
        <v>358.68</v>
      </c>
      <c r="H175" s="79"/>
      <c r="I175" s="79"/>
      <c r="J175" s="79"/>
      <c r="K175" s="79"/>
      <c r="L175" s="79"/>
      <c r="M175" s="79"/>
      <c r="N175" s="79"/>
      <c r="O175" s="79"/>
      <c r="P175" s="79"/>
      <c r="Q175" s="79"/>
      <c r="R175" s="82">
        <f>SUM('Cuota-Pago=Saldo'!AN177)</f>
        <v>-1042.546216631953</v>
      </c>
    </row>
    <row r="176" spans="1:25" ht="20.100000000000001" customHeight="1" x14ac:dyDescent="0.45">
      <c r="A176" s="69" t="s">
        <v>257</v>
      </c>
      <c r="B176" s="64">
        <v>13</v>
      </c>
      <c r="C176" s="110" t="s">
        <v>11</v>
      </c>
      <c r="D176" s="65">
        <v>401</v>
      </c>
      <c r="E176" s="66">
        <v>0</v>
      </c>
      <c r="F176" s="79"/>
      <c r="G176" s="79"/>
      <c r="H176" s="79"/>
      <c r="I176" s="79"/>
      <c r="J176" s="79"/>
      <c r="K176" s="79"/>
      <c r="L176" s="79"/>
      <c r="M176" s="79"/>
      <c r="N176" s="79"/>
      <c r="O176" s="79"/>
      <c r="P176" s="79"/>
      <c r="Q176" s="79"/>
      <c r="R176" s="82">
        <f>SUM('Cuota-Pago=Saldo'!AN178)</f>
        <v>-1014.3960382934018</v>
      </c>
    </row>
    <row r="177" spans="1:24" ht="20.100000000000001" customHeight="1" x14ac:dyDescent="0.45">
      <c r="A177" s="63" t="s">
        <v>258</v>
      </c>
      <c r="B177" s="64">
        <v>14</v>
      </c>
      <c r="C177" s="110" t="s">
        <v>11</v>
      </c>
      <c r="D177" s="65">
        <v>402</v>
      </c>
      <c r="E177" s="66">
        <v>0</v>
      </c>
      <c r="F177" s="79">
        <v>335.3</v>
      </c>
      <c r="G177" s="79">
        <v>374.54</v>
      </c>
      <c r="H177" s="79">
        <v>360.33</v>
      </c>
      <c r="I177" s="79">
        <v>353.32</v>
      </c>
      <c r="J177" s="79"/>
      <c r="K177" s="79"/>
      <c r="L177" s="79"/>
      <c r="M177" s="79"/>
      <c r="N177" s="79"/>
      <c r="O177" s="79"/>
      <c r="P177" s="79"/>
      <c r="Q177" s="79"/>
      <c r="R177" s="82">
        <f>SUM('Cuota-Pago=Saldo'!AN179)</f>
        <v>-361.48606919137029</v>
      </c>
    </row>
    <row r="178" spans="1:24" ht="20.100000000000001" customHeight="1" x14ac:dyDescent="0.45">
      <c r="A178" s="69" t="s">
        <v>259</v>
      </c>
      <c r="B178" s="64">
        <v>15</v>
      </c>
      <c r="C178" s="110" t="s">
        <v>11</v>
      </c>
      <c r="D178" s="70">
        <v>403</v>
      </c>
      <c r="E178" s="66">
        <v>0</v>
      </c>
      <c r="F178" s="79">
        <v>371</v>
      </c>
      <c r="G178" s="79">
        <v>389</v>
      </c>
      <c r="H178" s="79">
        <v>390</v>
      </c>
      <c r="I178" s="79">
        <v>390</v>
      </c>
      <c r="J178" s="79"/>
      <c r="K178" s="79"/>
      <c r="L178" s="79"/>
      <c r="M178" s="79"/>
      <c r="N178" s="79"/>
      <c r="O178" s="79"/>
      <c r="P178" s="79"/>
      <c r="Q178" s="79"/>
      <c r="R178" s="82">
        <f>SUM('Cuota-Pago=Saldo'!AN180)</f>
        <v>-386.35104403751063</v>
      </c>
    </row>
    <row r="179" spans="1:24" ht="20.100000000000001" customHeight="1" x14ac:dyDescent="0.45">
      <c r="A179" s="63" t="s">
        <v>260</v>
      </c>
      <c r="B179" s="64">
        <v>16</v>
      </c>
      <c r="C179" s="110" t="s">
        <v>11</v>
      </c>
      <c r="D179" s="65">
        <v>404</v>
      </c>
      <c r="E179" s="66">
        <v>0</v>
      </c>
      <c r="F179" s="79">
        <v>355.4</v>
      </c>
      <c r="G179" s="79">
        <v>500</v>
      </c>
      <c r="H179" s="79">
        <v>293.57</v>
      </c>
      <c r="I179" s="79"/>
      <c r="J179" s="79"/>
      <c r="K179" s="79"/>
      <c r="L179" s="79"/>
      <c r="M179" s="79"/>
      <c r="N179" s="79"/>
      <c r="O179" s="79"/>
      <c r="P179" s="79"/>
      <c r="Q179" s="79"/>
      <c r="R179" s="82">
        <f>SUM('Cuota-Pago=Saldo'!AN181)</f>
        <v>-762.65622282679101</v>
      </c>
    </row>
    <row r="180" spans="1:24" ht="20.100000000000001" customHeight="1" x14ac:dyDescent="0.45">
      <c r="A180" s="69" t="s">
        <v>267</v>
      </c>
      <c r="B180" s="64">
        <v>17</v>
      </c>
      <c r="C180" s="110" t="s">
        <v>11</v>
      </c>
      <c r="D180" s="65">
        <v>501</v>
      </c>
      <c r="E180" s="66">
        <v>0</v>
      </c>
      <c r="F180" s="79"/>
      <c r="G180" s="79"/>
      <c r="H180" s="79"/>
      <c r="I180" s="79"/>
      <c r="J180" s="79"/>
      <c r="K180" s="79"/>
      <c r="L180" s="79"/>
      <c r="M180" s="79"/>
      <c r="N180" s="79"/>
      <c r="O180" s="79"/>
      <c r="P180" s="79"/>
      <c r="Q180" s="79"/>
      <c r="R180" s="82">
        <f>SUM('Cuota-Pago=Saldo'!AN182)</f>
        <v>-4620.8592999538942</v>
      </c>
    </row>
    <row r="181" spans="1:24" ht="20.100000000000001" customHeight="1" x14ac:dyDescent="0.45">
      <c r="A181" s="69" t="s">
        <v>261</v>
      </c>
      <c r="B181" s="64">
        <v>18</v>
      </c>
      <c r="C181" s="110" t="s">
        <v>11</v>
      </c>
      <c r="D181" s="65">
        <v>502</v>
      </c>
      <c r="E181" s="66">
        <v>0</v>
      </c>
      <c r="F181" s="79">
        <v>417.52</v>
      </c>
      <c r="G181" s="79">
        <v>410.58</v>
      </c>
      <c r="H181" s="79">
        <v>421.6</v>
      </c>
      <c r="I181" s="79">
        <v>406.25</v>
      </c>
      <c r="J181" s="79"/>
      <c r="K181" s="79"/>
      <c r="L181" s="79"/>
      <c r="M181" s="79"/>
      <c r="N181" s="79"/>
      <c r="O181" s="79"/>
      <c r="P181" s="79"/>
      <c r="Q181" s="79"/>
      <c r="R181" s="82">
        <f>SUM('Cuota-Pago=Saldo'!AN183)</f>
        <v>-420.16987314171865</v>
      </c>
    </row>
    <row r="182" spans="1:24" ht="20.100000000000001" customHeight="1" x14ac:dyDescent="0.45">
      <c r="A182" s="69" t="s">
        <v>262</v>
      </c>
      <c r="B182" s="64">
        <v>19</v>
      </c>
      <c r="C182" s="110" t="s">
        <v>11</v>
      </c>
      <c r="D182" s="65">
        <v>503</v>
      </c>
      <c r="E182" s="66">
        <v>0</v>
      </c>
      <c r="F182" s="79">
        <v>353.22</v>
      </c>
      <c r="G182" s="79">
        <v>377.87</v>
      </c>
      <c r="H182" s="79">
        <v>376.85</v>
      </c>
      <c r="I182" s="79">
        <v>373.2</v>
      </c>
      <c r="J182" s="79"/>
      <c r="K182" s="79"/>
      <c r="L182" s="79"/>
      <c r="M182" s="79"/>
      <c r="N182" s="79"/>
      <c r="O182" s="79"/>
      <c r="P182" s="79"/>
      <c r="Q182" s="79"/>
      <c r="R182" s="82">
        <f>SUM('Cuota-Pago=Saldo'!AN184)</f>
        <v>-379.51241098471667</v>
      </c>
    </row>
    <row r="183" spans="1:24" ht="20.100000000000001" customHeight="1" x14ac:dyDescent="0.45">
      <c r="A183" s="63" t="s">
        <v>263</v>
      </c>
      <c r="B183" s="64">
        <v>20</v>
      </c>
      <c r="C183" s="110" t="s">
        <v>11</v>
      </c>
      <c r="D183" s="65">
        <v>504</v>
      </c>
      <c r="E183" s="66">
        <v>0</v>
      </c>
      <c r="F183" s="79">
        <v>455.6</v>
      </c>
      <c r="G183" s="79">
        <v>460</v>
      </c>
      <c r="H183" s="79">
        <v>433</v>
      </c>
      <c r="I183" s="79">
        <v>480</v>
      </c>
      <c r="J183" s="79"/>
      <c r="K183" s="79"/>
      <c r="L183" s="79"/>
      <c r="M183" s="79"/>
      <c r="N183" s="79"/>
      <c r="O183" s="79"/>
      <c r="P183" s="79"/>
      <c r="Q183" s="79"/>
      <c r="R183" s="82">
        <f>SUM('Cuota-Pago=Saldo'!AN185)</f>
        <v>-408.75394136506378</v>
      </c>
      <c r="S183" s="71" t="s">
        <v>12</v>
      </c>
    </row>
    <row r="184" spans="1:24" ht="15.75" x14ac:dyDescent="0.5">
      <c r="A184" s="75"/>
      <c r="B184" s="75"/>
      <c r="C184" s="112"/>
      <c r="D184" s="75"/>
      <c r="E184" s="76"/>
      <c r="F184" s="77"/>
      <c r="G184" s="77"/>
      <c r="H184" s="77" t="s">
        <v>12</v>
      </c>
      <c r="I184" s="77"/>
      <c r="J184" s="77"/>
      <c r="K184" s="77"/>
      <c r="L184" s="77"/>
      <c r="M184" s="77"/>
      <c r="N184" s="77"/>
      <c r="O184" s="77"/>
      <c r="P184" s="77"/>
      <c r="Q184" s="61"/>
      <c r="R184" s="61"/>
      <c r="W184" s="262"/>
    </row>
    <row r="185" spans="1:24" x14ac:dyDescent="0.45">
      <c r="R185" s="88" t="s">
        <v>12</v>
      </c>
      <c r="W185" t="s">
        <v>12</v>
      </c>
      <c r="X185" s="99" t="s">
        <v>12</v>
      </c>
    </row>
    <row r="186" spans="1:24" x14ac:dyDescent="0.45">
      <c r="Q186" s="78"/>
      <c r="R186" s="78"/>
      <c r="V186" s="71"/>
      <c r="W186" s="71"/>
    </row>
    <row r="187" spans="1:24" x14ac:dyDescent="0.45">
      <c r="Q187" s="78"/>
      <c r="R187" s="78"/>
      <c r="V187" s="71"/>
      <c r="W187" s="71"/>
    </row>
    <row r="188" spans="1:24" x14ac:dyDescent="0.45">
      <c r="Q188" s="78"/>
      <c r="R188" s="78"/>
      <c r="V188" s="71"/>
      <c r="W188" s="71"/>
      <c r="X188" s="71"/>
    </row>
    <row r="189" spans="1:24" x14ac:dyDescent="0.45">
      <c r="Q189" s="78"/>
      <c r="R189" s="78"/>
      <c r="V189" s="71"/>
      <c r="W189" s="71"/>
      <c r="X189" s="71"/>
    </row>
    <row r="190" spans="1:24" x14ac:dyDescent="0.45">
      <c r="Q190" s="78"/>
      <c r="R190" s="78"/>
      <c r="V190" s="71"/>
      <c r="W190" s="71"/>
      <c r="X190" s="71"/>
    </row>
    <row r="191" spans="1:24" x14ac:dyDescent="0.45">
      <c r="Q191" s="78"/>
      <c r="R191" s="78"/>
      <c r="V191" s="71"/>
      <c r="W191" s="71"/>
      <c r="X191" s="71"/>
    </row>
    <row r="192" spans="1:24" x14ac:dyDescent="0.45">
      <c r="Q192" s="78"/>
      <c r="R192" s="78"/>
      <c r="V192" s="71"/>
      <c r="W192" s="71"/>
      <c r="X192" s="71"/>
    </row>
    <row r="193" spans="17:24" x14ac:dyDescent="0.45">
      <c r="Q193" s="78"/>
      <c r="R193" s="78"/>
      <c r="V193" s="71"/>
      <c r="W193" s="71"/>
      <c r="X193" s="71"/>
    </row>
    <row r="194" spans="17:24" x14ac:dyDescent="0.45">
      <c r="Q194" s="78"/>
      <c r="R194" s="78"/>
      <c r="V194" s="71"/>
      <c r="W194" s="71"/>
      <c r="X194" s="71"/>
    </row>
    <row r="195" spans="17:24" x14ac:dyDescent="0.45">
      <c r="Q195" s="78"/>
      <c r="R195" s="78"/>
      <c r="V195" s="71"/>
      <c r="W195" s="71"/>
      <c r="X195" s="71"/>
    </row>
    <row r="196" spans="17:24" x14ac:dyDescent="0.45">
      <c r="Q196" s="78"/>
      <c r="R196" s="78"/>
      <c r="V196" s="71"/>
      <c r="W196" s="71"/>
      <c r="X196" s="71"/>
    </row>
    <row r="197" spans="17:24" x14ac:dyDescent="0.45">
      <c r="Q197" s="78"/>
      <c r="R197" s="78"/>
      <c r="V197" s="71"/>
      <c r="W197" s="71"/>
      <c r="X197" s="71"/>
    </row>
    <row r="198" spans="17:24" x14ac:dyDescent="0.45">
      <c r="Q198" s="78"/>
      <c r="R198" s="78"/>
      <c r="V198" s="71"/>
      <c r="W198" s="71"/>
      <c r="X198" s="71"/>
    </row>
  </sheetData>
  <mergeCells count="7">
    <mergeCell ref="F1:R1"/>
    <mergeCell ref="T119:Y119"/>
    <mergeCell ref="T173:Y173"/>
    <mergeCell ref="T169:Y169"/>
    <mergeCell ref="T102:Y102"/>
    <mergeCell ref="T167:Y167"/>
    <mergeCell ref="T25:W25"/>
  </mergeCells>
  <conditionalFormatting sqref="R4:R183">
    <cfRule type="cellIs" dxfId="29" priority="1" operator="lessThan">
      <formula>-1240</formula>
    </cfRule>
    <cfRule type="cellIs" dxfId="28" priority="2" operator="lessThan">
      <formula>-930</formula>
    </cfRule>
    <cfRule type="cellIs" dxfId="27" priority="3" operator="between">
      <formula>0</formula>
      <formula>-0.05</formula>
    </cfRule>
  </conditionalFormatting>
  <pageMargins left="0.31496062992125984" right="0.31496062992125984" top="0.94488188976377963" bottom="0.35433070866141736" header="0.31496062992125984" footer="0.31496062992125984"/>
  <pageSetup paperSize="9" scale="105" orientation="landscape" r:id="rId1"/>
  <legacy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B1:AJ41"/>
  <sheetViews>
    <sheetView showGridLines="0" zoomScale="80" zoomScaleNormal="80" workbookViewId="0">
      <selection activeCell="B1" sqref="B1"/>
    </sheetView>
  </sheetViews>
  <sheetFormatPr baseColWidth="10" defaultColWidth="11.3984375" defaultRowHeight="13.9" x14ac:dyDescent="0.4"/>
  <cols>
    <col min="1" max="1" width="2.73046875" style="9" customWidth="1"/>
    <col min="2" max="2" width="23.265625" style="9" customWidth="1"/>
    <col min="3" max="3" width="12.73046875" style="8" customWidth="1"/>
    <col min="4" max="4" width="12.73046875" style="9" customWidth="1"/>
    <col min="5" max="5" width="12.73046875" style="10" customWidth="1"/>
    <col min="6" max="7" width="6.73046875" style="9" customWidth="1"/>
    <col min="8" max="8" width="10.265625" style="9" customWidth="1"/>
    <col min="9" max="9" width="2.59765625" style="9" bestFit="1" customWidth="1"/>
    <col min="10" max="11" width="6.73046875" style="9" customWidth="1"/>
    <col min="12" max="12" width="10.265625" style="9" customWidth="1"/>
    <col min="13" max="13" width="2.265625" style="9" customWidth="1"/>
    <col min="14" max="15" width="6.73046875" style="9" customWidth="1"/>
    <col min="16" max="16" width="10.265625" style="9" customWidth="1"/>
    <col min="17" max="17" width="2.265625" style="9" customWidth="1"/>
    <col min="18" max="19" width="6.73046875" style="9" customWidth="1"/>
    <col min="20" max="20" width="10.265625" style="9" customWidth="1"/>
    <col min="21" max="21" width="2.265625" style="9" customWidth="1"/>
    <col min="22" max="23" width="6.73046875" style="9" customWidth="1"/>
    <col min="24" max="24" width="10.265625" style="9" customWidth="1"/>
    <col min="25" max="25" width="2.265625" style="9" customWidth="1"/>
    <col min="26" max="27" width="6.73046875" style="9" customWidth="1"/>
    <col min="28" max="28" width="10.265625" style="9" customWidth="1"/>
    <col min="29" max="29" width="2.265625" style="9" customWidth="1"/>
    <col min="30" max="31" width="6.73046875" style="9" customWidth="1"/>
    <col min="32" max="32" width="10.265625" style="9" customWidth="1"/>
    <col min="33" max="33" width="2.265625" style="9" customWidth="1"/>
    <col min="34" max="35" width="6.73046875" style="9" customWidth="1"/>
    <col min="36" max="36" width="10.265625" style="9" customWidth="1"/>
    <col min="37" max="37" width="6.265625" style="9" bestFit="1" customWidth="1"/>
    <col min="38" max="16384" width="11.3984375" style="9"/>
  </cols>
  <sheetData>
    <row r="1" spans="2:36" s="8" customFormat="1" ht="18.95" customHeight="1" x14ac:dyDescent="0.5">
      <c r="B1" s="33" t="str">
        <f>B!$B$1</f>
        <v>MAYO</v>
      </c>
      <c r="C1" s="34" t="s">
        <v>0</v>
      </c>
      <c r="D1" s="35" t="s">
        <v>19</v>
      </c>
      <c r="E1" s="36" t="s">
        <v>264</v>
      </c>
      <c r="F1" s="37"/>
      <c r="G1" s="167"/>
      <c r="H1" s="167"/>
      <c r="I1" s="167"/>
      <c r="J1" s="167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</row>
    <row r="2" spans="2:36" ht="18.95" customHeight="1" x14ac:dyDescent="0.5">
      <c r="B2" s="33" t="s">
        <v>12</v>
      </c>
      <c r="C2" s="31" t="s">
        <v>6</v>
      </c>
      <c r="D2" s="31">
        <v>101</v>
      </c>
      <c r="E2" s="174">
        <f>SUM('Cuota-Pago=Saldo'!AN66)</f>
        <v>-4.3259362823846459E-3</v>
      </c>
      <c r="F2" s="33"/>
      <c r="G2" s="167"/>
      <c r="H2" s="167"/>
      <c r="I2" s="167"/>
      <c r="J2" s="167"/>
    </row>
    <row r="3" spans="2:36" s="8" customFormat="1" ht="18.95" customHeight="1" x14ac:dyDescent="0.5">
      <c r="C3" s="31" t="s">
        <v>6</v>
      </c>
      <c r="D3" s="31">
        <v>102</v>
      </c>
      <c r="E3" s="174">
        <f>SUM('Cuota-Pago=Saldo'!AN67)</f>
        <v>-396.92108293480629</v>
      </c>
      <c r="F3" s="33"/>
      <c r="G3" s="167"/>
      <c r="H3" s="167"/>
      <c r="I3" s="167"/>
      <c r="J3" s="167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</row>
    <row r="4" spans="2:36" s="8" customFormat="1" ht="18.95" customHeight="1" x14ac:dyDescent="0.5">
      <c r="C4" s="31" t="s">
        <v>6</v>
      </c>
      <c r="D4" s="31">
        <v>103</v>
      </c>
      <c r="E4" s="174">
        <f>SUM('Cuota-Pago=Saldo'!AN68)</f>
        <v>-898.949863725255</v>
      </c>
      <c r="F4" s="33"/>
      <c r="G4" s="167"/>
      <c r="H4" s="167"/>
      <c r="I4" s="167"/>
      <c r="J4" s="167"/>
      <c r="Y4" s="9"/>
      <c r="Z4" s="9"/>
      <c r="AA4" s="9"/>
      <c r="AB4" s="9"/>
      <c r="AC4" s="9"/>
      <c r="AD4" s="9"/>
      <c r="AE4" s="9"/>
      <c r="AF4" s="9"/>
      <c r="AG4" s="9"/>
      <c r="AH4" s="9"/>
      <c r="AI4" s="9"/>
      <c r="AJ4" s="9"/>
    </row>
    <row r="5" spans="2:36" s="8" customFormat="1" ht="18.95" customHeight="1" x14ac:dyDescent="0.5">
      <c r="C5" s="31" t="s">
        <v>6</v>
      </c>
      <c r="D5" s="31">
        <v>104</v>
      </c>
      <c r="E5" s="174">
        <f>SUM('Cuota-Pago=Saldo'!AN69)</f>
        <v>5.6943515478767495</v>
      </c>
      <c r="F5" s="33"/>
      <c r="G5" s="167"/>
      <c r="H5" s="167"/>
      <c r="I5" s="167"/>
      <c r="J5" s="167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</row>
    <row r="6" spans="2:36" s="8" customFormat="1" ht="18.95" customHeight="1" x14ac:dyDescent="0.5">
      <c r="C6" s="31" t="s">
        <v>6</v>
      </c>
      <c r="D6" s="31">
        <v>201</v>
      </c>
      <c r="E6" s="174">
        <f>SUM('Cuota-Pago=Saldo'!AN70)</f>
        <v>-371.37612163293767</v>
      </c>
      <c r="F6" s="33"/>
      <c r="G6" s="167"/>
      <c r="H6" s="167"/>
      <c r="I6" s="167"/>
      <c r="J6" s="167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</row>
    <row r="7" spans="2:36" s="8" customFormat="1" ht="18.95" customHeight="1" x14ac:dyDescent="0.5">
      <c r="C7" s="31" t="s">
        <v>6</v>
      </c>
      <c r="D7" s="31">
        <v>202</v>
      </c>
      <c r="E7" s="174">
        <f>SUM('Cuota-Pago=Saldo'!AN71)</f>
        <v>-489.67857705640432</v>
      </c>
      <c r="F7" s="33"/>
      <c r="G7" s="405" t="s">
        <v>307</v>
      </c>
      <c r="H7" s="405"/>
      <c r="I7" s="180">
        <v>5</v>
      </c>
      <c r="J7" s="167"/>
      <c r="Y7" s="9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</row>
    <row r="8" spans="2:36" ht="18.95" customHeight="1" x14ac:dyDescent="0.5">
      <c r="C8" s="31" t="s">
        <v>6</v>
      </c>
      <c r="D8" s="31">
        <v>203</v>
      </c>
      <c r="E8" s="174">
        <f>SUM('Cuota-Pago=Saldo'!AN72)</f>
        <v>3.9905938348283598E-4</v>
      </c>
      <c r="F8" s="33"/>
      <c r="G8" s="162"/>
      <c r="H8" s="162"/>
      <c r="I8" s="180">
        <v>15</v>
      </c>
      <c r="J8" s="167"/>
    </row>
    <row r="9" spans="2:36" ht="18.95" customHeight="1" x14ac:dyDescent="0.5">
      <c r="C9" s="31" t="s">
        <v>6</v>
      </c>
      <c r="D9" s="31">
        <v>204</v>
      </c>
      <c r="E9" s="174">
        <f>SUM('Cuota-Pago=Saldo'!AN73)</f>
        <v>-395.46084168900961</v>
      </c>
      <c r="F9" s="33"/>
      <c r="G9" s="162"/>
      <c r="H9" s="162"/>
      <c r="I9" s="180">
        <v>20</v>
      </c>
      <c r="J9" s="167"/>
    </row>
    <row r="10" spans="2:36" ht="18.95" customHeight="1" x14ac:dyDescent="0.5">
      <c r="C10" s="31" t="s">
        <v>6</v>
      </c>
      <c r="D10" s="31">
        <v>301</v>
      </c>
      <c r="E10" s="174">
        <f>SUM('Cuota-Pago=Saldo'!AN74)</f>
        <v>-400.99633441311664</v>
      </c>
      <c r="F10" s="33"/>
      <c r="G10" s="167"/>
      <c r="H10" s="167"/>
      <c r="I10" s="167"/>
      <c r="J10" s="167"/>
    </row>
    <row r="11" spans="2:36" ht="18.95" customHeight="1" x14ac:dyDescent="0.35">
      <c r="C11" s="31" t="s">
        <v>6</v>
      </c>
      <c r="D11" s="31">
        <v>302</v>
      </c>
      <c r="E11" s="174">
        <f>SUM('Cuota-Pago=Saldo'!AN75)</f>
        <v>-405.57752841925014</v>
      </c>
      <c r="G11" s="167"/>
      <c r="H11" s="167"/>
      <c r="I11" s="167"/>
      <c r="J11" s="167"/>
    </row>
    <row r="12" spans="2:36" s="12" customFormat="1" ht="18.95" customHeight="1" x14ac:dyDescent="0.35">
      <c r="C12" s="31" t="s">
        <v>6</v>
      </c>
      <c r="D12" s="31">
        <v>303</v>
      </c>
      <c r="E12" s="174">
        <f>SUM('Cuota-Pago=Saldo'!AN76)</f>
        <v>-357.74551495281912</v>
      </c>
      <c r="G12" s="167"/>
      <c r="H12" s="167"/>
      <c r="I12" s="167"/>
      <c r="J12" s="167"/>
    </row>
    <row r="13" spans="2:36" s="12" customFormat="1" ht="18.95" customHeight="1" x14ac:dyDescent="0.35">
      <c r="C13" s="31" t="s">
        <v>6</v>
      </c>
      <c r="D13" s="31">
        <v>304</v>
      </c>
      <c r="E13" s="174">
        <f>SUM('Cuota-Pago=Saldo'!AN77)</f>
        <v>-735.26407766115153</v>
      </c>
      <c r="G13" s="167"/>
      <c r="H13" s="167"/>
      <c r="I13" s="167"/>
      <c r="J13" s="167"/>
    </row>
    <row r="14" spans="2:36" s="12" customFormat="1" ht="18.95" customHeight="1" x14ac:dyDescent="0.35">
      <c r="C14" s="31" t="s">
        <v>6</v>
      </c>
      <c r="D14" s="31">
        <v>401</v>
      </c>
      <c r="E14" s="174">
        <f>SUM('Cuota-Pago=Saldo'!AN78)</f>
        <v>3.486813074971451E-3</v>
      </c>
    </row>
    <row r="15" spans="2:36" s="12" customFormat="1" ht="18.95" customHeight="1" x14ac:dyDescent="0.35">
      <c r="C15" s="31" t="s">
        <v>6</v>
      </c>
      <c r="D15" s="31">
        <v>402</v>
      </c>
      <c r="E15" s="174">
        <f>SUM('Cuota-Pago=Saldo'!AN79)</f>
        <v>-1566.6478331400999</v>
      </c>
    </row>
    <row r="16" spans="2:36" s="12" customFormat="1" ht="18.95" customHeight="1" x14ac:dyDescent="0.5">
      <c r="B16" s="264" t="s">
        <v>348</v>
      </c>
      <c r="C16" s="31" t="s">
        <v>6</v>
      </c>
      <c r="D16" s="32">
        <v>403</v>
      </c>
      <c r="E16" s="174">
        <f>SUM('Cuota-Pago=Saldo'!AN80)</f>
        <v>-442.22777978462199</v>
      </c>
    </row>
    <row r="17" spans="2:16" s="12" customFormat="1" ht="18.95" customHeight="1" x14ac:dyDescent="0.5">
      <c r="B17" s="175" t="s">
        <v>346</v>
      </c>
      <c r="C17" s="31" t="s">
        <v>6</v>
      </c>
      <c r="D17" s="31">
        <v>404</v>
      </c>
      <c r="E17" s="174">
        <f>SUM('Cuota-Pago=Saldo'!AN81)</f>
        <v>-402.93846769634951</v>
      </c>
    </row>
    <row r="18" spans="2:16" s="12" customFormat="1" ht="18.95" customHeight="1" x14ac:dyDescent="0.35">
      <c r="B18" s="404" t="s">
        <v>295</v>
      </c>
      <c r="C18" s="31" t="s">
        <v>6</v>
      </c>
      <c r="D18" s="31">
        <v>501</v>
      </c>
      <c r="E18" s="174">
        <f>SUM('Cuota-Pago=Saldo'!AN82)</f>
        <v>-571.18561820427681</v>
      </c>
    </row>
    <row r="19" spans="2:16" s="12" customFormat="1" ht="18.95" customHeight="1" x14ac:dyDescent="0.35">
      <c r="B19" s="404"/>
      <c r="C19" s="31" t="s">
        <v>6</v>
      </c>
      <c r="D19" s="31">
        <v>502</v>
      </c>
      <c r="E19" s="174">
        <f>SUM('Cuota-Pago=Saldo'!AN83)</f>
        <v>-864.86098535535302</v>
      </c>
    </row>
    <row r="20" spans="2:16" s="12" customFormat="1" ht="18.95" customHeight="1" x14ac:dyDescent="0.4">
      <c r="B20" s="173">
        <f ca="1">NOW()</f>
        <v>46162.304492939817</v>
      </c>
      <c r="C20" s="31" t="s">
        <v>6</v>
      </c>
      <c r="D20" s="31">
        <v>503</v>
      </c>
      <c r="E20" s="174">
        <f>SUM('Cuota-Pago=Saldo'!AN84)</f>
        <v>-392.45765045969108</v>
      </c>
    </row>
    <row r="21" spans="2:16" s="12" customFormat="1" ht="18.95" customHeight="1" x14ac:dyDescent="0.5">
      <c r="B21" s="172">
        <f ca="1">NOW()</f>
        <v>46162.304492939817</v>
      </c>
      <c r="C21" s="31" t="s">
        <v>6</v>
      </c>
      <c r="D21" s="31">
        <v>504</v>
      </c>
      <c r="E21" s="174">
        <f>SUM('Cuota-Pago=Saldo'!AN85)</f>
        <v>-848.31808679788151</v>
      </c>
      <c r="H21" s="166" t="s">
        <v>310</v>
      </c>
    </row>
    <row r="22" spans="2:16" s="33" customFormat="1" ht="18.95" customHeight="1" x14ac:dyDescent="0.5">
      <c r="B22" s="161" t="s">
        <v>284</v>
      </c>
      <c r="C22" s="38"/>
      <c r="D22" s="38"/>
      <c r="E22" s="39"/>
    </row>
    <row r="23" spans="2:16" s="161" customFormat="1" ht="80.099999999999994" customHeight="1" x14ac:dyDescent="0.5">
      <c r="B23" s="403" t="s">
        <v>305</v>
      </c>
      <c r="C23" s="403"/>
      <c r="D23" s="403"/>
      <c r="E23" s="403"/>
      <c r="F23" s="403"/>
      <c r="G23" s="403"/>
      <c r="H23" s="403"/>
      <c r="I23" s="403"/>
      <c r="J23" s="403"/>
    </row>
    <row r="24" spans="2:16" s="33" customFormat="1" ht="18.95" customHeight="1" x14ac:dyDescent="0.5">
      <c r="C24" s="38"/>
      <c r="D24" s="38"/>
      <c r="E24" s="39"/>
    </row>
    <row r="25" spans="2:16" s="33" customFormat="1" ht="18.95" customHeight="1" x14ac:dyDescent="0.5">
      <c r="B25" s="163" t="s">
        <v>285</v>
      </c>
      <c r="C25" s="164" t="s">
        <v>292</v>
      </c>
      <c r="D25" s="38"/>
      <c r="E25" s="39"/>
    </row>
    <row r="26" spans="2:16" s="33" customFormat="1" ht="18.95" customHeight="1" x14ac:dyDescent="0.5">
      <c r="B26" s="163" t="s">
        <v>286</v>
      </c>
      <c r="C26" s="165" t="s">
        <v>287</v>
      </c>
      <c r="D26" s="38"/>
      <c r="E26" s="39"/>
    </row>
    <row r="27" spans="2:16" s="33" customFormat="1" ht="18.95" customHeight="1" x14ac:dyDescent="0.5">
      <c r="B27" s="163" t="s">
        <v>288</v>
      </c>
      <c r="C27" s="165" t="s">
        <v>291</v>
      </c>
      <c r="D27" s="38"/>
      <c r="E27" s="39"/>
    </row>
    <row r="28" spans="2:16" s="33" customFormat="1" ht="18.95" customHeight="1" x14ac:dyDescent="0.5">
      <c r="B28" s="163" t="s">
        <v>289</v>
      </c>
      <c r="C28" s="164" t="s">
        <v>293</v>
      </c>
      <c r="D28" s="38"/>
      <c r="E28" s="39"/>
    </row>
    <row r="29" spans="2:16" s="33" customFormat="1" ht="18.95" customHeight="1" x14ac:dyDescent="0.5">
      <c r="B29" s="163" t="s">
        <v>290</v>
      </c>
      <c r="C29" s="164" t="s">
        <v>294</v>
      </c>
      <c r="D29" s="38"/>
      <c r="E29" s="39"/>
    </row>
    <row r="31" spans="2:16" ht="18" customHeight="1" x14ac:dyDescent="0.35">
      <c r="B31" s="402" t="s">
        <v>344</v>
      </c>
      <c r="C31" s="402"/>
      <c r="D31" s="402"/>
      <c r="E31" s="402"/>
      <c r="F31" s="402"/>
      <c r="G31" s="402"/>
      <c r="H31" s="402"/>
      <c r="I31" s="97"/>
      <c r="J31" s="97"/>
      <c r="K31" s="90"/>
      <c r="L31" s="90"/>
      <c r="M31" s="90"/>
      <c r="N31" s="90"/>
      <c r="O31" s="90"/>
      <c r="P31" s="90"/>
    </row>
    <row r="32" spans="2:16" ht="18" customHeight="1" x14ac:dyDescent="0.35">
      <c r="B32" s="402"/>
      <c r="C32" s="402"/>
      <c r="D32" s="402"/>
      <c r="E32" s="402"/>
      <c r="F32" s="402"/>
      <c r="G32" s="402"/>
      <c r="H32" s="402"/>
      <c r="I32" s="97"/>
      <c r="J32" s="97"/>
      <c r="K32" s="90"/>
      <c r="L32" s="90"/>
      <c r="M32" s="90"/>
      <c r="N32" s="90"/>
      <c r="O32" s="90"/>
      <c r="P32" s="90"/>
    </row>
    <row r="33" spans="2:16" ht="18" customHeight="1" x14ac:dyDescent="0.35">
      <c r="B33" s="402"/>
      <c r="C33" s="402"/>
      <c r="D33" s="402"/>
      <c r="E33" s="402"/>
      <c r="F33" s="402"/>
      <c r="G33" s="402"/>
      <c r="H33" s="402"/>
      <c r="I33" s="97"/>
      <c r="J33" s="97"/>
      <c r="K33" s="90"/>
      <c r="L33" s="90"/>
      <c r="M33" s="90"/>
      <c r="N33" s="90"/>
      <c r="O33" s="90"/>
      <c r="P33" s="90"/>
    </row>
    <row r="34" spans="2:16" ht="18" customHeight="1" x14ac:dyDescent="0.35">
      <c r="B34" s="402"/>
      <c r="C34" s="402"/>
      <c r="D34" s="402"/>
      <c r="E34" s="402"/>
      <c r="F34" s="402"/>
      <c r="G34" s="402"/>
      <c r="H34" s="402"/>
      <c r="I34" s="97"/>
      <c r="J34" s="97"/>
      <c r="K34" s="90"/>
      <c r="L34" s="90"/>
      <c r="M34" s="90"/>
      <c r="N34" s="90"/>
      <c r="O34" s="90"/>
      <c r="P34" s="90"/>
    </row>
    <row r="35" spans="2:16" ht="18" customHeight="1" x14ac:dyDescent="0.35">
      <c r="B35" s="402"/>
      <c r="C35" s="402"/>
      <c r="D35" s="402"/>
      <c r="E35" s="402"/>
      <c r="F35" s="402"/>
      <c r="G35" s="402"/>
      <c r="H35" s="402"/>
      <c r="I35" s="97"/>
      <c r="J35" s="97"/>
      <c r="K35" s="90"/>
      <c r="L35" s="90"/>
      <c r="M35" s="90"/>
      <c r="N35" s="90"/>
      <c r="O35" s="90"/>
      <c r="P35" s="90"/>
    </row>
    <row r="36" spans="2:16" ht="18" customHeight="1" x14ac:dyDescent="0.35">
      <c r="B36" s="402"/>
      <c r="C36" s="402"/>
      <c r="D36" s="402"/>
      <c r="E36" s="402"/>
      <c r="F36" s="402"/>
      <c r="G36" s="402"/>
      <c r="H36" s="402"/>
      <c r="I36" s="97"/>
      <c r="J36" s="97"/>
      <c r="K36" s="90"/>
      <c r="L36" s="90"/>
      <c r="M36" s="90"/>
      <c r="N36" s="90"/>
      <c r="O36" s="90"/>
      <c r="P36" s="90"/>
    </row>
    <row r="37" spans="2:16" ht="18" customHeight="1" x14ac:dyDescent="0.35">
      <c r="B37" s="402"/>
      <c r="C37" s="402"/>
      <c r="D37" s="402"/>
      <c r="E37" s="402"/>
      <c r="F37" s="402"/>
      <c r="G37" s="402"/>
      <c r="H37" s="402"/>
      <c r="I37" s="97"/>
      <c r="J37" s="97"/>
      <c r="K37" s="90"/>
      <c r="L37" s="90"/>
      <c r="M37" s="90"/>
      <c r="N37" s="90"/>
      <c r="O37" s="90"/>
      <c r="P37" s="90"/>
    </row>
    <row r="38" spans="2:16" ht="18" customHeight="1" x14ac:dyDescent="0.35">
      <c r="B38" s="402"/>
      <c r="C38" s="402"/>
      <c r="D38" s="402"/>
      <c r="E38" s="402"/>
      <c r="F38" s="402"/>
      <c r="G38" s="402"/>
      <c r="H38" s="402"/>
      <c r="I38" s="97"/>
      <c r="J38" s="97"/>
      <c r="K38" s="90"/>
      <c r="L38" s="90"/>
      <c r="M38" s="90"/>
      <c r="N38" s="90"/>
      <c r="O38" s="90"/>
      <c r="P38" s="90"/>
    </row>
    <row r="39" spans="2:16" ht="15" customHeight="1" x14ac:dyDescent="0.35">
      <c r="B39" s="97"/>
      <c r="C39" s="97"/>
      <c r="D39" s="97"/>
      <c r="E39" s="97"/>
      <c r="F39" s="97"/>
      <c r="G39" s="97"/>
      <c r="H39" s="97"/>
      <c r="I39" s="97"/>
      <c r="J39" s="97"/>
      <c r="K39" s="90"/>
      <c r="L39" s="90"/>
      <c r="M39" s="90"/>
      <c r="N39" s="90"/>
      <c r="O39" s="90"/>
      <c r="P39" s="90"/>
    </row>
    <row r="40" spans="2:16" ht="14.25" customHeight="1" x14ac:dyDescent="0.35">
      <c r="B40" s="97"/>
      <c r="C40" s="97"/>
      <c r="D40" s="97"/>
      <c r="E40" s="97"/>
      <c r="F40" s="97"/>
      <c r="G40" s="97"/>
      <c r="H40" s="97"/>
      <c r="I40" s="97"/>
      <c r="J40" s="97"/>
    </row>
    <row r="41" spans="2:16" ht="14.25" customHeight="1" x14ac:dyDescent="0.35">
      <c r="B41" s="97"/>
      <c r="C41" s="97"/>
      <c r="D41" s="97"/>
      <c r="E41" s="97"/>
      <c r="F41" s="97"/>
      <c r="G41" s="97"/>
      <c r="H41" s="97"/>
      <c r="I41" s="97"/>
      <c r="J41" s="97"/>
    </row>
  </sheetData>
  <mergeCells count="4">
    <mergeCell ref="B23:J23"/>
    <mergeCell ref="B31:H38"/>
    <mergeCell ref="B18:B19"/>
    <mergeCell ref="G7:H7"/>
  </mergeCells>
  <conditionalFormatting sqref="E2:E21">
    <cfRule type="cellIs" dxfId="17" priority="1" operator="lessThan">
      <formula>-1500</formula>
    </cfRule>
    <cfRule type="cellIs" dxfId="16" priority="2" operator="between">
      <formula>0</formula>
      <formula>-0.9</formula>
    </cfRule>
    <cfRule type="cellIs" dxfId="15" priority="3" operator="lessThan">
      <formula>-1000</formula>
    </cfRule>
  </conditionalFormatting>
  <pageMargins left="0.31496062992125984" right="0.31496062992125984" top="0.94488188976377963" bottom="0.35433070866141736" header="0.31496062992125984" footer="0.31496062992125984"/>
  <pageSetup paperSize="9" scale="95" orientation="portrait" verticalDpi="360" r:id="rId1"/>
  <headerFooter>
    <oddHeader>&amp;C&amp;20&amp;KFF0000CUADRO INFORMATIVO CUOTA MANTENIMIENTO - 2026</oddHeader>
  </headerFooter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B1:AJ41"/>
  <sheetViews>
    <sheetView showGridLines="0" zoomScale="80" zoomScaleNormal="80" workbookViewId="0">
      <selection activeCell="E15" sqref="E15"/>
    </sheetView>
  </sheetViews>
  <sheetFormatPr baseColWidth="10" defaultColWidth="11.3984375" defaultRowHeight="13.9" x14ac:dyDescent="0.4"/>
  <cols>
    <col min="1" max="1" width="2.73046875" style="9" customWidth="1"/>
    <col min="2" max="2" width="23.265625" style="9" customWidth="1"/>
    <col min="3" max="3" width="12.73046875" style="8" customWidth="1"/>
    <col min="4" max="4" width="12.73046875" style="9" customWidth="1"/>
    <col min="5" max="5" width="12.73046875" style="10" customWidth="1"/>
    <col min="6" max="7" width="6.73046875" style="9" customWidth="1"/>
    <col min="8" max="8" width="10.265625" style="9" customWidth="1"/>
    <col min="9" max="9" width="2.59765625" style="9" bestFit="1" customWidth="1"/>
    <col min="10" max="11" width="6.73046875" style="9" customWidth="1"/>
    <col min="12" max="12" width="10.265625" style="9" customWidth="1"/>
    <col min="13" max="13" width="2.265625" style="9" customWidth="1"/>
    <col min="14" max="15" width="6.73046875" style="9" customWidth="1"/>
    <col min="16" max="16" width="10.265625" style="9" customWidth="1"/>
    <col min="17" max="17" width="2.265625" style="9" customWidth="1"/>
    <col min="18" max="19" width="6.73046875" style="9" customWidth="1"/>
    <col min="20" max="20" width="10.265625" style="9" customWidth="1"/>
    <col min="21" max="21" width="2.265625" style="9" customWidth="1"/>
    <col min="22" max="23" width="6.73046875" style="9" customWidth="1"/>
    <col min="24" max="24" width="10.265625" style="9" customWidth="1"/>
    <col min="25" max="25" width="2.265625" style="9" customWidth="1"/>
    <col min="26" max="27" width="6.73046875" style="9" customWidth="1"/>
    <col min="28" max="28" width="10.265625" style="9" customWidth="1"/>
    <col min="29" max="29" width="2.265625" style="9" customWidth="1"/>
    <col min="30" max="31" width="6.73046875" style="9" customWidth="1"/>
    <col min="32" max="32" width="10.265625" style="9" customWidth="1"/>
    <col min="33" max="33" width="2.265625" style="9" customWidth="1"/>
    <col min="34" max="35" width="6.73046875" style="9" customWidth="1"/>
    <col min="36" max="36" width="10.265625" style="9" customWidth="1"/>
    <col min="37" max="37" width="6.265625" style="9" bestFit="1" customWidth="1"/>
    <col min="38" max="16384" width="11.3984375" style="9"/>
  </cols>
  <sheetData>
    <row r="1" spans="2:10" s="12" customFormat="1" ht="18.95" customHeight="1" x14ac:dyDescent="0.5">
      <c r="B1" s="33" t="str">
        <f>B!$B$1</f>
        <v>MAYO</v>
      </c>
      <c r="C1" s="34" t="s">
        <v>0</v>
      </c>
      <c r="D1" s="35" t="s">
        <v>19</v>
      </c>
      <c r="E1" s="36" t="s">
        <v>264</v>
      </c>
      <c r="F1" s="37"/>
      <c r="G1" s="167"/>
      <c r="H1" s="167"/>
      <c r="I1" s="167"/>
      <c r="J1" s="167"/>
    </row>
    <row r="2" spans="2:10" s="12" customFormat="1" ht="18.95" customHeight="1" x14ac:dyDescent="0.5">
      <c r="B2" s="33" t="s">
        <v>12</v>
      </c>
      <c r="C2" s="31" t="s">
        <v>7</v>
      </c>
      <c r="D2" s="31">
        <v>101</v>
      </c>
      <c r="E2" s="174">
        <f>SUM('Cuota-Pago=Saldo'!AN86)</f>
        <v>-442.39909033879366</v>
      </c>
      <c r="F2" s="33"/>
      <c r="G2" s="167"/>
      <c r="H2" s="167"/>
      <c r="I2" s="167"/>
      <c r="J2" s="167"/>
    </row>
    <row r="3" spans="2:10" ht="18.95" customHeight="1" x14ac:dyDescent="0.5">
      <c r="C3" s="31" t="s">
        <v>7</v>
      </c>
      <c r="D3" s="31">
        <v>102</v>
      </c>
      <c r="E3" s="174">
        <f>SUM('Cuota-Pago=Saldo'!AN87)</f>
        <v>3.8531120265474783E-3</v>
      </c>
      <c r="F3" s="33"/>
      <c r="G3" s="167"/>
      <c r="H3" s="167"/>
      <c r="I3" s="167"/>
      <c r="J3" s="167"/>
    </row>
    <row r="4" spans="2:10" ht="18.95" customHeight="1" x14ac:dyDescent="0.5">
      <c r="C4" s="31" t="s">
        <v>7</v>
      </c>
      <c r="D4" s="31">
        <v>103</v>
      </c>
      <c r="E4" s="174">
        <f>SUM('Cuota-Pago=Saldo'!AN88)</f>
        <v>-343.00348973359075</v>
      </c>
      <c r="F4" s="33"/>
      <c r="G4" s="167"/>
      <c r="H4" s="167"/>
      <c r="I4" s="167"/>
      <c r="J4" s="167"/>
    </row>
    <row r="5" spans="2:10" ht="18.95" customHeight="1" x14ac:dyDescent="0.5">
      <c r="C5" s="31" t="s">
        <v>7</v>
      </c>
      <c r="D5" s="31">
        <v>104</v>
      </c>
      <c r="E5" s="174">
        <f>SUM('Cuota-Pago=Saldo'!AN89)</f>
        <v>-396.15498730782184</v>
      </c>
      <c r="F5" s="33"/>
      <c r="G5" s="167"/>
      <c r="H5" s="167"/>
      <c r="I5" s="167"/>
      <c r="J5" s="167"/>
    </row>
    <row r="6" spans="2:10" ht="18.95" customHeight="1" x14ac:dyDescent="0.5">
      <c r="C6" s="31" t="s">
        <v>7</v>
      </c>
      <c r="D6" s="31">
        <v>201</v>
      </c>
      <c r="E6" s="174">
        <f>SUM('Cuota-Pago=Saldo'!AN90)</f>
        <v>-461.8696908018494</v>
      </c>
      <c r="F6" s="33"/>
      <c r="G6" s="167"/>
      <c r="H6" s="167"/>
      <c r="I6" s="167"/>
      <c r="J6" s="167"/>
    </row>
    <row r="7" spans="2:10" ht="18.95" customHeight="1" x14ac:dyDescent="0.5">
      <c r="C7" s="31" t="s">
        <v>7</v>
      </c>
      <c r="D7" s="31">
        <v>202</v>
      </c>
      <c r="E7" s="174">
        <f>SUM('Cuota-Pago=Saldo'!AN91)</f>
        <v>-1349.29658778774</v>
      </c>
      <c r="F7" s="33"/>
      <c r="G7" s="405" t="s">
        <v>307</v>
      </c>
      <c r="H7" s="405"/>
      <c r="I7" s="180">
        <v>5</v>
      </c>
      <c r="J7" s="167"/>
    </row>
    <row r="8" spans="2:10" ht="18.95" customHeight="1" x14ac:dyDescent="0.5">
      <c r="C8" s="31" t="s">
        <v>7</v>
      </c>
      <c r="D8" s="31">
        <v>203</v>
      </c>
      <c r="E8" s="174">
        <f>SUM('Cuota-Pago=Saldo'!AN92)</f>
        <v>-470.17100311324322</v>
      </c>
      <c r="F8" s="33"/>
      <c r="G8" s="162"/>
      <c r="H8" s="162"/>
      <c r="I8" s="180">
        <v>15</v>
      </c>
      <c r="J8" s="167"/>
    </row>
    <row r="9" spans="2:10" ht="18.95" customHeight="1" x14ac:dyDescent="0.5">
      <c r="C9" s="31" t="s">
        <v>7</v>
      </c>
      <c r="D9" s="31">
        <v>204</v>
      </c>
      <c r="E9" s="174">
        <f>SUM('Cuota-Pago=Saldo'!AN93)</f>
        <v>-3.365922455668624E-2</v>
      </c>
      <c r="F9" s="33"/>
      <c r="G9" s="162"/>
      <c r="H9" s="162"/>
      <c r="I9" s="180">
        <v>20</v>
      </c>
      <c r="J9" s="167"/>
    </row>
    <row r="10" spans="2:10" ht="18.95" customHeight="1" x14ac:dyDescent="0.5">
      <c r="C10" s="31" t="s">
        <v>7</v>
      </c>
      <c r="D10" s="31">
        <v>301</v>
      </c>
      <c r="E10" s="174">
        <f>SUM('Cuota-Pago=Saldo'!AN94)</f>
        <v>-683.07277724326286</v>
      </c>
      <c r="F10" s="33"/>
      <c r="G10" s="167"/>
      <c r="H10" s="167"/>
      <c r="I10" s="167"/>
      <c r="J10" s="167"/>
    </row>
    <row r="11" spans="2:10" ht="18.95" customHeight="1" x14ac:dyDescent="0.35">
      <c r="C11" s="31" t="s">
        <v>7</v>
      </c>
      <c r="D11" s="31">
        <v>302</v>
      </c>
      <c r="E11" s="174">
        <f>SUM('Cuota-Pago=Saldo'!AN95)</f>
        <v>-472.97773224001418</v>
      </c>
      <c r="G11" s="167"/>
      <c r="H11" s="167"/>
      <c r="I11" s="167"/>
      <c r="J11" s="167"/>
    </row>
    <row r="12" spans="2:10" ht="18.95" customHeight="1" x14ac:dyDescent="0.35">
      <c r="C12" s="31" t="s">
        <v>7</v>
      </c>
      <c r="D12" s="31">
        <v>303</v>
      </c>
      <c r="E12" s="174">
        <f>SUM('Cuota-Pago=Saldo'!AN96)</f>
        <v>-2799.5621582406902</v>
      </c>
      <c r="G12" s="167"/>
      <c r="H12" s="167"/>
      <c r="I12" s="167"/>
      <c r="J12" s="167"/>
    </row>
    <row r="13" spans="2:10" ht="18.95" customHeight="1" x14ac:dyDescent="0.35">
      <c r="C13" s="31" t="s">
        <v>7</v>
      </c>
      <c r="D13" s="31">
        <v>304</v>
      </c>
      <c r="E13" s="174">
        <f>SUM('Cuota-Pago=Saldo'!AN97)</f>
        <v>-368.15778953328555</v>
      </c>
      <c r="G13" s="167"/>
      <c r="H13" s="167"/>
      <c r="I13" s="167"/>
      <c r="J13" s="167"/>
    </row>
    <row r="14" spans="2:10" ht="18.95" customHeight="1" x14ac:dyDescent="0.35">
      <c r="C14" s="31" t="s">
        <v>7</v>
      </c>
      <c r="D14" s="31">
        <v>401</v>
      </c>
      <c r="E14" s="174">
        <f>SUM('Cuota-Pago=Saldo'!AN98)</f>
        <v>-433.02135270209891</v>
      </c>
    </row>
    <row r="15" spans="2:10" ht="18.95" customHeight="1" x14ac:dyDescent="0.35">
      <c r="C15" s="31" t="s">
        <v>7</v>
      </c>
      <c r="D15" s="31">
        <v>402</v>
      </c>
      <c r="E15" s="174">
        <f>SUM('Cuota-Pago=Saldo'!AN99)</f>
        <v>-381.94039643228587</v>
      </c>
    </row>
    <row r="16" spans="2:10" ht="18.95" customHeight="1" x14ac:dyDescent="0.5">
      <c r="B16" s="264" t="s">
        <v>348</v>
      </c>
      <c r="C16" s="31" t="s">
        <v>7</v>
      </c>
      <c r="D16" s="32">
        <v>403</v>
      </c>
      <c r="E16" s="174">
        <f>SUM('Cuota-Pago=Saldo'!AN100)</f>
        <v>-377.13951471097727</v>
      </c>
    </row>
    <row r="17" spans="2:36" s="8" customFormat="1" ht="18.95" customHeight="1" x14ac:dyDescent="0.5">
      <c r="B17" s="175" t="s">
        <v>346</v>
      </c>
      <c r="C17" s="31" t="s">
        <v>7</v>
      </c>
      <c r="D17" s="31">
        <v>404</v>
      </c>
      <c r="E17" s="174">
        <f>SUM('Cuota-Pago=Saldo'!AN101)</f>
        <v>2.8815685482186382E-7</v>
      </c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</row>
    <row r="18" spans="2:36" s="8" customFormat="1" ht="18.95" customHeight="1" x14ac:dyDescent="0.4">
      <c r="B18" s="404" t="s">
        <v>295</v>
      </c>
      <c r="C18" s="31" t="s">
        <v>7</v>
      </c>
      <c r="D18" s="31">
        <v>501</v>
      </c>
      <c r="E18" s="174">
        <f>SUM('Cuota-Pago=Saldo'!AN102)</f>
        <v>-411.14199131814814</v>
      </c>
      <c r="U18" s="9"/>
      <c r="V18" s="9"/>
      <c r="W18" s="9"/>
      <c r="X18" s="9"/>
      <c r="Y18" s="9"/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</row>
    <row r="19" spans="2:36" s="8" customFormat="1" ht="18.95" customHeight="1" x14ac:dyDescent="0.4">
      <c r="B19" s="404"/>
      <c r="C19" s="31" t="s">
        <v>7</v>
      </c>
      <c r="D19" s="31">
        <v>502</v>
      </c>
      <c r="E19" s="174">
        <f>SUM('Cuota-Pago=Saldo'!AN103)</f>
        <v>-398.10567293074689</v>
      </c>
      <c r="U19" s="9"/>
      <c r="V19" s="9"/>
      <c r="W19" s="9"/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</row>
    <row r="20" spans="2:36" s="8" customFormat="1" ht="18.95" customHeight="1" x14ac:dyDescent="0.4">
      <c r="B20" s="173">
        <f ca="1">NOW()</f>
        <v>46162.304492939817</v>
      </c>
      <c r="C20" s="31" t="s">
        <v>7</v>
      </c>
      <c r="D20" s="31">
        <v>503</v>
      </c>
      <c r="E20" s="174">
        <f>SUM('Cuota-Pago=Saldo'!AN104)</f>
        <v>-807.10473193038592</v>
      </c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</row>
    <row r="21" spans="2:36" s="8" customFormat="1" ht="18.95" customHeight="1" x14ac:dyDescent="0.5">
      <c r="B21" s="172">
        <f ca="1">NOW()</f>
        <v>46162.304492939817</v>
      </c>
      <c r="C21" s="31" t="s">
        <v>7</v>
      </c>
      <c r="D21" s="31">
        <v>504</v>
      </c>
      <c r="E21" s="174">
        <f>SUM('Cuota-Pago=Saldo'!AN105)</f>
        <v>0.44760546203281137</v>
      </c>
      <c r="H21" s="33" t="s">
        <v>310</v>
      </c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</row>
    <row r="22" spans="2:36" s="33" customFormat="1" ht="18.95" customHeight="1" x14ac:dyDescent="0.5">
      <c r="B22" s="161" t="s">
        <v>284</v>
      </c>
      <c r="C22" s="38"/>
      <c r="D22" s="38"/>
      <c r="E22" s="39"/>
    </row>
    <row r="23" spans="2:36" s="161" customFormat="1" ht="80.099999999999994" customHeight="1" x14ac:dyDescent="0.5">
      <c r="B23" s="403" t="s">
        <v>305</v>
      </c>
      <c r="C23" s="403"/>
      <c r="D23" s="403"/>
      <c r="E23" s="403"/>
      <c r="F23" s="403"/>
      <c r="G23" s="403"/>
      <c r="H23" s="403"/>
      <c r="I23" s="403"/>
      <c r="J23" s="403"/>
    </row>
    <row r="24" spans="2:36" s="33" customFormat="1" ht="18.95" customHeight="1" x14ac:dyDescent="0.5">
      <c r="C24" s="38"/>
      <c r="D24" s="38"/>
      <c r="E24" s="39"/>
    </row>
    <row r="25" spans="2:36" s="33" customFormat="1" ht="18.95" customHeight="1" x14ac:dyDescent="0.5">
      <c r="B25" s="163" t="s">
        <v>285</v>
      </c>
      <c r="C25" s="164" t="s">
        <v>292</v>
      </c>
      <c r="D25" s="38"/>
      <c r="E25" s="39"/>
    </row>
    <row r="26" spans="2:36" s="33" customFormat="1" ht="18.95" customHeight="1" x14ac:dyDescent="0.5">
      <c r="B26" s="163" t="s">
        <v>286</v>
      </c>
      <c r="C26" s="165" t="s">
        <v>287</v>
      </c>
      <c r="D26" s="38"/>
      <c r="E26" s="39"/>
    </row>
    <row r="27" spans="2:36" s="33" customFormat="1" ht="18.95" customHeight="1" x14ac:dyDescent="0.5">
      <c r="B27" s="163" t="s">
        <v>288</v>
      </c>
      <c r="C27" s="165" t="s">
        <v>291</v>
      </c>
      <c r="D27" s="38"/>
      <c r="E27" s="39"/>
    </row>
    <row r="28" spans="2:36" s="33" customFormat="1" ht="18.95" customHeight="1" x14ac:dyDescent="0.5">
      <c r="B28" s="163" t="s">
        <v>289</v>
      </c>
      <c r="C28" s="164" t="s">
        <v>293</v>
      </c>
      <c r="D28" s="38"/>
      <c r="E28" s="39"/>
    </row>
    <row r="29" spans="2:36" s="33" customFormat="1" ht="18.95" customHeight="1" x14ac:dyDescent="0.5">
      <c r="B29" s="163" t="s">
        <v>290</v>
      </c>
      <c r="C29" s="164" t="s">
        <v>294</v>
      </c>
      <c r="D29" s="38"/>
      <c r="E29" s="39"/>
    </row>
    <row r="31" spans="2:36" ht="18" customHeight="1" x14ac:dyDescent="0.35">
      <c r="B31" s="402" t="s">
        <v>344</v>
      </c>
      <c r="C31" s="402"/>
      <c r="D31" s="402"/>
      <c r="E31" s="402"/>
      <c r="F31" s="402"/>
      <c r="G31" s="402"/>
      <c r="H31" s="402"/>
      <c r="I31" s="97"/>
      <c r="J31" s="97"/>
      <c r="K31" s="90"/>
      <c r="L31" s="90"/>
      <c r="M31" s="90"/>
      <c r="N31" s="90"/>
      <c r="O31" s="90"/>
      <c r="P31" s="90"/>
    </row>
    <row r="32" spans="2:36" ht="18" customHeight="1" x14ac:dyDescent="0.35">
      <c r="B32" s="402"/>
      <c r="C32" s="402"/>
      <c r="D32" s="402"/>
      <c r="E32" s="402"/>
      <c r="F32" s="402"/>
      <c r="G32" s="402"/>
      <c r="H32" s="402"/>
      <c r="I32" s="97"/>
      <c r="J32" s="97"/>
      <c r="K32" s="90"/>
      <c r="L32" s="90"/>
      <c r="M32" s="90"/>
      <c r="N32" s="90"/>
      <c r="O32" s="90"/>
      <c r="P32" s="90"/>
    </row>
    <row r="33" spans="2:16" ht="18" customHeight="1" x14ac:dyDescent="0.35">
      <c r="B33" s="402"/>
      <c r="C33" s="402"/>
      <c r="D33" s="402"/>
      <c r="E33" s="402"/>
      <c r="F33" s="402"/>
      <c r="G33" s="402"/>
      <c r="H33" s="402"/>
      <c r="I33" s="97"/>
      <c r="J33" s="97"/>
      <c r="K33" s="90"/>
      <c r="L33" s="90"/>
      <c r="M33" s="90"/>
      <c r="N33" s="90"/>
      <c r="O33" s="90"/>
      <c r="P33" s="90"/>
    </row>
    <row r="34" spans="2:16" ht="18" customHeight="1" x14ac:dyDescent="0.35">
      <c r="B34" s="402"/>
      <c r="C34" s="402"/>
      <c r="D34" s="402"/>
      <c r="E34" s="402"/>
      <c r="F34" s="402"/>
      <c r="G34" s="402"/>
      <c r="H34" s="402"/>
      <c r="I34" s="97"/>
      <c r="J34" s="97"/>
      <c r="K34" s="90"/>
      <c r="L34" s="90"/>
      <c r="M34" s="90"/>
      <c r="N34" s="90"/>
      <c r="O34" s="90"/>
      <c r="P34" s="90"/>
    </row>
    <row r="35" spans="2:16" ht="18" customHeight="1" x14ac:dyDescent="0.35">
      <c r="B35" s="402"/>
      <c r="C35" s="402"/>
      <c r="D35" s="402"/>
      <c r="E35" s="402"/>
      <c r="F35" s="402"/>
      <c r="G35" s="402"/>
      <c r="H35" s="402"/>
      <c r="I35" s="97"/>
      <c r="J35" s="97"/>
      <c r="K35" s="90"/>
      <c r="L35" s="90"/>
      <c r="M35" s="90"/>
      <c r="N35" s="90"/>
      <c r="O35" s="90"/>
      <c r="P35" s="90"/>
    </row>
    <row r="36" spans="2:16" ht="18" customHeight="1" x14ac:dyDescent="0.35">
      <c r="B36" s="402"/>
      <c r="C36" s="402"/>
      <c r="D36" s="402"/>
      <c r="E36" s="402"/>
      <c r="F36" s="402"/>
      <c r="G36" s="402"/>
      <c r="H36" s="402"/>
      <c r="I36" s="97"/>
      <c r="J36" s="97"/>
      <c r="K36" s="90"/>
      <c r="L36" s="90"/>
      <c r="M36" s="90"/>
      <c r="N36" s="90"/>
      <c r="O36" s="90"/>
      <c r="P36" s="90"/>
    </row>
    <row r="37" spans="2:16" ht="18" customHeight="1" x14ac:dyDescent="0.35">
      <c r="B37" s="402"/>
      <c r="C37" s="402"/>
      <c r="D37" s="402"/>
      <c r="E37" s="402"/>
      <c r="F37" s="402"/>
      <c r="G37" s="402"/>
      <c r="H37" s="402"/>
      <c r="I37" s="97"/>
      <c r="J37" s="97"/>
      <c r="K37" s="90"/>
      <c r="L37" s="90"/>
      <c r="M37" s="90"/>
      <c r="N37" s="90"/>
      <c r="O37" s="90"/>
      <c r="P37" s="90"/>
    </row>
    <row r="38" spans="2:16" ht="18" customHeight="1" x14ac:dyDescent="0.35">
      <c r="B38" s="402"/>
      <c r="C38" s="402"/>
      <c r="D38" s="402"/>
      <c r="E38" s="402"/>
      <c r="F38" s="402"/>
      <c r="G38" s="402"/>
      <c r="H38" s="402"/>
      <c r="I38" s="97"/>
      <c r="J38" s="97"/>
      <c r="K38" s="90"/>
      <c r="L38" s="90"/>
      <c r="M38" s="90"/>
      <c r="N38" s="90"/>
      <c r="O38" s="90"/>
      <c r="P38" s="90"/>
    </row>
    <row r="39" spans="2:16" ht="15" customHeight="1" x14ac:dyDescent="0.35">
      <c r="B39" s="97"/>
      <c r="C39" s="97"/>
      <c r="D39" s="97"/>
      <c r="E39" s="97"/>
      <c r="F39" s="97"/>
      <c r="G39" s="97"/>
      <c r="H39" s="97"/>
      <c r="I39" s="97"/>
      <c r="J39" s="97"/>
      <c r="K39" s="90"/>
      <c r="L39" s="90"/>
      <c r="M39" s="90"/>
      <c r="N39" s="90"/>
      <c r="O39" s="90"/>
      <c r="P39" s="90"/>
    </row>
    <row r="40" spans="2:16" ht="14.25" customHeight="1" x14ac:dyDescent="0.35">
      <c r="B40" s="97"/>
      <c r="C40" s="97"/>
      <c r="D40" s="97"/>
      <c r="E40" s="97"/>
      <c r="F40" s="97"/>
      <c r="G40" s="97"/>
      <c r="H40" s="97"/>
      <c r="I40" s="97"/>
      <c r="J40" s="97"/>
    </row>
    <row r="41" spans="2:16" ht="14.25" customHeight="1" x14ac:dyDescent="0.35">
      <c r="B41" s="97"/>
      <c r="C41" s="97"/>
      <c r="D41" s="97"/>
      <c r="E41" s="97"/>
      <c r="F41" s="97"/>
      <c r="G41" s="97"/>
      <c r="H41" s="97"/>
      <c r="I41" s="97"/>
      <c r="J41" s="97"/>
    </row>
  </sheetData>
  <mergeCells count="4">
    <mergeCell ref="B23:J23"/>
    <mergeCell ref="B31:H38"/>
    <mergeCell ref="B18:B19"/>
    <mergeCell ref="G7:H7"/>
  </mergeCells>
  <conditionalFormatting sqref="E2:E21">
    <cfRule type="cellIs" dxfId="14" priority="1" operator="lessThan">
      <formula>-1500</formula>
    </cfRule>
    <cfRule type="cellIs" dxfId="13" priority="2" operator="between">
      <formula>0</formula>
      <formula>-0.9</formula>
    </cfRule>
    <cfRule type="cellIs" dxfId="12" priority="3" operator="lessThan">
      <formula>-1000</formula>
    </cfRule>
  </conditionalFormatting>
  <pageMargins left="0.31496062992125984" right="0.31496062992125984" top="0.94488188976377963" bottom="0.35433070866141736" header="0.31496062992125984" footer="0.31496062992125984"/>
  <pageSetup paperSize="9" scale="95" orientation="portrait" verticalDpi="0" r:id="rId1"/>
  <headerFooter>
    <oddHeader>&amp;C&amp;20&amp;KFF0000CUADRO INFORMATIVO CUOTA MANTENIMIENTO - 2026</oddHeader>
  </headerFooter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B1:AJ41"/>
  <sheetViews>
    <sheetView showGridLines="0" zoomScale="80" zoomScaleNormal="80" workbookViewId="0">
      <selection activeCell="B1" sqref="B1"/>
    </sheetView>
  </sheetViews>
  <sheetFormatPr baseColWidth="10" defaultColWidth="11.3984375" defaultRowHeight="13.9" x14ac:dyDescent="0.4"/>
  <cols>
    <col min="1" max="1" width="2.73046875" style="9" customWidth="1"/>
    <col min="2" max="2" width="23.265625" style="9" customWidth="1"/>
    <col min="3" max="3" width="12.73046875" style="8" customWidth="1"/>
    <col min="4" max="4" width="12.73046875" style="9" customWidth="1"/>
    <col min="5" max="5" width="12.73046875" style="10" customWidth="1"/>
    <col min="6" max="7" width="6.73046875" style="9" customWidth="1"/>
    <col min="8" max="8" width="10.265625" style="9" customWidth="1"/>
    <col min="9" max="9" width="2.59765625" style="9" bestFit="1" customWidth="1"/>
    <col min="10" max="11" width="6.73046875" style="9" customWidth="1"/>
    <col min="12" max="12" width="10.265625" style="9" customWidth="1"/>
    <col min="13" max="13" width="2.265625" style="9" customWidth="1"/>
    <col min="14" max="15" width="6.73046875" style="9" customWidth="1"/>
    <col min="16" max="16" width="10.265625" style="9" customWidth="1"/>
    <col min="17" max="17" width="2.265625" style="9" customWidth="1"/>
    <col min="18" max="19" width="6.73046875" style="9" customWidth="1"/>
    <col min="20" max="20" width="10.265625" style="9" customWidth="1"/>
    <col min="21" max="21" width="2.265625" style="9" customWidth="1"/>
    <col min="22" max="23" width="6.73046875" style="9" customWidth="1"/>
    <col min="24" max="24" width="10.265625" style="9" customWidth="1"/>
    <col min="25" max="25" width="2.265625" style="9" customWidth="1"/>
    <col min="26" max="27" width="6.73046875" style="9" customWidth="1"/>
    <col min="28" max="28" width="10.265625" style="9" customWidth="1"/>
    <col min="29" max="29" width="2.265625" style="9" customWidth="1"/>
    <col min="30" max="31" width="6.73046875" style="9" customWidth="1"/>
    <col min="32" max="32" width="10.265625" style="9" customWidth="1"/>
    <col min="33" max="33" width="2.265625" style="9" customWidth="1"/>
    <col min="34" max="35" width="6.73046875" style="9" customWidth="1"/>
    <col min="36" max="36" width="10.265625" style="9" customWidth="1"/>
    <col min="37" max="37" width="6.265625" style="9" bestFit="1" customWidth="1"/>
    <col min="38" max="16384" width="11.3984375" style="9"/>
  </cols>
  <sheetData>
    <row r="1" spans="2:36" s="8" customFormat="1" ht="18.95" customHeight="1" x14ac:dyDescent="0.5">
      <c r="B1" s="33" t="str">
        <f>B!$B$1</f>
        <v>MAYO</v>
      </c>
      <c r="C1" s="34" t="s">
        <v>0</v>
      </c>
      <c r="D1" s="35" t="s">
        <v>19</v>
      </c>
      <c r="E1" s="36" t="s">
        <v>264</v>
      </c>
      <c r="F1" s="37"/>
      <c r="G1" s="167"/>
      <c r="H1" s="167"/>
      <c r="I1" s="167"/>
      <c r="J1" s="167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</row>
    <row r="2" spans="2:36" ht="18.95" customHeight="1" x14ac:dyDescent="0.5">
      <c r="B2" s="33" t="s">
        <v>12</v>
      </c>
      <c r="C2" s="31" t="s">
        <v>8</v>
      </c>
      <c r="D2" s="31">
        <v>101</v>
      </c>
      <c r="E2" s="174">
        <f>SUM('Cuota-Pago=Saldo'!AN106)</f>
        <v>-896.60178090075021</v>
      </c>
      <c r="F2" s="33"/>
      <c r="G2" s="167"/>
      <c r="H2" s="167"/>
      <c r="I2" s="167"/>
      <c r="J2" s="167"/>
    </row>
    <row r="3" spans="2:36" s="8" customFormat="1" ht="18.95" customHeight="1" x14ac:dyDescent="0.5">
      <c r="C3" s="31" t="s">
        <v>8</v>
      </c>
      <c r="D3" s="31">
        <v>102</v>
      </c>
      <c r="E3" s="174">
        <f>SUM('Cuota-Pago=Saldo'!AN107)</f>
        <v>0.688060693721809</v>
      </c>
      <c r="F3" s="33"/>
      <c r="G3" s="167"/>
      <c r="H3" s="167"/>
      <c r="I3" s="167"/>
      <c r="J3" s="167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</row>
    <row r="4" spans="2:36" s="8" customFormat="1" ht="18.95" customHeight="1" x14ac:dyDescent="0.5">
      <c r="C4" s="31" t="s">
        <v>8</v>
      </c>
      <c r="D4" s="31">
        <v>103</v>
      </c>
      <c r="E4" s="174">
        <f>SUM('Cuota-Pago=Saldo'!AN108)</f>
        <v>-367.88013820447031</v>
      </c>
      <c r="F4" s="33"/>
      <c r="G4" s="167"/>
      <c r="H4" s="167"/>
      <c r="I4" s="167"/>
      <c r="J4" s="167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  <c r="AD4" s="9"/>
      <c r="AE4" s="9"/>
      <c r="AF4" s="9"/>
      <c r="AG4" s="9"/>
      <c r="AH4" s="9"/>
      <c r="AI4" s="9"/>
      <c r="AJ4" s="9"/>
    </row>
    <row r="5" spans="2:36" s="8" customFormat="1" ht="18.95" customHeight="1" x14ac:dyDescent="0.5">
      <c r="C5" s="31" t="s">
        <v>8</v>
      </c>
      <c r="D5" s="31">
        <v>104</v>
      </c>
      <c r="E5" s="174">
        <f>SUM('Cuota-Pago=Saldo'!AN109)</f>
        <v>-322.19206812399716</v>
      </c>
      <c r="F5" s="33"/>
      <c r="G5" s="167"/>
      <c r="H5" s="167"/>
      <c r="I5" s="167"/>
      <c r="J5" s="167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</row>
    <row r="6" spans="2:36" s="8" customFormat="1" ht="18.95" customHeight="1" x14ac:dyDescent="0.5">
      <c r="C6" s="31" t="s">
        <v>8</v>
      </c>
      <c r="D6" s="31">
        <v>201</v>
      </c>
      <c r="E6" s="174">
        <f>SUM('Cuota-Pago=Saldo'!AN110)</f>
        <v>-426.34164831720403</v>
      </c>
      <c r="F6" s="33"/>
      <c r="G6" s="167"/>
      <c r="H6" s="167"/>
      <c r="I6" s="167"/>
      <c r="J6" s="167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</row>
    <row r="7" spans="2:36" s="8" customFormat="1" ht="18.95" customHeight="1" x14ac:dyDescent="0.5">
      <c r="C7" s="31" t="s">
        <v>8</v>
      </c>
      <c r="D7" s="31">
        <v>202</v>
      </c>
      <c r="E7" s="174">
        <f>SUM('Cuota-Pago=Saldo'!AN111)</f>
        <v>-6.8692909155743109E-4</v>
      </c>
      <c r="F7" s="33"/>
      <c r="G7" s="405" t="s">
        <v>307</v>
      </c>
      <c r="H7" s="405"/>
      <c r="I7" s="180">
        <v>5</v>
      </c>
      <c r="J7" s="167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</row>
    <row r="8" spans="2:36" s="8" customFormat="1" ht="18.95" customHeight="1" x14ac:dyDescent="0.5">
      <c r="C8" s="31" t="s">
        <v>8</v>
      </c>
      <c r="D8" s="31">
        <v>203</v>
      </c>
      <c r="E8" s="174">
        <f>SUM('Cuota-Pago=Saldo'!AN112)</f>
        <v>-339.85700574040322</v>
      </c>
      <c r="F8" s="33"/>
      <c r="G8" s="162"/>
      <c r="H8" s="162"/>
      <c r="I8" s="180">
        <v>15</v>
      </c>
      <c r="J8" s="167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  <c r="AD8" s="9"/>
      <c r="AE8" s="9"/>
      <c r="AF8" s="9"/>
      <c r="AG8" s="9"/>
      <c r="AH8" s="9"/>
      <c r="AI8" s="9"/>
      <c r="AJ8" s="9"/>
    </row>
    <row r="9" spans="2:36" s="8" customFormat="1" ht="18.95" customHeight="1" x14ac:dyDescent="0.5">
      <c r="C9" s="31" t="s">
        <v>8</v>
      </c>
      <c r="D9" s="31">
        <v>204</v>
      </c>
      <c r="E9" s="174">
        <f>SUM('Cuota-Pago=Saldo'!AN113)</f>
        <v>-417.37501341659299</v>
      </c>
      <c r="F9" s="33"/>
      <c r="G9" s="162"/>
      <c r="H9" s="162"/>
      <c r="I9" s="180">
        <v>20</v>
      </c>
      <c r="J9" s="167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/>
      <c r="AF9" s="9"/>
      <c r="AG9" s="9"/>
      <c r="AH9" s="9"/>
      <c r="AI9" s="9"/>
      <c r="AJ9" s="9"/>
    </row>
    <row r="10" spans="2:36" s="12" customFormat="1" ht="18.95" customHeight="1" x14ac:dyDescent="0.5">
      <c r="C10" s="31" t="s">
        <v>8</v>
      </c>
      <c r="D10" s="31">
        <v>301</v>
      </c>
      <c r="E10" s="174">
        <f>SUM('Cuota-Pago=Saldo'!AN114)</f>
        <v>-379.28426896627337</v>
      </c>
      <c r="F10" s="33"/>
      <c r="G10" s="167"/>
      <c r="H10" s="167"/>
      <c r="I10" s="167"/>
      <c r="J10" s="167"/>
    </row>
    <row r="11" spans="2:36" s="12" customFormat="1" ht="18.95" customHeight="1" x14ac:dyDescent="0.35">
      <c r="C11" s="31" t="s">
        <v>8</v>
      </c>
      <c r="D11" s="31">
        <v>302</v>
      </c>
      <c r="E11" s="174">
        <f>SUM('Cuota-Pago=Saldo'!AN115)</f>
        <v>-792.58945734087547</v>
      </c>
      <c r="G11" s="167"/>
      <c r="H11" s="167"/>
      <c r="I11" s="167"/>
      <c r="J11" s="167"/>
    </row>
    <row r="12" spans="2:36" s="12" customFormat="1" ht="18.95" customHeight="1" x14ac:dyDescent="0.35">
      <c r="C12" s="31" t="s">
        <v>8</v>
      </c>
      <c r="D12" s="31">
        <v>303</v>
      </c>
      <c r="E12" s="174">
        <f>SUM('Cuota-Pago=Saldo'!AN116)</f>
        <v>-470.06912919389731</v>
      </c>
      <c r="G12" s="167"/>
      <c r="H12" s="167"/>
      <c r="I12" s="167"/>
      <c r="J12" s="167"/>
    </row>
    <row r="13" spans="2:36" s="12" customFormat="1" ht="18.95" customHeight="1" x14ac:dyDescent="0.35">
      <c r="C13" s="31" t="s">
        <v>8</v>
      </c>
      <c r="D13" s="31">
        <v>304</v>
      </c>
      <c r="E13" s="174">
        <f>SUM('Cuota-Pago=Saldo'!AN117)</f>
        <v>-409.29281042323248</v>
      </c>
      <c r="G13" s="167"/>
      <c r="H13" s="167"/>
      <c r="I13" s="167"/>
      <c r="J13" s="167"/>
    </row>
    <row r="14" spans="2:36" s="12" customFormat="1" ht="18.95" customHeight="1" x14ac:dyDescent="0.35">
      <c r="C14" s="31" t="s">
        <v>8</v>
      </c>
      <c r="D14" s="31">
        <v>401</v>
      </c>
      <c r="E14" s="174">
        <f>SUM('Cuota-Pago=Saldo'!AN118)</f>
        <v>-849.2939141206291</v>
      </c>
    </row>
    <row r="15" spans="2:36" s="12" customFormat="1" ht="18.95" customHeight="1" x14ac:dyDescent="0.35">
      <c r="C15" s="31" t="s">
        <v>8</v>
      </c>
      <c r="D15" s="31">
        <v>402</v>
      </c>
      <c r="E15" s="174">
        <f>SUM('Cuota-Pago=Saldo'!AN119)</f>
        <v>-389.63596316825834</v>
      </c>
    </row>
    <row r="16" spans="2:36" s="12" customFormat="1" ht="18.95" customHeight="1" x14ac:dyDescent="0.5">
      <c r="B16" s="264" t="s">
        <v>348</v>
      </c>
      <c r="C16" s="31" t="s">
        <v>8</v>
      </c>
      <c r="D16" s="32">
        <v>403</v>
      </c>
      <c r="E16" s="174">
        <f>SUM('Cuota-Pago=Saldo'!AN120)</f>
        <v>-1.639473653767709E-3</v>
      </c>
    </row>
    <row r="17" spans="2:16" s="12" customFormat="1" ht="18.95" customHeight="1" x14ac:dyDescent="0.5">
      <c r="B17" s="175" t="s">
        <v>346</v>
      </c>
      <c r="C17" s="31" t="s">
        <v>8</v>
      </c>
      <c r="D17" s="31">
        <v>404</v>
      </c>
      <c r="E17" s="174">
        <f>SUM('Cuota-Pago=Saldo'!AN121)</f>
        <v>-2707.4101095766564</v>
      </c>
    </row>
    <row r="18" spans="2:16" s="12" customFormat="1" ht="18.95" customHeight="1" x14ac:dyDescent="0.35">
      <c r="B18" s="404" t="s">
        <v>295</v>
      </c>
      <c r="C18" s="31" t="s">
        <v>8</v>
      </c>
      <c r="D18" s="31">
        <v>501</v>
      </c>
      <c r="E18" s="174">
        <f>SUM('Cuota-Pago=Saldo'!AN122)</f>
        <v>-439.56848554561765</v>
      </c>
    </row>
    <row r="19" spans="2:16" s="12" customFormat="1" ht="18.95" customHeight="1" x14ac:dyDescent="0.35">
      <c r="B19" s="404"/>
      <c r="C19" s="31" t="s">
        <v>8</v>
      </c>
      <c r="D19" s="31">
        <v>502</v>
      </c>
      <c r="E19" s="174">
        <f>SUM('Cuota-Pago=Saldo'!AN123)</f>
        <v>-511.57511876353283</v>
      </c>
    </row>
    <row r="20" spans="2:16" s="12" customFormat="1" ht="18.95" customHeight="1" x14ac:dyDescent="0.4">
      <c r="B20" s="173">
        <f ca="1">NOW()</f>
        <v>46162.304492939817</v>
      </c>
      <c r="C20" s="31" t="s">
        <v>8</v>
      </c>
      <c r="D20" s="31">
        <v>503</v>
      </c>
      <c r="E20" s="174">
        <f>SUM('Cuota-Pago=Saldo'!AN124)</f>
        <v>-877.16027096977155</v>
      </c>
    </row>
    <row r="21" spans="2:16" s="12" customFormat="1" ht="18.95" customHeight="1" x14ac:dyDescent="0.5">
      <c r="B21" s="172">
        <f ca="1">NOW()</f>
        <v>46162.304492939817</v>
      </c>
      <c r="C21" s="31" t="s">
        <v>8</v>
      </c>
      <c r="D21" s="31">
        <v>504</v>
      </c>
      <c r="E21" s="174">
        <f>SUM('Cuota-Pago=Saldo'!AN125)</f>
        <v>-956.99379595524351</v>
      </c>
      <c r="H21" s="166" t="s">
        <v>310</v>
      </c>
    </row>
    <row r="22" spans="2:16" s="33" customFormat="1" ht="18.95" customHeight="1" x14ac:dyDescent="0.5">
      <c r="B22" s="161" t="s">
        <v>284</v>
      </c>
      <c r="C22" s="38"/>
      <c r="D22" s="38"/>
      <c r="E22" s="39"/>
    </row>
    <row r="23" spans="2:16" s="161" customFormat="1" ht="80.099999999999994" customHeight="1" x14ac:dyDescent="0.5">
      <c r="B23" s="403" t="s">
        <v>305</v>
      </c>
      <c r="C23" s="403"/>
      <c r="D23" s="403"/>
      <c r="E23" s="403"/>
      <c r="F23" s="403"/>
      <c r="G23" s="403"/>
      <c r="H23" s="403"/>
      <c r="I23" s="403"/>
      <c r="J23" s="403"/>
    </row>
    <row r="24" spans="2:16" s="33" customFormat="1" ht="18.95" customHeight="1" x14ac:dyDescent="0.5">
      <c r="C24" s="38"/>
      <c r="D24" s="38"/>
      <c r="E24" s="39"/>
    </row>
    <row r="25" spans="2:16" s="33" customFormat="1" ht="18.95" customHeight="1" x14ac:dyDescent="0.5">
      <c r="B25" s="163" t="s">
        <v>285</v>
      </c>
      <c r="C25" s="164" t="s">
        <v>292</v>
      </c>
      <c r="D25" s="38"/>
      <c r="E25" s="39"/>
    </row>
    <row r="26" spans="2:16" s="33" customFormat="1" ht="18.95" customHeight="1" x14ac:dyDescent="0.5">
      <c r="B26" s="163" t="s">
        <v>286</v>
      </c>
      <c r="C26" s="165" t="s">
        <v>287</v>
      </c>
      <c r="D26" s="38"/>
      <c r="E26" s="39"/>
    </row>
    <row r="27" spans="2:16" s="33" customFormat="1" ht="18.95" customHeight="1" x14ac:dyDescent="0.5">
      <c r="B27" s="163" t="s">
        <v>288</v>
      </c>
      <c r="C27" s="165" t="s">
        <v>291</v>
      </c>
      <c r="D27" s="38"/>
      <c r="E27" s="39"/>
    </row>
    <row r="28" spans="2:16" s="33" customFormat="1" ht="18.95" customHeight="1" x14ac:dyDescent="0.5">
      <c r="B28" s="163" t="s">
        <v>289</v>
      </c>
      <c r="C28" s="164" t="s">
        <v>293</v>
      </c>
      <c r="D28" s="38"/>
      <c r="E28" s="39"/>
    </row>
    <row r="29" spans="2:16" s="33" customFormat="1" ht="18.95" customHeight="1" x14ac:dyDescent="0.5">
      <c r="B29" s="163" t="s">
        <v>290</v>
      </c>
      <c r="C29" s="164" t="s">
        <v>294</v>
      </c>
      <c r="D29" s="38"/>
      <c r="E29" s="39"/>
    </row>
    <row r="31" spans="2:16" ht="18" customHeight="1" x14ac:dyDescent="0.35">
      <c r="B31" s="402" t="s">
        <v>344</v>
      </c>
      <c r="C31" s="402"/>
      <c r="D31" s="402"/>
      <c r="E31" s="402"/>
      <c r="F31" s="402"/>
      <c r="G31" s="402"/>
      <c r="H31" s="402"/>
      <c r="I31" s="97"/>
      <c r="J31" s="97"/>
      <c r="K31" s="90"/>
      <c r="L31" s="90"/>
      <c r="M31" s="90"/>
      <c r="N31" s="90"/>
      <c r="O31" s="90"/>
      <c r="P31" s="90"/>
    </row>
    <row r="32" spans="2:16" ht="18" customHeight="1" x14ac:dyDescent="0.35">
      <c r="B32" s="402"/>
      <c r="C32" s="402"/>
      <c r="D32" s="402"/>
      <c r="E32" s="402"/>
      <c r="F32" s="402"/>
      <c r="G32" s="402"/>
      <c r="H32" s="402"/>
      <c r="I32" s="97"/>
      <c r="J32" s="97"/>
      <c r="K32" s="90"/>
      <c r="L32" s="90"/>
      <c r="M32" s="90"/>
      <c r="N32" s="90"/>
      <c r="O32" s="90"/>
      <c r="P32" s="90"/>
    </row>
    <row r="33" spans="2:16" ht="18" customHeight="1" x14ac:dyDescent="0.35">
      <c r="B33" s="402"/>
      <c r="C33" s="402"/>
      <c r="D33" s="402"/>
      <c r="E33" s="402"/>
      <c r="F33" s="402"/>
      <c r="G33" s="402"/>
      <c r="H33" s="402"/>
      <c r="I33" s="97"/>
      <c r="J33" s="97"/>
      <c r="K33" s="90"/>
      <c r="L33" s="90"/>
      <c r="M33" s="90"/>
      <c r="N33" s="90"/>
      <c r="O33" s="90"/>
      <c r="P33" s="90"/>
    </row>
    <row r="34" spans="2:16" ht="18" customHeight="1" x14ac:dyDescent="0.35">
      <c r="B34" s="402"/>
      <c r="C34" s="402"/>
      <c r="D34" s="402"/>
      <c r="E34" s="402"/>
      <c r="F34" s="402"/>
      <c r="G34" s="402"/>
      <c r="H34" s="402"/>
      <c r="I34" s="97"/>
      <c r="J34" s="97"/>
      <c r="K34" s="90"/>
      <c r="L34" s="90"/>
      <c r="M34" s="90"/>
      <c r="N34" s="90"/>
      <c r="O34" s="90"/>
      <c r="P34" s="90"/>
    </row>
    <row r="35" spans="2:16" ht="18" customHeight="1" x14ac:dyDescent="0.35">
      <c r="B35" s="402"/>
      <c r="C35" s="402"/>
      <c r="D35" s="402"/>
      <c r="E35" s="402"/>
      <c r="F35" s="402"/>
      <c r="G35" s="402"/>
      <c r="H35" s="402"/>
      <c r="I35" s="97"/>
      <c r="J35" s="97"/>
      <c r="K35" s="90"/>
      <c r="L35" s="90"/>
      <c r="M35" s="90"/>
      <c r="N35" s="90"/>
      <c r="O35" s="90"/>
      <c r="P35" s="90"/>
    </row>
    <row r="36" spans="2:16" ht="18" customHeight="1" x14ac:dyDescent="0.35">
      <c r="B36" s="402"/>
      <c r="C36" s="402"/>
      <c r="D36" s="402"/>
      <c r="E36" s="402"/>
      <c r="F36" s="402"/>
      <c r="G36" s="402"/>
      <c r="H36" s="402"/>
      <c r="I36" s="97"/>
      <c r="J36" s="97"/>
      <c r="K36" s="90"/>
      <c r="L36" s="90"/>
      <c r="M36" s="90"/>
      <c r="N36" s="90"/>
      <c r="O36" s="90"/>
      <c r="P36" s="90"/>
    </row>
    <row r="37" spans="2:16" ht="18" customHeight="1" x14ac:dyDescent="0.35">
      <c r="B37" s="402"/>
      <c r="C37" s="402"/>
      <c r="D37" s="402"/>
      <c r="E37" s="402"/>
      <c r="F37" s="402"/>
      <c r="G37" s="402"/>
      <c r="H37" s="402"/>
      <c r="I37" s="97"/>
      <c r="J37" s="97"/>
      <c r="K37" s="90"/>
      <c r="L37" s="90"/>
      <c r="M37" s="90"/>
      <c r="N37" s="90"/>
      <c r="O37" s="90"/>
      <c r="P37" s="90"/>
    </row>
    <row r="38" spans="2:16" ht="18" customHeight="1" x14ac:dyDescent="0.35">
      <c r="B38" s="402"/>
      <c r="C38" s="402"/>
      <c r="D38" s="402"/>
      <c r="E38" s="402"/>
      <c r="F38" s="402"/>
      <c r="G38" s="402"/>
      <c r="H38" s="402"/>
      <c r="I38" s="97"/>
      <c r="J38" s="97"/>
      <c r="K38" s="90"/>
      <c r="L38" s="90"/>
      <c r="M38" s="90"/>
      <c r="N38" s="90"/>
      <c r="O38" s="90"/>
      <c r="P38" s="90"/>
    </row>
    <row r="39" spans="2:16" ht="15" customHeight="1" x14ac:dyDescent="0.35">
      <c r="B39" s="97"/>
      <c r="C39" s="97"/>
      <c r="D39" s="97"/>
      <c r="E39" s="97"/>
      <c r="F39" s="97"/>
      <c r="G39" s="97"/>
      <c r="H39" s="97"/>
      <c r="I39" s="97"/>
      <c r="J39" s="97"/>
      <c r="K39" s="90"/>
      <c r="L39" s="90"/>
      <c r="M39" s="90"/>
      <c r="N39" s="90"/>
      <c r="O39" s="90"/>
      <c r="P39" s="90"/>
    </row>
    <row r="40" spans="2:16" ht="14.25" customHeight="1" x14ac:dyDescent="0.35">
      <c r="B40" s="97"/>
      <c r="C40" s="97"/>
      <c r="D40" s="97"/>
      <c r="E40" s="97"/>
      <c r="F40" s="97"/>
      <c r="G40" s="97"/>
      <c r="H40" s="97"/>
      <c r="I40" s="97"/>
      <c r="J40" s="97"/>
    </row>
    <row r="41" spans="2:16" ht="14.25" customHeight="1" x14ac:dyDescent="0.35">
      <c r="B41" s="97"/>
      <c r="C41" s="97"/>
      <c r="D41" s="97"/>
      <c r="E41" s="97"/>
      <c r="F41" s="97"/>
      <c r="G41" s="97"/>
      <c r="H41" s="97"/>
      <c r="I41" s="97"/>
      <c r="J41" s="97"/>
    </row>
  </sheetData>
  <mergeCells count="4">
    <mergeCell ref="B23:J23"/>
    <mergeCell ref="B31:H38"/>
    <mergeCell ref="B18:B19"/>
    <mergeCell ref="G7:H7"/>
  </mergeCells>
  <conditionalFormatting sqref="E2:E21">
    <cfRule type="cellIs" dxfId="11" priority="1" operator="lessThan">
      <formula>-1500</formula>
    </cfRule>
    <cfRule type="cellIs" dxfId="10" priority="2" operator="between">
      <formula>0</formula>
      <formula>-0.9</formula>
    </cfRule>
    <cfRule type="cellIs" dxfId="9" priority="3" operator="lessThan">
      <formula>-1000</formula>
    </cfRule>
  </conditionalFormatting>
  <pageMargins left="0.31496062992125984" right="0.31496062992125984" top="0.94488188976377963" bottom="0.35433070866141736" header="0.31496062992125984" footer="0.31496062992125984"/>
  <pageSetup paperSize="9" scale="95" orientation="portrait" r:id="rId1"/>
  <headerFooter scaleWithDoc="0">
    <oddHeader>&amp;C&amp;20&amp;KFF0000CUADRO INFORMATIVO CUOTA MANTENIMIENTO - 2026</oddHeader>
  </headerFooter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B1:AJ41"/>
  <sheetViews>
    <sheetView showGridLines="0" zoomScale="80" zoomScaleNormal="80" workbookViewId="0">
      <selection activeCell="B1" sqref="B1"/>
    </sheetView>
  </sheetViews>
  <sheetFormatPr baseColWidth="10" defaultColWidth="11.3984375" defaultRowHeight="13.9" x14ac:dyDescent="0.4"/>
  <cols>
    <col min="1" max="1" width="2.73046875" style="9" customWidth="1"/>
    <col min="2" max="2" width="23.265625" style="9" customWidth="1"/>
    <col min="3" max="3" width="12.73046875" style="8" customWidth="1"/>
    <col min="4" max="4" width="12.73046875" style="9" customWidth="1"/>
    <col min="5" max="5" width="12.73046875" style="10" customWidth="1"/>
    <col min="6" max="7" width="6.73046875" style="9" customWidth="1"/>
    <col min="8" max="8" width="10.265625" style="9" customWidth="1"/>
    <col min="9" max="9" width="2.59765625" style="9" bestFit="1" customWidth="1"/>
    <col min="10" max="11" width="6.73046875" style="9" customWidth="1"/>
    <col min="12" max="12" width="10.265625" style="9" customWidth="1"/>
    <col min="13" max="13" width="2.265625" style="9" customWidth="1"/>
    <col min="14" max="15" width="6.73046875" style="9" customWidth="1"/>
    <col min="16" max="16" width="10.265625" style="9" customWidth="1"/>
    <col min="17" max="17" width="2.265625" style="9" customWidth="1"/>
    <col min="18" max="19" width="6.73046875" style="9" customWidth="1"/>
    <col min="20" max="20" width="10.265625" style="9" customWidth="1"/>
    <col min="21" max="21" width="2.265625" style="9" customWidth="1"/>
    <col min="22" max="23" width="6.73046875" style="9" customWidth="1"/>
    <col min="24" max="24" width="10.265625" style="9" customWidth="1"/>
    <col min="25" max="25" width="2.265625" style="9" customWidth="1"/>
    <col min="26" max="27" width="6.73046875" style="9" customWidth="1"/>
    <col min="28" max="28" width="10.265625" style="9" customWidth="1"/>
    <col min="29" max="29" width="2.265625" style="9" customWidth="1"/>
    <col min="30" max="31" width="6.73046875" style="9" customWidth="1"/>
    <col min="32" max="32" width="10.265625" style="9" customWidth="1"/>
    <col min="33" max="33" width="2.265625" style="9" customWidth="1"/>
    <col min="34" max="35" width="6.73046875" style="9" customWidth="1"/>
    <col min="36" max="36" width="10.265625" style="9" customWidth="1"/>
    <col min="37" max="37" width="6.265625" style="9" bestFit="1" customWidth="1"/>
    <col min="38" max="16384" width="11.3984375" style="9"/>
  </cols>
  <sheetData>
    <row r="1" spans="2:36" ht="18.95" customHeight="1" x14ac:dyDescent="0.5">
      <c r="B1" s="33" t="str">
        <f>B!$B$1</f>
        <v>MAYO</v>
      </c>
      <c r="C1" s="34" t="s">
        <v>0</v>
      </c>
      <c r="D1" s="35" t="s">
        <v>19</v>
      </c>
      <c r="E1" s="36" t="s">
        <v>264</v>
      </c>
      <c r="F1" s="37"/>
      <c r="G1" s="167"/>
      <c r="H1" s="167"/>
      <c r="I1" s="167"/>
      <c r="J1" s="167"/>
    </row>
    <row r="2" spans="2:36" ht="18.95" customHeight="1" x14ac:dyDescent="0.5">
      <c r="B2" s="33" t="s">
        <v>12</v>
      </c>
      <c r="C2" s="31" t="s">
        <v>9</v>
      </c>
      <c r="D2" s="31">
        <v>101</v>
      </c>
      <c r="E2" s="174">
        <f>SUM('Cuota-Pago=Saldo'!AN126)</f>
        <v>-1.1248783786754757E-3</v>
      </c>
      <c r="F2" s="33"/>
      <c r="G2" s="167"/>
      <c r="H2" s="167"/>
      <c r="I2" s="167"/>
      <c r="J2" s="167"/>
    </row>
    <row r="3" spans="2:36" s="8" customFormat="1" ht="18.95" customHeight="1" x14ac:dyDescent="0.5">
      <c r="C3" s="31" t="s">
        <v>9</v>
      </c>
      <c r="D3" s="31">
        <v>102</v>
      </c>
      <c r="E3" s="174">
        <f>SUM('Cuota-Pago=Saldo'!AN127)</f>
        <v>-658.40102254805981</v>
      </c>
      <c r="F3" s="33"/>
      <c r="G3" s="167"/>
      <c r="H3" s="167"/>
      <c r="I3" s="167"/>
      <c r="J3" s="167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</row>
    <row r="4" spans="2:36" s="8" customFormat="1" ht="18.95" customHeight="1" x14ac:dyDescent="0.5">
      <c r="C4" s="31" t="s">
        <v>9</v>
      </c>
      <c r="D4" s="31">
        <v>103</v>
      </c>
      <c r="E4" s="174">
        <f>SUM('Cuota-Pago=Saldo'!AN128)</f>
        <v>-367.22308820129433</v>
      </c>
      <c r="F4" s="33"/>
      <c r="G4" s="167"/>
      <c r="H4" s="167"/>
      <c r="I4" s="167"/>
      <c r="J4" s="167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  <c r="AD4" s="9"/>
      <c r="AE4" s="9"/>
      <c r="AF4" s="9"/>
      <c r="AG4" s="9"/>
      <c r="AH4" s="9"/>
      <c r="AI4" s="9"/>
      <c r="AJ4" s="9"/>
    </row>
    <row r="5" spans="2:36" s="8" customFormat="1" ht="18.95" customHeight="1" x14ac:dyDescent="0.5">
      <c r="C5" s="31" t="s">
        <v>9</v>
      </c>
      <c r="D5" s="31">
        <v>104</v>
      </c>
      <c r="E5" s="174">
        <f>SUM('Cuota-Pago=Saldo'!AN129)</f>
        <v>-827.86752149543759</v>
      </c>
      <c r="F5" s="33"/>
      <c r="G5" s="167"/>
      <c r="H5" s="167"/>
      <c r="I5" s="167"/>
      <c r="J5" s="167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</row>
    <row r="6" spans="2:36" s="8" customFormat="1" ht="18.95" customHeight="1" x14ac:dyDescent="0.5">
      <c r="C6" s="31" t="s">
        <v>9</v>
      </c>
      <c r="D6" s="31">
        <v>201</v>
      </c>
      <c r="E6" s="174">
        <f>SUM('Cuota-Pago=Saldo'!AN130)</f>
        <v>-365.12460746852207</v>
      </c>
      <c r="F6" s="33"/>
      <c r="G6" s="167"/>
      <c r="H6" s="167"/>
      <c r="I6" s="167"/>
      <c r="J6" s="167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</row>
    <row r="7" spans="2:36" s="8" customFormat="1" ht="18.95" customHeight="1" x14ac:dyDescent="0.5">
      <c r="C7" s="31" t="s">
        <v>9</v>
      </c>
      <c r="D7" s="31">
        <v>202</v>
      </c>
      <c r="E7" s="174">
        <f>SUM('Cuota-Pago=Saldo'!AN131)</f>
        <v>-408.76426716672421</v>
      </c>
      <c r="F7" s="33"/>
      <c r="G7" s="405" t="s">
        <v>307</v>
      </c>
      <c r="H7" s="405"/>
      <c r="I7" s="180">
        <v>5</v>
      </c>
      <c r="J7" s="167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</row>
    <row r="8" spans="2:36" s="8" customFormat="1" ht="18.95" customHeight="1" x14ac:dyDescent="0.5">
      <c r="C8" s="31" t="s">
        <v>9</v>
      </c>
      <c r="D8" s="31">
        <v>203</v>
      </c>
      <c r="E8" s="174">
        <f>SUM('Cuota-Pago=Saldo'!AN132)</f>
        <v>-1743.3553524554288</v>
      </c>
      <c r="F8" s="33"/>
      <c r="G8" s="162"/>
      <c r="H8" s="162"/>
      <c r="I8" s="180">
        <v>15</v>
      </c>
      <c r="J8" s="167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  <c r="AD8" s="9"/>
      <c r="AE8" s="9"/>
      <c r="AF8" s="9"/>
      <c r="AG8" s="9"/>
      <c r="AH8" s="9"/>
      <c r="AI8" s="9"/>
      <c r="AJ8" s="9"/>
    </row>
    <row r="9" spans="2:36" s="8" customFormat="1" ht="18.95" customHeight="1" x14ac:dyDescent="0.5">
      <c r="C9" s="31" t="s">
        <v>9</v>
      </c>
      <c r="D9" s="31">
        <v>204</v>
      </c>
      <c r="E9" s="174">
        <f>SUM('Cuota-Pago=Saldo'!AN133)</f>
        <v>-1518.7671038560134</v>
      </c>
      <c r="F9" s="33"/>
      <c r="G9" s="162"/>
      <c r="H9" s="162"/>
      <c r="I9" s="180">
        <v>20</v>
      </c>
      <c r="J9" s="167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/>
      <c r="AF9" s="9"/>
      <c r="AG9" s="9"/>
      <c r="AH9" s="9"/>
      <c r="AI9" s="9"/>
      <c r="AJ9" s="9"/>
    </row>
    <row r="10" spans="2:36" s="8" customFormat="1" ht="18.95" customHeight="1" x14ac:dyDescent="0.5">
      <c r="C10" s="31" t="s">
        <v>9</v>
      </c>
      <c r="D10" s="31">
        <v>301</v>
      </c>
      <c r="E10" s="174">
        <f>SUM('Cuota-Pago=Saldo'!AN134)</f>
        <v>-527.21314740458524</v>
      </c>
      <c r="F10" s="33"/>
      <c r="G10" s="167"/>
      <c r="H10" s="167"/>
      <c r="I10" s="167"/>
      <c r="J10" s="167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  <c r="AJ10" s="9"/>
    </row>
    <row r="11" spans="2:36" s="8" customFormat="1" ht="18.95" customHeight="1" x14ac:dyDescent="0.4">
      <c r="C11" s="31" t="s">
        <v>9</v>
      </c>
      <c r="D11" s="31">
        <v>302</v>
      </c>
      <c r="E11" s="174">
        <f>SUM('Cuota-Pago=Saldo'!AN135)</f>
        <v>-339.37594306880868</v>
      </c>
      <c r="G11" s="167"/>
      <c r="H11" s="167"/>
      <c r="I11" s="167"/>
      <c r="J11" s="167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</row>
    <row r="12" spans="2:36" s="8" customFormat="1" ht="18.95" customHeight="1" x14ac:dyDescent="0.4">
      <c r="C12" s="31" t="s">
        <v>9</v>
      </c>
      <c r="D12" s="31">
        <v>303</v>
      </c>
      <c r="E12" s="174">
        <f>SUM('Cuota-Pago=Saldo'!AN136)</f>
        <v>-362.43693725243742</v>
      </c>
      <c r="G12" s="167"/>
      <c r="H12" s="167"/>
      <c r="I12" s="167"/>
      <c r="J12" s="167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  <c r="AC12" s="9"/>
      <c r="AD12" s="9"/>
      <c r="AE12" s="9"/>
      <c r="AF12" s="9"/>
      <c r="AG12" s="9"/>
      <c r="AH12" s="9"/>
      <c r="AI12" s="9"/>
      <c r="AJ12" s="9"/>
    </row>
    <row r="13" spans="2:36" s="8" customFormat="1" ht="18.95" customHeight="1" x14ac:dyDescent="0.4">
      <c r="C13" s="31" t="s">
        <v>9</v>
      </c>
      <c r="D13" s="31">
        <v>304</v>
      </c>
      <c r="E13" s="174">
        <f>SUM('Cuota-Pago=Saldo'!AN137)</f>
        <v>-409.0148470094872</v>
      </c>
      <c r="G13" s="167"/>
      <c r="H13" s="167"/>
      <c r="I13" s="167"/>
      <c r="J13" s="167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  <c r="AC13" s="9"/>
      <c r="AD13" s="9"/>
      <c r="AE13" s="9"/>
      <c r="AF13" s="9"/>
      <c r="AG13" s="9"/>
      <c r="AH13" s="9"/>
      <c r="AI13" s="9"/>
      <c r="AJ13" s="9"/>
    </row>
    <row r="14" spans="2:36" s="8" customFormat="1" ht="18.95" customHeight="1" x14ac:dyDescent="0.4">
      <c r="C14" s="31" t="s">
        <v>9</v>
      </c>
      <c r="D14" s="31">
        <v>401</v>
      </c>
      <c r="E14" s="174">
        <f>SUM('Cuota-Pago=Saldo'!AN138)</f>
        <v>2.7743024027109868</v>
      </c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  <c r="AC14" s="9"/>
      <c r="AD14" s="9"/>
      <c r="AE14" s="9"/>
      <c r="AF14" s="9"/>
      <c r="AG14" s="9"/>
      <c r="AH14" s="9"/>
      <c r="AI14" s="9"/>
      <c r="AJ14" s="9"/>
    </row>
    <row r="15" spans="2:36" s="8" customFormat="1" ht="18.95" customHeight="1" x14ac:dyDescent="0.4">
      <c r="C15" s="31" t="s">
        <v>9</v>
      </c>
      <c r="D15" s="31">
        <v>402</v>
      </c>
      <c r="E15" s="174">
        <f>SUM('Cuota-Pago=Saldo'!AN139)</f>
        <v>-389.13984450215543</v>
      </c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  <c r="AD15" s="9"/>
      <c r="AE15" s="9"/>
      <c r="AF15" s="9"/>
      <c r="AG15" s="9"/>
      <c r="AH15" s="9"/>
      <c r="AI15" s="9"/>
      <c r="AJ15" s="9"/>
    </row>
    <row r="16" spans="2:36" ht="18.95" customHeight="1" x14ac:dyDescent="0.5">
      <c r="B16" s="264" t="s">
        <v>348</v>
      </c>
      <c r="C16" s="31" t="s">
        <v>9</v>
      </c>
      <c r="D16" s="32">
        <v>403</v>
      </c>
      <c r="E16" s="174">
        <f>SUM('Cuota-Pago=Saldo'!AN140)</f>
        <v>0.96376127794940203</v>
      </c>
    </row>
    <row r="17" spans="2:36" s="8" customFormat="1" ht="18.95" customHeight="1" x14ac:dyDescent="0.5">
      <c r="B17" s="175" t="s">
        <v>346</v>
      </c>
      <c r="C17" s="31" t="s">
        <v>9</v>
      </c>
      <c r="D17" s="31">
        <v>404</v>
      </c>
      <c r="E17" s="174">
        <f>SUM('Cuota-Pago=Saldo'!AN141)</f>
        <v>-351.75891393919659</v>
      </c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</row>
    <row r="18" spans="2:36" s="8" customFormat="1" ht="18.95" customHeight="1" x14ac:dyDescent="0.4">
      <c r="B18" s="404" t="s">
        <v>295</v>
      </c>
      <c r="C18" s="31" t="s">
        <v>9</v>
      </c>
      <c r="D18" s="31">
        <v>501</v>
      </c>
      <c r="E18" s="174">
        <f>SUM('Cuota-Pago=Saldo'!AN142)</f>
        <v>-390.41817716277558</v>
      </c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</row>
    <row r="19" spans="2:36" s="8" customFormat="1" ht="18.95" customHeight="1" x14ac:dyDescent="0.4">
      <c r="B19" s="404"/>
      <c r="C19" s="31" t="s">
        <v>9</v>
      </c>
      <c r="D19" s="31">
        <v>502</v>
      </c>
      <c r="E19" s="174">
        <f>SUM('Cuota-Pago=Saldo'!AN143)</f>
        <v>-345.39521608563138</v>
      </c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</row>
    <row r="20" spans="2:36" s="8" customFormat="1" ht="18.95" customHeight="1" x14ac:dyDescent="0.4">
      <c r="B20" s="173">
        <f ca="1">NOW()</f>
        <v>46162.304492939817</v>
      </c>
      <c r="C20" s="31" t="s">
        <v>9</v>
      </c>
      <c r="D20" s="31">
        <v>503</v>
      </c>
      <c r="E20" s="174">
        <f>SUM('Cuota-Pago=Saldo'!AN144)</f>
        <v>-363.08382892652344</v>
      </c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</row>
    <row r="21" spans="2:36" s="8" customFormat="1" ht="18.95" customHeight="1" x14ac:dyDescent="0.5">
      <c r="B21" s="172">
        <f ca="1">NOW()</f>
        <v>46162.304492939817</v>
      </c>
      <c r="C21" s="31" t="s">
        <v>9</v>
      </c>
      <c r="D21" s="31">
        <v>504</v>
      </c>
      <c r="E21" s="174">
        <f>SUM('Cuota-Pago=Saldo'!AN145)</f>
        <v>-345.66065461146866</v>
      </c>
      <c r="H21" s="33" t="s">
        <v>310</v>
      </c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</row>
    <row r="22" spans="2:36" s="33" customFormat="1" ht="18.95" customHeight="1" x14ac:dyDescent="0.5">
      <c r="B22" s="161" t="s">
        <v>284</v>
      </c>
      <c r="C22" s="38"/>
      <c r="D22" s="38"/>
      <c r="E22" s="38"/>
    </row>
    <row r="23" spans="2:36" s="161" customFormat="1" ht="80.099999999999994" customHeight="1" x14ac:dyDescent="0.5">
      <c r="B23" s="403" t="s">
        <v>305</v>
      </c>
      <c r="C23" s="403"/>
      <c r="D23" s="403"/>
      <c r="E23" s="403"/>
      <c r="F23" s="403"/>
      <c r="G23" s="403"/>
      <c r="H23" s="403"/>
      <c r="I23" s="403"/>
      <c r="J23" s="403"/>
    </row>
    <row r="24" spans="2:36" s="33" customFormat="1" ht="18.95" customHeight="1" x14ac:dyDescent="0.5">
      <c r="C24" s="38"/>
      <c r="D24" s="38"/>
      <c r="E24" s="39"/>
    </row>
    <row r="25" spans="2:36" s="33" customFormat="1" ht="18.95" customHeight="1" x14ac:dyDescent="0.5">
      <c r="B25" s="163" t="s">
        <v>285</v>
      </c>
      <c r="C25" s="164" t="s">
        <v>292</v>
      </c>
      <c r="D25" s="38"/>
      <c r="E25" s="39"/>
    </row>
    <row r="26" spans="2:36" s="33" customFormat="1" ht="18.95" customHeight="1" x14ac:dyDescent="0.5">
      <c r="B26" s="163" t="s">
        <v>286</v>
      </c>
      <c r="C26" s="165" t="s">
        <v>287</v>
      </c>
      <c r="D26" s="38"/>
      <c r="E26" s="39"/>
    </row>
    <row r="27" spans="2:36" s="33" customFormat="1" ht="18.95" customHeight="1" x14ac:dyDescent="0.5">
      <c r="B27" s="163" t="s">
        <v>288</v>
      </c>
      <c r="C27" s="165" t="s">
        <v>291</v>
      </c>
      <c r="D27" s="38"/>
      <c r="E27" s="39"/>
    </row>
    <row r="28" spans="2:36" s="33" customFormat="1" ht="18.95" customHeight="1" x14ac:dyDescent="0.5">
      <c r="B28" s="163" t="s">
        <v>289</v>
      </c>
      <c r="C28" s="164" t="s">
        <v>293</v>
      </c>
      <c r="D28" s="38"/>
      <c r="E28" s="39"/>
    </row>
    <row r="29" spans="2:36" s="33" customFormat="1" ht="18.95" customHeight="1" x14ac:dyDescent="0.5">
      <c r="B29" s="163" t="s">
        <v>290</v>
      </c>
      <c r="C29" s="164" t="s">
        <v>294</v>
      </c>
      <c r="D29" s="38"/>
      <c r="E29" s="39"/>
    </row>
    <row r="31" spans="2:36" ht="18" customHeight="1" x14ac:dyDescent="0.35">
      <c r="B31" s="402" t="s">
        <v>344</v>
      </c>
      <c r="C31" s="402"/>
      <c r="D31" s="402"/>
      <c r="E31" s="402"/>
      <c r="F31" s="402"/>
      <c r="G31" s="402"/>
      <c r="H31" s="402"/>
      <c r="I31" s="97"/>
      <c r="J31" s="97"/>
      <c r="K31" s="90"/>
      <c r="L31" s="90"/>
      <c r="M31" s="90"/>
      <c r="N31" s="90"/>
      <c r="O31" s="90"/>
      <c r="P31" s="90"/>
    </row>
    <row r="32" spans="2:36" ht="18" customHeight="1" x14ac:dyDescent="0.35">
      <c r="B32" s="402"/>
      <c r="C32" s="402"/>
      <c r="D32" s="402"/>
      <c r="E32" s="402"/>
      <c r="F32" s="402"/>
      <c r="G32" s="402"/>
      <c r="H32" s="402"/>
      <c r="I32" s="97"/>
      <c r="J32" s="97"/>
      <c r="K32" s="90"/>
      <c r="L32" s="90"/>
      <c r="M32" s="90"/>
      <c r="N32" s="90"/>
      <c r="O32" s="90"/>
      <c r="P32" s="90"/>
    </row>
    <row r="33" spans="2:16" ht="18" customHeight="1" x14ac:dyDescent="0.35">
      <c r="B33" s="402"/>
      <c r="C33" s="402"/>
      <c r="D33" s="402"/>
      <c r="E33" s="402"/>
      <c r="F33" s="402"/>
      <c r="G33" s="402"/>
      <c r="H33" s="402"/>
      <c r="I33" s="97"/>
      <c r="J33" s="97"/>
      <c r="K33" s="90"/>
      <c r="L33" s="90"/>
      <c r="M33" s="90"/>
      <c r="N33" s="90"/>
      <c r="O33" s="90"/>
      <c r="P33" s="90"/>
    </row>
    <row r="34" spans="2:16" ht="18" customHeight="1" x14ac:dyDescent="0.35">
      <c r="B34" s="402"/>
      <c r="C34" s="402"/>
      <c r="D34" s="402"/>
      <c r="E34" s="402"/>
      <c r="F34" s="402"/>
      <c r="G34" s="402"/>
      <c r="H34" s="402"/>
      <c r="I34" s="97"/>
      <c r="J34" s="97"/>
      <c r="K34" s="90"/>
      <c r="L34" s="90"/>
      <c r="M34" s="90"/>
      <c r="N34" s="90"/>
      <c r="O34" s="90"/>
      <c r="P34" s="90"/>
    </row>
    <row r="35" spans="2:16" ht="18" customHeight="1" x14ac:dyDescent="0.35">
      <c r="B35" s="402"/>
      <c r="C35" s="402"/>
      <c r="D35" s="402"/>
      <c r="E35" s="402"/>
      <c r="F35" s="402"/>
      <c r="G35" s="402"/>
      <c r="H35" s="402"/>
      <c r="I35" s="97"/>
      <c r="J35" s="97"/>
      <c r="K35" s="90"/>
      <c r="L35" s="90"/>
      <c r="M35" s="90"/>
      <c r="N35" s="90"/>
      <c r="O35" s="90"/>
      <c r="P35" s="90"/>
    </row>
    <row r="36" spans="2:16" ht="18" customHeight="1" x14ac:dyDescent="0.35">
      <c r="B36" s="402"/>
      <c r="C36" s="402"/>
      <c r="D36" s="402"/>
      <c r="E36" s="402"/>
      <c r="F36" s="402"/>
      <c r="G36" s="402"/>
      <c r="H36" s="402"/>
      <c r="I36" s="97"/>
      <c r="J36" s="97"/>
      <c r="K36" s="90"/>
      <c r="L36" s="90"/>
      <c r="M36" s="90"/>
      <c r="N36" s="90"/>
      <c r="O36" s="90"/>
      <c r="P36" s="90"/>
    </row>
    <row r="37" spans="2:16" ht="18" customHeight="1" x14ac:dyDescent="0.35">
      <c r="B37" s="402"/>
      <c r="C37" s="402"/>
      <c r="D37" s="402"/>
      <c r="E37" s="402"/>
      <c r="F37" s="402"/>
      <c r="G37" s="402"/>
      <c r="H37" s="402"/>
      <c r="I37" s="97"/>
      <c r="J37" s="97"/>
      <c r="K37" s="90"/>
      <c r="L37" s="90"/>
      <c r="M37" s="90"/>
      <c r="N37" s="90"/>
      <c r="O37" s="90"/>
      <c r="P37" s="90"/>
    </row>
    <row r="38" spans="2:16" ht="18" customHeight="1" x14ac:dyDescent="0.35">
      <c r="B38" s="402"/>
      <c r="C38" s="402"/>
      <c r="D38" s="402"/>
      <c r="E38" s="402"/>
      <c r="F38" s="402"/>
      <c r="G38" s="402"/>
      <c r="H38" s="402"/>
      <c r="I38" s="97"/>
      <c r="J38" s="97"/>
      <c r="K38" s="90"/>
      <c r="L38" s="90"/>
      <c r="M38" s="90"/>
      <c r="N38" s="90"/>
      <c r="O38" s="90"/>
      <c r="P38" s="90"/>
    </row>
    <row r="39" spans="2:16" ht="15" customHeight="1" x14ac:dyDescent="0.35">
      <c r="B39" s="97"/>
      <c r="C39" s="97"/>
      <c r="D39" s="97"/>
      <c r="E39" s="97"/>
      <c r="F39" s="97"/>
      <c r="G39" s="97"/>
      <c r="H39" s="97"/>
      <c r="I39" s="97"/>
      <c r="J39" s="97"/>
      <c r="K39" s="90"/>
      <c r="L39" s="90"/>
      <c r="M39" s="90"/>
      <c r="N39" s="90"/>
      <c r="O39" s="90"/>
      <c r="P39" s="90"/>
    </row>
    <row r="40" spans="2:16" ht="14.25" customHeight="1" x14ac:dyDescent="0.35">
      <c r="B40" s="97"/>
      <c r="C40" s="97"/>
      <c r="D40" s="97"/>
      <c r="E40" s="97"/>
      <c r="F40" s="97"/>
      <c r="G40" s="97"/>
      <c r="H40" s="97"/>
      <c r="I40" s="97"/>
      <c r="J40" s="97"/>
    </row>
    <row r="41" spans="2:16" ht="14.25" customHeight="1" x14ac:dyDescent="0.35">
      <c r="B41" s="97"/>
      <c r="C41" s="97"/>
      <c r="D41" s="97"/>
      <c r="E41" s="97"/>
      <c r="F41" s="97"/>
      <c r="G41" s="97"/>
      <c r="H41" s="97"/>
      <c r="I41" s="97"/>
      <c r="J41" s="97"/>
    </row>
  </sheetData>
  <mergeCells count="4">
    <mergeCell ref="B23:J23"/>
    <mergeCell ref="B31:H38"/>
    <mergeCell ref="B18:B19"/>
    <mergeCell ref="G7:H7"/>
  </mergeCells>
  <conditionalFormatting sqref="E2:E21">
    <cfRule type="cellIs" dxfId="8" priority="1" operator="lessThan">
      <formula>-1500</formula>
    </cfRule>
    <cfRule type="cellIs" dxfId="7" priority="2" operator="between">
      <formula>0</formula>
      <formula>-0.9</formula>
    </cfRule>
    <cfRule type="cellIs" dxfId="6" priority="3" operator="lessThan">
      <formula>-1000</formula>
    </cfRule>
  </conditionalFormatting>
  <pageMargins left="0.31496062992125984" right="0.31496062992125984" top="0.94488188976377963" bottom="0.35433070866141736" header="0.31496062992125984" footer="0.31496062992125984"/>
  <pageSetup paperSize="9" scale="95" orientation="portrait" r:id="rId1"/>
  <headerFooter>
    <oddHeader>&amp;C&amp;20&amp;KFF0000CUADRO INFORMATIVO CUOTA MANTENIMIENTO - 2026</oddHeader>
  </headerFooter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B1:AJ41"/>
  <sheetViews>
    <sheetView showGridLines="0" zoomScale="80" zoomScaleNormal="80" workbookViewId="0">
      <selection activeCell="B1" sqref="B1"/>
    </sheetView>
  </sheetViews>
  <sheetFormatPr baseColWidth="10" defaultColWidth="11.3984375" defaultRowHeight="13.9" x14ac:dyDescent="0.4"/>
  <cols>
    <col min="1" max="1" width="2.73046875" style="9" customWidth="1"/>
    <col min="2" max="2" width="23.265625" style="9" customWidth="1"/>
    <col min="3" max="3" width="12.73046875" style="8" customWidth="1"/>
    <col min="4" max="4" width="12.73046875" style="9" customWidth="1"/>
    <col min="5" max="5" width="12.73046875" style="10" customWidth="1"/>
    <col min="6" max="7" width="6.73046875" style="9" customWidth="1"/>
    <col min="8" max="8" width="10.265625" style="9" customWidth="1"/>
    <col min="9" max="9" width="2.59765625" style="9" bestFit="1" customWidth="1"/>
    <col min="10" max="11" width="6.73046875" style="9" customWidth="1"/>
    <col min="12" max="12" width="10.265625" style="9" customWidth="1"/>
    <col min="13" max="13" width="2.265625" style="9" customWidth="1"/>
    <col min="14" max="15" width="6.73046875" style="9" customWidth="1"/>
    <col min="16" max="16" width="10.265625" style="9" customWidth="1"/>
    <col min="17" max="17" width="2.265625" style="9" customWidth="1"/>
    <col min="18" max="19" width="6.73046875" style="9" customWidth="1"/>
    <col min="20" max="20" width="10.265625" style="9" customWidth="1"/>
    <col min="21" max="21" width="2.265625" style="9" customWidth="1"/>
    <col min="22" max="23" width="6.73046875" style="9" customWidth="1"/>
    <col min="24" max="24" width="10.265625" style="9" customWidth="1"/>
    <col min="25" max="25" width="2.265625" style="9" customWidth="1"/>
    <col min="26" max="27" width="6.73046875" style="9" customWidth="1"/>
    <col min="28" max="28" width="10.265625" style="9" customWidth="1"/>
    <col min="29" max="29" width="2.265625" style="9" customWidth="1"/>
    <col min="30" max="31" width="6.73046875" style="9" customWidth="1"/>
    <col min="32" max="32" width="10.265625" style="9" customWidth="1"/>
    <col min="33" max="33" width="2.265625" style="9" customWidth="1"/>
    <col min="34" max="35" width="6.73046875" style="9" customWidth="1"/>
    <col min="36" max="36" width="10.265625" style="9" customWidth="1"/>
    <col min="37" max="37" width="6.265625" style="9" bestFit="1" customWidth="1"/>
    <col min="38" max="16384" width="11.3984375" style="9"/>
  </cols>
  <sheetData>
    <row r="1" spans="2:36" s="8" customFormat="1" ht="18.95" customHeight="1" x14ac:dyDescent="0.5">
      <c r="B1" s="33" t="str">
        <f>B!$B$1</f>
        <v>MAYO</v>
      </c>
      <c r="C1" s="34" t="s">
        <v>0</v>
      </c>
      <c r="D1" s="35" t="s">
        <v>19</v>
      </c>
      <c r="E1" s="36" t="s">
        <v>264</v>
      </c>
      <c r="F1" s="37"/>
      <c r="G1" s="167"/>
      <c r="H1" s="167"/>
      <c r="I1" s="167"/>
      <c r="J1" s="167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</row>
    <row r="2" spans="2:36" ht="18.95" customHeight="1" x14ac:dyDescent="0.5">
      <c r="B2" s="33" t="s">
        <v>12</v>
      </c>
      <c r="C2" s="31" t="s">
        <v>10</v>
      </c>
      <c r="D2" s="31">
        <v>101</v>
      </c>
      <c r="E2" s="174">
        <f>SUM('Cuota-Pago=Saldo'!AN146)</f>
        <v>-435.23743868959497</v>
      </c>
      <c r="F2" s="33"/>
      <c r="G2" s="167"/>
      <c r="H2" s="167"/>
      <c r="I2" s="167"/>
      <c r="J2" s="167"/>
    </row>
    <row r="3" spans="2:36" s="8" customFormat="1" ht="18.95" customHeight="1" x14ac:dyDescent="0.5">
      <c r="C3" s="31" t="s">
        <v>10</v>
      </c>
      <c r="D3" s="31">
        <v>102</v>
      </c>
      <c r="E3" s="174">
        <f>SUM('Cuota-Pago=Saldo'!AN147)</f>
        <v>-7.5035310836710778E-3</v>
      </c>
      <c r="F3" s="33"/>
      <c r="G3" s="167"/>
      <c r="H3" s="167"/>
      <c r="I3" s="167"/>
      <c r="J3" s="167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</row>
    <row r="4" spans="2:36" s="8" customFormat="1" ht="18.95" customHeight="1" x14ac:dyDescent="0.5">
      <c r="C4" s="31" t="s">
        <v>10</v>
      </c>
      <c r="D4" s="31">
        <v>103</v>
      </c>
      <c r="E4" s="174">
        <f>SUM('Cuota-Pago=Saldo'!AN148)</f>
        <v>-348.25191873352247</v>
      </c>
      <c r="F4" s="33"/>
      <c r="G4" s="167"/>
      <c r="H4" s="167"/>
      <c r="I4" s="167"/>
      <c r="J4" s="167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  <c r="AD4" s="9"/>
      <c r="AE4" s="9"/>
      <c r="AF4" s="9"/>
      <c r="AG4" s="9"/>
      <c r="AH4" s="9"/>
      <c r="AI4" s="9"/>
      <c r="AJ4" s="9"/>
    </row>
    <row r="5" spans="2:36" s="8" customFormat="1" ht="18.95" customHeight="1" x14ac:dyDescent="0.5">
      <c r="C5" s="31" t="s">
        <v>10</v>
      </c>
      <c r="D5" s="31">
        <v>104</v>
      </c>
      <c r="E5" s="174">
        <f>SUM('Cuota-Pago=Saldo'!AN149)</f>
        <v>-382.43464326691065</v>
      </c>
      <c r="F5" s="33"/>
      <c r="G5" s="167"/>
      <c r="H5" s="167"/>
      <c r="I5" s="167"/>
      <c r="J5" s="167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</row>
    <row r="6" spans="2:36" s="8" customFormat="1" ht="18.95" customHeight="1" x14ac:dyDescent="0.5">
      <c r="C6" s="31" t="s">
        <v>10</v>
      </c>
      <c r="D6" s="31">
        <v>201</v>
      </c>
      <c r="E6" s="174">
        <f>SUM('Cuota-Pago=Saldo'!AN150)</f>
        <v>-514.56644927623233</v>
      </c>
      <c r="F6" s="33"/>
      <c r="G6" s="167"/>
      <c r="H6" s="167"/>
      <c r="I6" s="167"/>
      <c r="J6" s="167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</row>
    <row r="7" spans="2:36" s="8" customFormat="1" ht="18.95" customHeight="1" x14ac:dyDescent="0.5">
      <c r="C7" s="31" t="s">
        <v>10</v>
      </c>
      <c r="D7" s="31">
        <v>202</v>
      </c>
      <c r="E7" s="174">
        <f>SUM('Cuota-Pago=Saldo'!AN151)</f>
        <v>-367.53521502712999</v>
      </c>
      <c r="F7" s="33"/>
      <c r="G7" s="405" t="s">
        <v>307</v>
      </c>
      <c r="H7" s="405"/>
      <c r="I7" s="180">
        <v>5</v>
      </c>
      <c r="J7" s="167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</row>
    <row r="8" spans="2:36" s="8" customFormat="1" ht="18.95" customHeight="1" x14ac:dyDescent="0.5">
      <c r="C8" s="31" t="s">
        <v>10</v>
      </c>
      <c r="D8" s="31">
        <v>203</v>
      </c>
      <c r="E8" s="174">
        <f>SUM('Cuota-Pago=Saldo'!AN152)</f>
        <v>-848.3690845825397</v>
      </c>
      <c r="F8" s="33"/>
      <c r="G8" s="162"/>
      <c r="H8" s="162"/>
      <c r="I8" s="180">
        <v>15</v>
      </c>
      <c r="J8" s="167"/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  <c r="AD8" s="9"/>
      <c r="AE8" s="9"/>
      <c r="AF8" s="9"/>
      <c r="AG8" s="9"/>
      <c r="AH8" s="9"/>
      <c r="AI8" s="9"/>
      <c r="AJ8" s="9"/>
    </row>
    <row r="9" spans="2:36" s="8" customFormat="1" ht="18.95" customHeight="1" x14ac:dyDescent="0.5">
      <c r="C9" s="31" t="s">
        <v>10</v>
      </c>
      <c r="D9" s="31">
        <v>204</v>
      </c>
      <c r="E9" s="174">
        <f>SUM('Cuota-Pago=Saldo'!AN153)</f>
        <v>-320.24201954118695</v>
      </c>
      <c r="F9" s="33"/>
      <c r="G9" s="162"/>
      <c r="H9" s="162"/>
      <c r="I9" s="180">
        <v>20</v>
      </c>
      <c r="J9" s="167"/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/>
      <c r="AF9" s="9"/>
      <c r="AG9" s="9"/>
      <c r="AH9" s="9"/>
      <c r="AI9" s="9"/>
      <c r="AJ9" s="9"/>
    </row>
    <row r="10" spans="2:36" s="8" customFormat="1" ht="18.95" customHeight="1" x14ac:dyDescent="0.5">
      <c r="C10" s="31" t="s">
        <v>10</v>
      </c>
      <c r="D10" s="31">
        <v>301</v>
      </c>
      <c r="E10" s="174">
        <f>SUM('Cuota-Pago=Saldo'!AN154)</f>
        <v>-760.51255718394384</v>
      </c>
      <c r="F10" s="33"/>
      <c r="G10" s="167"/>
      <c r="H10" s="167"/>
      <c r="I10" s="167"/>
      <c r="J10" s="167"/>
      <c r="K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  <c r="AJ10" s="9"/>
    </row>
    <row r="11" spans="2:36" s="8" customFormat="1" ht="18.95" customHeight="1" x14ac:dyDescent="0.4">
      <c r="C11" s="31" t="s">
        <v>10</v>
      </c>
      <c r="D11" s="31">
        <v>302</v>
      </c>
      <c r="E11" s="174">
        <f>SUM('Cuota-Pago=Saldo'!AN155)</f>
        <v>-804.1585052255441</v>
      </c>
      <c r="G11" s="167"/>
      <c r="H11" s="167"/>
      <c r="I11" s="167"/>
      <c r="J11" s="167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</row>
    <row r="12" spans="2:36" ht="18.95" customHeight="1" x14ac:dyDescent="0.35">
      <c r="C12" s="31" t="s">
        <v>10</v>
      </c>
      <c r="D12" s="31">
        <v>303</v>
      </c>
      <c r="E12" s="174">
        <f>SUM('Cuota-Pago=Saldo'!AN156)</f>
        <v>-348.56241293861973</v>
      </c>
      <c r="G12" s="167"/>
      <c r="H12" s="167"/>
      <c r="I12" s="167"/>
      <c r="J12" s="167"/>
    </row>
    <row r="13" spans="2:36" ht="18.95" customHeight="1" x14ac:dyDescent="0.35">
      <c r="C13" s="31" t="s">
        <v>10</v>
      </c>
      <c r="D13" s="31">
        <v>304</v>
      </c>
      <c r="E13" s="174">
        <f>SUM('Cuota-Pago=Saldo'!AN157)</f>
        <v>-378.91125248651224</v>
      </c>
      <c r="G13" s="167"/>
      <c r="H13" s="167"/>
      <c r="I13" s="167"/>
      <c r="J13" s="167"/>
    </row>
    <row r="14" spans="2:36" ht="18.95" customHeight="1" x14ac:dyDescent="0.35">
      <c r="C14" s="31" t="s">
        <v>10</v>
      </c>
      <c r="D14" s="31">
        <v>401</v>
      </c>
      <c r="E14" s="174">
        <f>SUM('Cuota-Pago=Saldo'!AN158)</f>
        <v>-431.36655228064888</v>
      </c>
    </row>
    <row r="15" spans="2:36" ht="18.95" customHeight="1" x14ac:dyDescent="0.35">
      <c r="C15" s="31" t="s">
        <v>10</v>
      </c>
      <c r="D15" s="31">
        <v>402</v>
      </c>
      <c r="E15" s="174">
        <f>SUM('Cuota-Pago=Saldo'!AN159)</f>
        <v>-394.18922423405752</v>
      </c>
    </row>
    <row r="16" spans="2:36" ht="18.95" customHeight="1" x14ac:dyDescent="0.5">
      <c r="B16" s="264" t="s">
        <v>348</v>
      </c>
      <c r="C16" s="31" t="s">
        <v>10</v>
      </c>
      <c r="D16" s="32">
        <v>403</v>
      </c>
      <c r="E16" s="174">
        <f>SUM('Cuota-Pago=Saldo'!AN160)</f>
        <v>-409.67795549939143</v>
      </c>
    </row>
    <row r="17" spans="2:16" ht="18.95" customHeight="1" x14ac:dyDescent="0.5">
      <c r="B17" s="175" t="s">
        <v>346</v>
      </c>
      <c r="C17" s="31" t="s">
        <v>10</v>
      </c>
      <c r="D17" s="31">
        <v>404</v>
      </c>
      <c r="E17" s="174">
        <f>SUM('Cuota-Pago=Saldo'!AN161)</f>
        <v>-662.9495635666766</v>
      </c>
    </row>
    <row r="18" spans="2:16" ht="18.95" customHeight="1" x14ac:dyDescent="0.35">
      <c r="B18" s="404" t="s">
        <v>295</v>
      </c>
      <c r="C18" s="31" t="s">
        <v>10</v>
      </c>
      <c r="D18" s="31">
        <v>501</v>
      </c>
      <c r="E18" s="174">
        <f>SUM('Cuota-Pago=Saldo'!AN162)</f>
        <v>-1152.3107365445821</v>
      </c>
    </row>
    <row r="19" spans="2:16" ht="18.95" customHeight="1" x14ac:dyDescent="0.35">
      <c r="B19" s="404"/>
      <c r="C19" s="31" t="s">
        <v>10</v>
      </c>
      <c r="D19" s="31">
        <v>502</v>
      </c>
      <c r="E19" s="174">
        <f>SUM('Cuota-Pago=Saldo'!AN163)</f>
        <v>-403.22365205209883</v>
      </c>
    </row>
    <row r="20" spans="2:16" ht="18.95" customHeight="1" x14ac:dyDescent="0.4">
      <c r="B20" s="173">
        <f ca="1">NOW()</f>
        <v>46162.304492939817</v>
      </c>
      <c r="C20" s="31" t="s">
        <v>10</v>
      </c>
      <c r="D20" s="31">
        <v>503</v>
      </c>
      <c r="E20" s="174">
        <f>SUM('Cuota-Pago=Saldo'!AN164)</f>
        <v>-788.2651001204265</v>
      </c>
    </row>
    <row r="21" spans="2:16" ht="18.95" customHeight="1" x14ac:dyDescent="0.5">
      <c r="B21" s="172">
        <f ca="1">NOW()</f>
        <v>46162.304492939817</v>
      </c>
      <c r="C21" s="31" t="s">
        <v>10</v>
      </c>
      <c r="D21" s="31">
        <v>504</v>
      </c>
      <c r="E21" s="174">
        <f>SUM('Cuota-Pago=Saldo'!AN165)</f>
        <v>-2004.9585676767574</v>
      </c>
      <c r="H21" s="166" t="s">
        <v>311</v>
      </c>
    </row>
    <row r="22" spans="2:16" s="33" customFormat="1" ht="18.95" customHeight="1" x14ac:dyDescent="0.5">
      <c r="B22" s="161" t="s">
        <v>284</v>
      </c>
      <c r="C22" s="38"/>
      <c r="D22" s="38"/>
      <c r="E22" s="39"/>
    </row>
    <row r="23" spans="2:16" s="161" customFormat="1" ht="80.099999999999994" customHeight="1" x14ac:dyDescent="0.5">
      <c r="B23" s="403" t="s">
        <v>305</v>
      </c>
      <c r="C23" s="403"/>
      <c r="D23" s="403"/>
      <c r="E23" s="403"/>
      <c r="F23" s="403"/>
      <c r="G23" s="403"/>
      <c r="H23" s="403"/>
      <c r="I23" s="403"/>
      <c r="J23" s="403"/>
    </row>
    <row r="24" spans="2:16" s="33" customFormat="1" ht="18.95" customHeight="1" x14ac:dyDescent="0.5">
      <c r="C24" s="38"/>
      <c r="D24" s="38"/>
      <c r="E24" s="39"/>
    </row>
    <row r="25" spans="2:16" s="33" customFormat="1" ht="18.95" customHeight="1" x14ac:dyDescent="0.5">
      <c r="B25" s="163" t="s">
        <v>285</v>
      </c>
      <c r="C25" s="164" t="s">
        <v>292</v>
      </c>
      <c r="D25" s="38"/>
      <c r="E25" s="39"/>
    </row>
    <row r="26" spans="2:16" s="33" customFormat="1" ht="18.95" customHeight="1" x14ac:dyDescent="0.5">
      <c r="B26" s="163" t="s">
        <v>286</v>
      </c>
      <c r="C26" s="165" t="s">
        <v>287</v>
      </c>
      <c r="D26" s="38"/>
      <c r="E26" s="39"/>
    </row>
    <row r="27" spans="2:16" s="33" customFormat="1" ht="18.95" customHeight="1" x14ac:dyDescent="0.5">
      <c r="B27" s="163" t="s">
        <v>288</v>
      </c>
      <c r="C27" s="165" t="s">
        <v>291</v>
      </c>
      <c r="D27" s="38"/>
      <c r="E27" s="39"/>
    </row>
    <row r="28" spans="2:16" s="33" customFormat="1" ht="18.95" customHeight="1" x14ac:dyDescent="0.5">
      <c r="B28" s="163" t="s">
        <v>289</v>
      </c>
      <c r="C28" s="164" t="s">
        <v>293</v>
      </c>
      <c r="D28" s="38"/>
      <c r="E28" s="39"/>
    </row>
    <row r="29" spans="2:16" s="33" customFormat="1" ht="18.95" customHeight="1" x14ac:dyDescent="0.5">
      <c r="B29" s="163" t="s">
        <v>290</v>
      </c>
      <c r="C29" s="164" t="s">
        <v>294</v>
      </c>
      <c r="D29" s="38"/>
      <c r="E29" s="39"/>
    </row>
    <row r="31" spans="2:16" ht="18" customHeight="1" x14ac:dyDescent="0.35">
      <c r="B31" s="402" t="s">
        <v>343</v>
      </c>
      <c r="C31" s="402"/>
      <c r="D31" s="402"/>
      <c r="E31" s="402"/>
      <c r="F31" s="402"/>
      <c r="G31" s="402"/>
      <c r="H31" s="402"/>
      <c r="I31" s="97"/>
      <c r="J31" s="97"/>
      <c r="K31" s="90"/>
      <c r="L31" s="90"/>
      <c r="M31" s="90"/>
      <c r="N31" s="90"/>
      <c r="O31" s="90"/>
      <c r="P31" s="90"/>
    </row>
    <row r="32" spans="2:16" ht="18" customHeight="1" x14ac:dyDescent="0.35">
      <c r="B32" s="402"/>
      <c r="C32" s="402"/>
      <c r="D32" s="402"/>
      <c r="E32" s="402"/>
      <c r="F32" s="402"/>
      <c r="G32" s="402"/>
      <c r="H32" s="402"/>
      <c r="I32" s="97"/>
      <c r="J32" s="97"/>
      <c r="K32" s="90"/>
      <c r="L32" s="90"/>
      <c r="M32" s="90"/>
      <c r="N32" s="90"/>
      <c r="O32" s="90"/>
      <c r="P32" s="90"/>
    </row>
    <row r="33" spans="2:16" ht="18" customHeight="1" x14ac:dyDescent="0.35">
      <c r="B33" s="402"/>
      <c r="C33" s="402"/>
      <c r="D33" s="402"/>
      <c r="E33" s="402"/>
      <c r="F33" s="402"/>
      <c r="G33" s="402"/>
      <c r="H33" s="402"/>
      <c r="I33" s="97"/>
      <c r="J33" s="97"/>
      <c r="K33" s="90"/>
      <c r="L33" s="90"/>
      <c r="M33" s="90"/>
      <c r="N33" s="90"/>
      <c r="O33" s="90"/>
      <c r="P33" s="90"/>
    </row>
    <row r="34" spans="2:16" ht="18" customHeight="1" x14ac:dyDescent="0.35">
      <c r="B34" s="402"/>
      <c r="C34" s="402"/>
      <c r="D34" s="402"/>
      <c r="E34" s="402"/>
      <c r="F34" s="402"/>
      <c r="G34" s="402"/>
      <c r="H34" s="402"/>
      <c r="I34" s="97"/>
      <c r="J34" s="97"/>
      <c r="K34" s="90"/>
      <c r="L34" s="90"/>
      <c r="M34" s="90"/>
      <c r="N34" s="90"/>
      <c r="O34" s="90"/>
      <c r="P34" s="90"/>
    </row>
    <row r="35" spans="2:16" ht="18" customHeight="1" x14ac:dyDescent="0.35">
      <c r="B35" s="402"/>
      <c r="C35" s="402"/>
      <c r="D35" s="402"/>
      <c r="E35" s="402"/>
      <c r="F35" s="402"/>
      <c r="G35" s="402"/>
      <c r="H35" s="402"/>
      <c r="I35" s="97"/>
      <c r="J35" s="97"/>
      <c r="K35" s="90"/>
      <c r="L35" s="90"/>
      <c r="M35" s="90"/>
      <c r="N35" s="90"/>
      <c r="O35" s="90"/>
      <c r="P35" s="90"/>
    </row>
    <row r="36" spans="2:16" ht="18" customHeight="1" x14ac:dyDescent="0.35">
      <c r="B36" s="402"/>
      <c r="C36" s="402"/>
      <c r="D36" s="402"/>
      <c r="E36" s="402"/>
      <c r="F36" s="402"/>
      <c r="G36" s="402"/>
      <c r="H36" s="402"/>
      <c r="I36" s="97"/>
      <c r="J36" s="97"/>
      <c r="K36" s="90"/>
      <c r="L36" s="90"/>
      <c r="M36" s="90"/>
      <c r="N36" s="90"/>
      <c r="O36" s="90"/>
      <c r="P36" s="90"/>
    </row>
    <row r="37" spans="2:16" ht="18" customHeight="1" x14ac:dyDescent="0.35">
      <c r="B37" s="402"/>
      <c r="C37" s="402"/>
      <c r="D37" s="402"/>
      <c r="E37" s="402"/>
      <c r="F37" s="402"/>
      <c r="G37" s="402"/>
      <c r="H37" s="402"/>
      <c r="I37" s="97"/>
      <c r="J37" s="97"/>
      <c r="K37" s="90"/>
      <c r="L37" s="90"/>
      <c r="M37" s="90"/>
      <c r="N37" s="90"/>
      <c r="O37" s="90"/>
      <c r="P37" s="90"/>
    </row>
    <row r="38" spans="2:16" ht="18" customHeight="1" x14ac:dyDescent="0.35">
      <c r="B38" s="402"/>
      <c r="C38" s="402"/>
      <c r="D38" s="402"/>
      <c r="E38" s="402"/>
      <c r="F38" s="402"/>
      <c r="G38" s="402"/>
      <c r="H38" s="402"/>
      <c r="I38" s="97"/>
      <c r="J38" s="97"/>
      <c r="K38" s="90"/>
      <c r="L38" s="90"/>
      <c r="M38" s="90"/>
      <c r="N38" s="90"/>
      <c r="O38" s="90"/>
      <c r="P38" s="90"/>
    </row>
    <row r="39" spans="2:16" ht="15" customHeight="1" x14ac:dyDescent="0.35">
      <c r="B39" s="97"/>
      <c r="C39" s="97"/>
      <c r="D39" s="97"/>
      <c r="E39" s="97"/>
      <c r="F39" s="97"/>
      <c r="G39" s="97"/>
      <c r="H39" s="97"/>
      <c r="I39" s="97"/>
      <c r="J39" s="97"/>
      <c r="K39" s="90"/>
      <c r="L39" s="90"/>
      <c r="M39" s="90"/>
      <c r="N39" s="90"/>
      <c r="O39" s="90"/>
      <c r="P39" s="90"/>
    </row>
    <row r="40" spans="2:16" ht="14.25" customHeight="1" x14ac:dyDescent="0.35">
      <c r="B40" s="97"/>
      <c r="C40" s="97"/>
      <c r="D40" s="97"/>
      <c r="E40" s="97"/>
      <c r="F40" s="97"/>
      <c r="G40" s="97"/>
      <c r="H40" s="97"/>
      <c r="I40" s="97"/>
      <c r="J40" s="97"/>
    </row>
    <row r="41" spans="2:16" ht="14.25" customHeight="1" x14ac:dyDescent="0.35">
      <c r="B41" s="97"/>
      <c r="C41" s="97"/>
      <c r="D41" s="97"/>
      <c r="E41" s="97"/>
      <c r="F41" s="97"/>
      <c r="G41" s="97"/>
      <c r="H41" s="97"/>
      <c r="I41" s="97"/>
      <c r="J41" s="97"/>
    </row>
  </sheetData>
  <mergeCells count="4">
    <mergeCell ref="B23:J23"/>
    <mergeCell ref="B31:H38"/>
    <mergeCell ref="B18:B19"/>
    <mergeCell ref="G7:H7"/>
  </mergeCells>
  <conditionalFormatting sqref="E2:E21">
    <cfRule type="cellIs" dxfId="5" priority="1" operator="lessThan">
      <formula>-1500</formula>
    </cfRule>
    <cfRule type="cellIs" dxfId="4" priority="2" operator="between">
      <formula>0</formula>
      <formula>-0.9</formula>
    </cfRule>
    <cfRule type="cellIs" dxfId="3" priority="3" operator="lessThan">
      <formula>-1000</formula>
    </cfRule>
  </conditionalFormatting>
  <pageMargins left="0.31496062992125984" right="0.31496062992125984" top="0.94488188976377963" bottom="0.35433070866141736" header="0.31496062992125984" footer="0.31496062992125984"/>
  <pageSetup paperSize="9" scale="95" orientation="portrait" verticalDpi="360" r:id="rId1"/>
  <headerFooter>
    <oddHeader>&amp;C&amp;20&amp;KFF0000CUADRO INFORMATIVO CUOTA MANTENIMIENTO - 2026</oddHeader>
  </headerFooter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B1:P41"/>
  <sheetViews>
    <sheetView showGridLines="0" zoomScale="80" zoomScaleNormal="80" workbookViewId="0">
      <selection activeCell="R12" sqref="R12"/>
    </sheetView>
  </sheetViews>
  <sheetFormatPr baseColWidth="10" defaultColWidth="11.3984375" defaultRowHeight="13.9" x14ac:dyDescent="0.4"/>
  <cols>
    <col min="1" max="1" width="2.73046875" style="9" customWidth="1"/>
    <col min="2" max="2" width="23.265625" style="9" customWidth="1"/>
    <col min="3" max="3" width="12.73046875" style="8" customWidth="1"/>
    <col min="4" max="4" width="12.73046875" style="9" customWidth="1"/>
    <col min="5" max="5" width="12.73046875" style="10" customWidth="1"/>
    <col min="6" max="7" width="6.73046875" style="9" customWidth="1"/>
    <col min="8" max="8" width="10.265625" style="9" customWidth="1"/>
    <col min="9" max="9" width="2.59765625" style="9" bestFit="1" customWidth="1"/>
    <col min="10" max="11" width="6.73046875" style="9" customWidth="1"/>
    <col min="12" max="12" width="10.265625" style="9" customWidth="1"/>
    <col min="13" max="13" width="2.265625" style="9" customWidth="1"/>
    <col min="14" max="15" width="6.73046875" style="9" customWidth="1"/>
    <col min="16" max="16" width="10.265625" style="9" customWidth="1"/>
    <col min="17" max="17" width="2.265625" style="9" customWidth="1"/>
    <col min="18" max="19" width="6.73046875" style="9" customWidth="1"/>
    <col min="20" max="20" width="10.265625" style="9" customWidth="1"/>
    <col min="21" max="21" width="2.265625" style="9" customWidth="1"/>
    <col min="22" max="23" width="6.73046875" style="9" customWidth="1"/>
    <col min="24" max="24" width="10.265625" style="9" customWidth="1"/>
    <col min="25" max="25" width="2.265625" style="9" customWidth="1"/>
    <col min="26" max="27" width="6.73046875" style="9" customWidth="1"/>
    <col min="28" max="28" width="10.265625" style="9" customWidth="1"/>
    <col min="29" max="29" width="2.265625" style="9" customWidth="1"/>
    <col min="30" max="31" width="6.73046875" style="9" customWidth="1"/>
    <col min="32" max="32" width="10.265625" style="9" customWidth="1"/>
    <col min="33" max="33" width="2.265625" style="9" customWidth="1"/>
    <col min="34" max="35" width="6.73046875" style="9" customWidth="1"/>
    <col min="36" max="36" width="10.265625" style="9" customWidth="1"/>
    <col min="37" max="37" width="6.265625" style="9" bestFit="1" customWidth="1"/>
    <col min="38" max="16384" width="11.3984375" style="9"/>
  </cols>
  <sheetData>
    <row r="1" spans="2:10" ht="18.95" customHeight="1" x14ac:dyDescent="0.5">
      <c r="B1" s="33" t="str">
        <f>B!$B$1</f>
        <v>MAYO</v>
      </c>
      <c r="C1" s="34" t="s">
        <v>0</v>
      </c>
      <c r="D1" s="35" t="s">
        <v>19</v>
      </c>
      <c r="E1" s="36" t="s">
        <v>264</v>
      </c>
      <c r="F1" s="37"/>
      <c r="G1" s="167"/>
      <c r="H1" s="167"/>
      <c r="I1" s="167"/>
      <c r="J1" s="167"/>
    </row>
    <row r="2" spans="2:10" ht="18.95" customHeight="1" x14ac:dyDescent="0.5">
      <c r="B2" s="33" t="s">
        <v>12</v>
      </c>
      <c r="C2" s="31" t="s">
        <v>11</v>
      </c>
      <c r="D2" s="31">
        <v>101</v>
      </c>
      <c r="E2" s="174">
        <f>SUM('Cuota-Pago=Saldo'!AN166)</f>
        <v>-426.10697202396022</v>
      </c>
      <c r="F2" s="33"/>
      <c r="G2" s="167"/>
      <c r="H2" s="167"/>
      <c r="I2" s="167"/>
      <c r="J2" s="167"/>
    </row>
    <row r="3" spans="2:10" ht="18.95" customHeight="1" x14ac:dyDescent="0.5">
      <c r="C3" s="31" t="s">
        <v>11</v>
      </c>
      <c r="D3" s="31">
        <v>102</v>
      </c>
      <c r="E3" s="174">
        <f>SUM('Cuota-Pago=Saldo'!AN167)</f>
        <v>-297.60334440204014</v>
      </c>
      <c r="F3" s="33"/>
      <c r="G3" s="167"/>
      <c r="H3" s="167"/>
      <c r="I3" s="167"/>
      <c r="J3" s="167"/>
    </row>
    <row r="4" spans="2:10" ht="18.95" customHeight="1" x14ac:dyDescent="0.5">
      <c r="C4" s="31" t="s">
        <v>11</v>
      </c>
      <c r="D4" s="31">
        <v>103</v>
      </c>
      <c r="E4" s="174">
        <f>SUM('Cuota-Pago=Saldo'!AN168)</f>
        <v>-705.19988192190453</v>
      </c>
      <c r="F4" s="33"/>
      <c r="G4" s="167"/>
      <c r="H4" s="167"/>
      <c r="I4" s="167"/>
      <c r="J4" s="167"/>
    </row>
    <row r="5" spans="2:10" ht="18.95" customHeight="1" x14ac:dyDescent="0.5">
      <c r="C5" s="31" t="s">
        <v>11</v>
      </c>
      <c r="D5" s="31">
        <v>104</v>
      </c>
      <c r="E5" s="174">
        <f>SUM('Cuota-Pago=Saldo'!AN169)</f>
        <v>-792.83477427902403</v>
      </c>
      <c r="F5" s="33"/>
      <c r="G5" s="167"/>
      <c r="H5" s="167"/>
      <c r="I5" s="167"/>
      <c r="J5" s="167"/>
    </row>
    <row r="6" spans="2:10" ht="18.95" customHeight="1" x14ac:dyDescent="0.5">
      <c r="C6" s="31" t="s">
        <v>11</v>
      </c>
      <c r="D6" s="31">
        <v>201</v>
      </c>
      <c r="E6" s="174">
        <f>SUM('Cuota-Pago=Saldo'!AN170)</f>
        <v>-401.46081449271639</v>
      </c>
      <c r="F6" s="33"/>
      <c r="G6" s="167"/>
      <c r="H6" s="167"/>
      <c r="I6" s="167"/>
      <c r="J6" s="167"/>
    </row>
    <row r="7" spans="2:10" ht="18.95" customHeight="1" x14ac:dyDescent="0.5">
      <c r="C7" s="31" t="s">
        <v>11</v>
      </c>
      <c r="D7" s="31">
        <v>202</v>
      </c>
      <c r="E7" s="174">
        <f>SUM('Cuota-Pago=Saldo'!AN171)</f>
        <v>-1942.5647947709979</v>
      </c>
      <c r="F7" s="33"/>
      <c r="G7" s="405" t="s">
        <v>307</v>
      </c>
      <c r="H7" s="405"/>
      <c r="I7" s="180">
        <v>5</v>
      </c>
      <c r="J7" s="167"/>
    </row>
    <row r="8" spans="2:10" ht="18.95" customHeight="1" x14ac:dyDescent="0.5">
      <c r="C8" s="31" t="s">
        <v>11</v>
      </c>
      <c r="D8" s="31">
        <v>203</v>
      </c>
      <c r="E8" s="174">
        <f>SUM('Cuota-Pago=Saldo'!AN172)</f>
        <v>-447.34379434273461</v>
      </c>
      <c r="F8" s="33"/>
      <c r="G8" s="162"/>
      <c r="H8" s="162"/>
      <c r="I8" s="180">
        <v>15</v>
      </c>
      <c r="J8" s="167"/>
    </row>
    <row r="9" spans="2:10" ht="18.95" customHeight="1" x14ac:dyDescent="0.5">
      <c r="C9" s="31" t="s">
        <v>11</v>
      </c>
      <c r="D9" s="31">
        <v>204</v>
      </c>
      <c r="E9" s="174">
        <f>SUM('Cuota-Pago=Saldo'!AN173)</f>
        <v>-469.12228331855266</v>
      </c>
      <c r="F9" s="33"/>
      <c r="G9" s="162"/>
      <c r="H9" s="162"/>
      <c r="I9" s="180">
        <v>20</v>
      </c>
      <c r="J9" s="167"/>
    </row>
    <row r="10" spans="2:10" ht="18.95" customHeight="1" x14ac:dyDescent="0.5">
      <c r="C10" s="31" t="s">
        <v>11</v>
      </c>
      <c r="D10" s="31">
        <v>301</v>
      </c>
      <c r="E10" s="174">
        <f>SUM('Cuota-Pago=Saldo'!AN174)</f>
        <v>1.0244429540762212E-3</v>
      </c>
      <c r="F10" s="33"/>
      <c r="G10" s="167"/>
      <c r="H10" s="167"/>
      <c r="I10" s="167"/>
      <c r="J10" s="167"/>
    </row>
    <row r="11" spans="2:10" ht="18.95" customHeight="1" x14ac:dyDescent="0.35">
      <c r="C11" s="31" t="s">
        <v>11</v>
      </c>
      <c r="D11" s="31">
        <v>302</v>
      </c>
      <c r="E11" s="174">
        <f>SUM('Cuota-Pago=Saldo'!AN175)</f>
        <v>-4926.4004999653771</v>
      </c>
      <c r="G11" s="167"/>
      <c r="H11" s="167"/>
      <c r="I11" s="167"/>
      <c r="J11" s="167"/>
    </row>
    <row r="12" spans="2:10" ht="18.95" customHeight="1" x14ac:dyDescent="0.35">
      <c r="C12" s="31" t="s">
        <v>11</v>
      </c>
      <c r="D12" s="31">
        <v>303</v>
      </c>
      <c r="E12" s="174">
        <f>SUM('Cuota-Pago=Saldo'!AN176)</f>
        <v>-390.3968645930226</v>
      </c>
      <c r="G12" s="167"/>
      <c r="H12" s="167"/>
      <c r="I12" s="167"/>
      <c r="J12" s="167"/>
    </row>
    <row r="13" spans="2:10" ht="18.95" customHeight="1" x14ac:dyDescent="0.35">
      <c r="C13" s="31" t="s">
        <v>11</v>
      </c>
      <c r="D13" s="31">
        <v>304</v>
      </c>
      <c r="E13" s="174">
        <f>SUM('Cuota-Pago=Saldo'!AN177)</f>
        <v>-1042.546216631953</v>
      </c>
      <c r="G13" s="167"/>
      <c r="H13" s="167"/>
      <c r="I13" s="167"/>
      <c r="J13" s="167"/>
    </row>
    <row r="14" spans="2:10" ht="18.95" customHeight="1" x14ac:dyDescent="0.35">
      <c r="C14" s="31" t="s">
        <v>11</v>
      </c>
      <c r="D14" s="31">
        <v>401</v>
      </c>
      <c r="E14" s="174">
        <f>SUM('Cuota-Pago=Saldo'!AN178)</f>
        <v>-1014.3960382934018</v>
      </c>
    </row>
    <row r="15" spans="2:10" ht="18.95" customHeight="1" x14ac:dyDescent="0.35">
      <c r="C15" s="31" t="s">
        <v>11</v>
      </c>
      <c r="D15" s="31">
        <v>402</v>
      </c>
      <c r="E15" s="174">
        <f>SUM('Cuota-Pago=Saldo'!AN179)</f>
        <v>-361.48606919137029</v>
      </c>
    </row>
    <row r="16" spans="2:10" ht="18.95" customHeight="1" x14ac:dyDescent="0.5">
      <c r="B16" s="264" t="s">
        <v>348</v>
      </c>
      <c r="C16" s="31" t="s">
        <v>11</v>
      </c>
      <c r="D16" s="32">
        <v>403</v>
      </c>
      <c r="E16" s="174">
        <f>SUM('Cuota-Pago=Saldo'!AN180)</f>
        <v>-386.35104403751063</v>
      </c>
    </row>
    <row r="17" spans="2:16" ht="18.95" customHeight="1" x14ac:dyDescent="0.5">
      <c r="B17" s="175" t="s">
        <v>346</v>
      </c>
      <c r="C17" s="31" t="s">
        <v>11</v>
      </c>
      <c r="D17" s="31">
        <v>404</v>
      </c>
      <c r="E17" s="174">
        <f>SUM('Cuota-Pago=Saldo'!AN181)</f>
        <v>-762.65622282679101</v>
      </c>
    </row>
    <row r="18" spans="2:16" ht="18.95" customHeight="1" x14ac:dyDescent="0.35">
      <c r="B18" s="404" t="s">
        <v>295</v>
      </c>
      <c r="C18" s="31" t="s">
        <v>11</v>
      </c>
      <c r="D18" s="31">
        <v>501</v>
      </c>
      <c r="E18" s="174">
        <f>SUM('Cuota-Pago=Saldo'!AN182)</f>
        <v>-4620.8592999538942</v>
      </c>
    </row>
    <row r="19" spans="2:16" ht="18.95" customHeight="1" x14ac:dyDescent="0.35">
      <c r="B19" s="404"/>
      <c r="C19" s="31" t="s">
        <v>11</v>
      </c>
      <c r="D19" s="31">
        <v>502</v>
      </c>
      <c r="E19" s="174">
        <f>SUM('Cuota-Pago=Saldo'!AN183)</f>
        <v>-420.16987314171865</v>
      </c>
    </row>
    <row r="20" spans="2:16" ht="18.95" customHeight="1" x14ac:dyDescent="0.4">
      <c r="B20" s="173">
        <f ca="1">NOW()</f>
        <v>46162.304492939817</v>
      </c>
      <c r="C20" s="31" t="s">
        <v>11</v>
      </c>
      <c r="D20" s="31">
        <v>503</v>
      </c>
      <c r="E20" s="174">
        <f>SUM('Cuota-Pago=Saldo'!AN184)</f>
        <v>-379.51241098471667</v>
      </c>
    </row>
    <row r="21" spans="2:16" ht="18.75" customHeight="1" x14ac:dyDescent="0.5">
      <c r="B21" s="172">
        <f ca="1">NOW()</f>
        <v>46162.304492939817</v>
      </c>
      <c r="C21" s="31" t="s">
        <v>11</v>
      </c>
      <c r="D21" s="31">
        <v>504</v>
      </c>
      <c r="E21" s="174">
        <f>SUM('Cuota-Pago=Saldo'!AN185)</f>
        <v>-408.75394136506378</v>
      </c>
      <c r="H21" s="33" t="s">
        <v>310</v>
      </c>
      <c r="M21" s="171"/>
      <c r="N21" s="171"/>
      <c r="O21" s="171"/>
    </row>
    <row r="22" spans="2:16" s="33" customFormat="1" ht="18.95" customHeight="1" x14ac:dyDescent="0.5">
      <c r="B22" s="161" t="s">
        <v>284</v>
      </c>
      <c r="C22" s="38"/>
      <c r="D22" s="38"/>
      <c r="E22" s="39"/>
    </row>
    <row r="23" spans="2:16" s="161" customFormat="1" ht="80.099999999999994" customHeight="1" x14ac:dyDescent="0.5">
      <c r="B23" s="403" t="s">
        <v>305</v>
      </c>
      <c r="C23" s="403"/>
      <c r="D23" s="403"/>
      <c r="E23" s="403"/>
      <c r="F23" s="403"/>
      <c r="G23" s="403"/>
      <c r="H23" s="403"/>
      <c r="I23" s="403"/>
      <c r="J23" s="403"/>
    </row>
    <row r="24" spans="2:16" s="33" customFormat="1" ht="17.649999999999999" x14ac:dyDescent="0.5">
      <c r="C24" s="38"/>
      <c r="D24" s="38"/>
      <c r="E24" s="39"/>
    </row>
    <row r="25" spans="2:16" s="33" customFormat="1" ht="18.95" customHeight="1" x14ac:dyDescent="0.5">
      <c r="B25" s="163" t="s">
        <v>285</v>
      </c>
      <c r="C25" s="164" t="s">
        <v>292</v>
      </c>
      <c r="D25" s="38"/>
      <c r="E25" s="39"/>
    </row>
    <row r="26" spans="2:16" s="33" customFormat="1" ht="18.95" customHeight="1" x14ac:dyDescent="0.5">
      <c r="B26" s="163" t="s">
        <v>286</v>
      </c>
      <c r="C26" s="165" t="s">
        <v>287</v>
      </c>
      <c r="D26" s="38"/>
      <c r="E26" s="39"/>
    </row>
    <row r="27" spans="2:16" s="33" customFormat="1" ht="18.95" customHeight="1" x14ac:dyDescent="0.5">
      <c r="B27" s="163" t="s">
        <v>288</v>
      </c>
      <c r="C27" s="165" t="s">
        <v>291</v>
      </c>
      <c r="D27" s="38"/>
      <c r="E27" s="39"/>
    </row>
    <row r="28" spans="2:16" s="33" customFormat="1" ht="18.95" customHeight="1" x14ac:dyDescent="0.5">
      <c r="B28" s="163" t="s">
        <v>289</v>
      </c>
      <c r="C28" s="164" t="s">
        <v>293</v>
      </c>
      <c r="D28" s="38"/>
      <c r="E28" s="39"/>
    </row>
    <row r="29" spans="2:16" s="33" customFormat="1" ht="18.95" customHeight="1" x14ac:dyDescent="0.5">
      <c r="B29" s="163" t="s">
        <v>290</v>
      </c>
      <c r="C29" s="164" t="s">
        <v>294</v>
      </c>
      <c r="D29" s="38"/>
      <c r="E29" s="39"/>
    </row>
    <row r="31" spans="2:16" ht="18" customHeight="1" x14ac:dyDescent="0.35">
      <c r="B31" s="402" t="s">
        <v>344</v>
      </c>
      <c r="C31" s="402"/>
      <c r="D31" s="402"/>
      <c r="E31" s="402"/>
      <c r="F31" s="402"/>
      <c r="G31" s="402"/>
      <c r="H31" s="402"/>
      <c r="I31" s="97"/>
      <c r="J31" s="97"/>
      <c r="K31" s="90"/>
      <c r="L31" s="90"/>
      <c r="M31" s="90"/>
      <c r="N31" s="90"/>
      <c r="O31" s="90"/>
      <c r="P31" s="90"/>
    </row>
    <row r="32" spans="2:16" ht="17.25" customHeight="1" x14ac:dyDescent="0.35">
      <c r="B32" s="402"/>
      <c r="C32" s="402"/>
      <c r="D32" s="402"/>
      <c r="E32" s="402"/>
      <c r="F32" s="402"/>
      <c r="G32" s="402"/>
      <c r="H32" s="402"/>
      <c r="I32" s="97"/>
      <c r="J32" s="97"/>
      <c r="K32" s="90"/>
      <c r="L32" s="90"/>
      <c r="M32" s="90"/>
      <c r="N32" s="90"/>
      <c r="O32" s="90"/>
      <c r="P32" s="90"/>
    </row>
    <row r="33" spans="2:16" ht="18" customHeight="1" x14ac:dyDescent="0.35">
      <c r="B33" s="402"/>
      <c r="C33" s="402"/>
      <c r="D33" s="402"/>
      <c r="E33" s="402"/>
      <c r="F33" s="402"/>
      <c r="G33" s="402"/>
      <c r="H33" s="402"/>
      <c r="I33" s="97"/>
      <c r="J33" s="97"/>
      <c r="K33" s="90"/>
      <c r="L33" s="90"/>
      <c r="M33" s="90"/>
      <c r="N33" s="90"/>
      <c r="O33" s="90"/>
      <c r="P33" s="90"/>
    </row>
    <row r="34" spans="2:16" ht="18" customHeight="1" x14ac:dyDescent="0.35">
      <c r="B34" s="402"/>
      <c r="C34" s="402"/>
      <c r="D34" s="402"/>
      <c r="E34" s="402"/>
      <c r="F34" s="402"/>
      <c r="G34" s="402"/>
      <c r="H34" s="402"/>
      <c r="I34" s="97"/>
      <c r="J34" s="97"/>
      <c r="K34" s="90"/>
      <c r="L34" s="90"/>
      <c r="M34" s="90"/>
      <c r="N34" s="90"/>
      <c r="O34" s="90"/>
      <c r="P34" s="90"/>
    </row>
    <row r="35" spans="2:16" ht="18" customHeight="1" x14ac:dyDescent="0.35">
      <c r="B35" s="402"/>
      <c r="C35" s="402"/>
      <c r="D35" s="402"/>
      <c r="E35" s="402"/>
      <c r="F35" s="402"/>
      <c r="G35" s="402"/>
      <c r="H35" s="402"/>
      <c r="I35" s="97"/>
      <c r="J35" s="97"/>
      <c r="K35" s="90"/>
      <c r="L35" s="90"/>
      <c r="M35" s="90"/>
      <c r="N35" s="90"/>
      <c r="O35" s="90"/>
      <c r="P35" s="90"/>
    </row>
    <row r="36" spans="2:16" ht="18" customHeight="1" x14ac:dyDescent="0.35">
      <c r="B36" s="402"/>
      <c r="C36" s="402"/>
      <c r="D36" s="402"/>
      <c r="E36" s="402"/>
      <c r="F36" s="402"/>
      <c r="G36" s="402"/>
      <c r="H36" s="402"/>
      <c r="I36" s="97"/>
      <c r="J36" s="97"/>
      <c r="K36" s="90"/>
      <c r="L36" s="90"/>
      <c r="M36" s="90"/>
      <c r="N36" s="90"/>
      <c r="O36" s="90"/>
      <c r="P36" s="90"/>
    </row>
    <row r="37" spans="2:16" ht="18" customHeight="1" x14ac:dyDescent="0.35">
      <c r="B37" s="402"/>
      <c r="C37" s="402"/>
      <c r="D37" s="402"/>
      <c r="E37" s="402"/>
      <c r="F37" s="402"/>
      <c r="G37" s="402"/>
      <c r="H37" s="402"/>
      <c r="I37" s="97"/>
      <c r="J37" s="97"/>
      <c r="K37" s="90"/>
      <c r="L37" s="90"/>
      <c r="M37" s="90"/>
      <c r="N37" s="90"/>
      <c r="O37" s="90"/>
      <c r="P37" s="90"/>
    </row>
    <row r="38" spans="2:16" ht="18" customHeight="1" x14ac:dyDescent="0.35">
      <c r="B38" s="402"/>
      <c r="C38" s="402"/>
      <c r="D38" s="402"/>
      <c r="E38" s="402"/>
      <c r="F38" s="402"/>
      <c r="G38" s="402"/>
      <c r="H38" s="402"/>
      <c r="I38" s="97"/>
      <c r="J38" s="97"/>
      <c r="K38" s="90"/>
      <c r="L38" s="90"/>
      <c r="M38" s="90"/>
      <c r="N38" s="90"/>
      <c r="O38" s="90"/>
      <c r="P38" s="90"/>
    </row>
    <row r="39" spans="2:16" ht="15" customHeight="1" x14ac:dyDescent="0.35">
      <c r="B39" s="97"/>
      <c r="C39" s="97"/>
      <c r="D39" s="97"/>
      <c r="E39" s="97"/>
      <c r="F39" s="97"/>
      <c r="G39" s="97"/>
      <c r="H39" s="97"/>
      <c r="I39" s="97"/>
      <c r="J39" s="97"/>
      <c r="K39" s="90"/>
      <c r="L39" s="90"/>
      <c r="M39" s="90"/>
      <c r="N39" s="90"/>
      <c r="O39" s="90"/>
      <c r="P39" s="90"/>
    </row>
    <row r="40" spans="2:16" ht="14.25" customHeight="1" x14ac:dyDescent="0.35">
      <c r="B40" s="97"/>
      <c r="C40" s="97"/>
      <c r="D40" s="97"/>
      <c r="E40" s="97"/>
      <c r="F40" s="97"/>
      <c r="G40" s="97"/>
      <c r="H40" s="97"/>
      <c r="I40" s="97"/>
      <c r="J40" s="97"/>
    </row>
    <row r="41" spans="2:16" ht="14.25" customHeight="1" x14ac:dyDescent="0.35">
      <c r="B41" s="97"/>
      <c r="C41" s="97"/>
      <c r="D41" s="97"/>
      <c r="E41" s="97"/>
      <c r="F41" s="97"/>
      <c r="G41" s="97"/>
      <c r="H41" s="97"/>
      <c r="I41" s="97"/>
      <c r="J41" s="97"/>
    </row>
  </sheetData>
  <mergeCells count="4">
    <mergeCell ref="B23:J23"/>
    <mergeCell ref="B31:H38"/>
    <mergeCell ref="B18:B19"/>
    <mergeCell ref="G7:H7"/>
  </mergeCells>
  <conditionalFormatting sqref="E2:E21">
    <cfRule type="cellIs" dxfId="2" priority="1" operator="lessThan">
      <formula>-1500</formula>
    </cfRule>
    <cfRule type="cellIs" dxfId="1" priority="2" operator="between">
      <formula>0</formula>
      <formula>-0.9</formula>
    </cfRule>
    <cfRule type="cellIs" dxfId="0" priority="3" operator="lessThan">
      <formula>-1000</formula>
    </cfRule>
  </conditionalFormatting>
  <pageMargins left="0.31496062992125984" right="0.31496062992125984" top="0.94488188976377963" bottom="0.35433070866141736" header="0.31496062992125984" footer="0.31496062992125984"/>
  <pageSetup paperSize="9" scale="95" orientation="portrait" horizontalDpi="360" verticalDpi="360" r:id="rId1"/>
  <headerFooter>
    <oddHeader>&amp;C&amp;20&amp;KFF0000CUADRO INFORMATIVO CUOTA MANTENIMIENTO - 2026</oddHeader>
  </headerFooter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B1:U189"/>
  <sheetViews>
    <sheetView zoomScale="90" zoomScaleNormal="90" workbookViewId="0">
      <pane xSplit="2" ySplit="17" topLeftCell="C145" activePane="bottomRight" state="frozen"/>
      <selection activeCell="F159" sqref="F159"/>
      <selection pane="topRight" activeCell="F159" sqref="F159"/>
      <selection pane="bottomLeft" activeCell="F159" sqref="F159"/>
      <selection pane="bottomRight" activeCell="F149" sqref="F149"/>
    </sheetView>
  </sheetViews>
  <sheetFormatPr baseColWidth="10" defaultRowHeight="14.25" x14ac:dyDescent="0.45"/>
  <cols>
    <col min="1" max="1" width="9.3984375" customWidth="1"/>
    <col min="2" max="2" width="6.73046875" style="6" customWidth="1"/>
    <col min="3" max="3" width="5.59765625" style="6" bestFit="1" customWidth="1"/>
    <col min="4" max="4" width="6.1328125" bestFit="1" customWidth="1"/>
    <col min="5" max="5" width="6.59765625" bestFit="1" customWidth="1"/>
    <col min="6" max="6" width="6.53125" bestFit="1" customWidth="1"/>
    <col min="7" max="7" width="5.73046875" customWidth="1"/>
    <col min="8" max="8" width="6" bestFit="1" customWidth="1"/>
    <col min="9" max="9" width="6.1328125" bestFit="1" customWidth="1"/>
    <col min="10" max="10" width="5.73046875" customWidth="1"/>
    <col min="11" max="12" width="6.59765625" bestFit="1" customWidth="1"/>
    <col min="13" max="14" width="5.73046875" customWidth="1"/>
    <col min="15" max="15" width="6" bestFit="1" customWidth="1"/>
  </cols>
  <sheetData>
    <row r="1" spans="2:16" s="6" customFormat="1" x14ac:dyDescent="0.45">
      <c r="B1" s="46" t="s">
        <v>0</v>
      </c>
      <c r="C1" s="46" t="s">
        <v>1</v>
      </c>
      <c r="D1" s="46" t="s">
        <v>73</v>
      </c>
      <c r="E1" s="46" t="s">
        <v>74</v>
      </c>
      <c r="F1" s="46" t="s">
        <v>75</v>
      </c>
      <c r="G1" s="46" t="s">
        <v>76</v>
      </c>
      <c r="H1" s="46" t="s">
        <v>77</v>
      </c>
      <c r="I1" s="46" t="s">
        <v>78</v>
      </c>
      <c r="J1" s="46" t="s">
        <v>79</v>
      </c>
      <c r="K1" s="46" t="s">
        <v>80</v>
      </c>
      <c r="L1" s="46" t="s">
        <v>81</v>
      </c>
      <c r="M1" s="46" t="s">
        <v>82</v>
      </c>
      <c r="N1" s="46" t="s">
        <v>83</v>
      </c>
      <c r="O1" s="46" t="s">
        <v>84</v>
      </c>
      <c r="P1"/>
    </row>
    <row r="2" spans="2:16" x14ac:dyDescent="0.45">
      <c r="B2" s="46" t="s">
        <v>3</v>
      </c>
      <c r="C2" s="46">
        <v>101</v>
      </c>
      <c r="D2" s="41">
        <f>'Ene 26'!F3</f>
        <v>13.058</v>
      </c>
      <c r="E2" s="41">
        <f>'Feb 26'!F3</f>
        <v>12.411</v>
      </c>
      <c r="F2" s="41">
        <f>SUM('Mar 26'!F3)</f>
        <v>14.962</v>
      </c>
      <c r="G2" s="41">
        <f>SUM('Abr 26'!F3)</f>
        <v>15.48</v>
      </c>
      <c r="H2" s="41">
        <f>SUM('May 26'!F3)</f>
        <v>13.039</v>
      </c>
      <c r="I2" s="41">
        <f>SUM('Jun 26'!F3)</f>
        <v>-9.9999999999999995E-7</v>
      </c>
      <c r="J2" s="41">
        <f>SUM('Jul 26'!F3)</f>
        <v>-9.9999999999999995E-7</v>
      </c>
      <c r="K2" s="41">
        <f>SUM('Ago 26'!F3)</f>
        <v>-9.9999999999999995E-7</v>
      </c>
      <c r="L2" s="41">
        <f>SUM('Sep 26'!F3)</f>
        <v>-9.9999999999999995E-7</v>
      </c>
      <c r="M2" s="41">
        <f>SUM('Oct 26'!F3)</f>
        <v>-9.9999999999999995E-7</v>
      </c>
      <c r="N2" s="41">
        <f>SUM('Nov 26'!F3)</f>
        <v>-9.9999999999999995E-7</v>
      </c>
      <c r="O2" s="41">
        <f>SUM('Dic 26'!F3)</f>
        <v>-9.9999999999999995E-7</v>
      </c>
    </row>
    <row r="3" spans="2:16" x14ac:dyDescent="0.45">
      <c r="B3" s="46" t="s">
        <v>3</v>
      </c>
      <c r="C3" s="46">
        <v>102</v>
      </c>
      <c r="D3" s="41">
        <f>'Ene 26'!F4</f>
        <v>11.968999999999999</v>
      </c>
      <c r="E3" s="41">
        <f>'Feb 26'!F4</f>
        <v>5.9009999999999998</v>
      </c>
      <c r="F3" s="41">
        <f>SUM('Mar 26'!F4)</f>
        <v>7.8250000000000002</v>
      </c>
      <c r="G3" s="41">
        <f>SUM('Abr 26'!F4)</f>
        <v>10.119</v>
      </c>
      <c r="H3" s="41">
        <f>SUM('May 26'!F4)</f>
        <v>3.5030000000000001</v>
      </c>
      <c r="I3" s="41">
        <f>SUM('Jun 26'!F4)</f>
        <v>0</v>
      </c>
      <c r="J3" s="41">
        <f>SUM('Jul 26'!F4)</f>
        <v>0</v>
      </c>
      <c r="K3" s="41">
        <f>SUM('Ago 26'!F4)</f>
        <v>0</v>
      </c>
      <c r="L3" s="41">
        <f>SUM('Sep 26'!F4)</f>
        <v>0</v>
      </c>
      <c r="M3" s="41">
        <f>SUM('Oct 26'!F4)</f>
        <v>0</v>
      </c>
      <c r="N3" s="41">
        <f>SUM('Nov 26'!F4)</f>
        <v>0</v>
      </c>
      <c r="O3" s="41">
        <f>SUM('Dic 26'!F4)</f>
        <v>0</v>
      </c>
    </row>
    <row r="4" spans="2:16" x14ac:dyDescent="0.45">
      <c r="B4" s="46" t="s">
        <v>3</v>
      </c>
      <c r="C4" s="46">
        <v>103</v>
      </c>
      <c r="D4" s="41">
        <f>'Ene 26'!F5</f>
        <v>9.6029999999999998</v>
      </c>
      <c r="E4" s="41">
        <f>'Feb 26'!F5</f>
        <v>7.3580000000000005</v>
      </c>
      <c r="F4" s="41">
        <f>SUM('Mar 26'!F5)</f>
        <v>9.1880000000000006</v>
      </c>
      <c r="G4" s="41">
        <f>SUM('Abr 26'!F5)</f>
        <v>9.0489999999999995</v>
      </c>
      <c r="H4" s="41">
        <f>SUM('May 26'!F5)</f>
        <v>9.8510000000000009</v>
      </c>
      <c r="I4" s="41">
        <f>SUM('Jun 26'!F5)</f>
        <v>0</v>
      </c>
      <c r="J4" s="41">
        <f>SUM('Jul 26'!F5)</f>
        <v>0</v>
      </c>
      <c r="K4" s="41">
        <f>SUM('Ago 26'!F5)</f>
        <v>0</v>
      </c>
      <c r="L4" s="41">
        <f>SUM('Sep 26'!F5)</f>
        <v>0</v>
      </c>
      <c r="M4" s="41">
        <f>SUM('Oct 26'!F5)</f>
        <v>0</v>
      </c>
      <c r="N4" s="41">
        <f>SUM('Nov 26'!F5)</f>
        <v>0</v>
      </c>
      <c r="O4" s="41">
        <f>SUM('Dic 26'!F5)</f>
        <v>0</v>
      </c>
    </row>
    <row r="5" spans="2:16" x14ac:dyDescent="0.45">
      <c r="B5" s="46" t="s">
        <v>3</v>
      </c>
      <c r="C5" s="46">
        <v>104</v>
      </c>
      <c r="D5" s="41">
        <f>'Ene 26'!F6</f>
        <v>14.370000000000001</v>
      </c>
      <c r="E5" s="41">
        <f>'Feb 26'!F6</f>
        <v>9.9760000000000009</v>
      </c>
      <c r="F5" s="41">
        <f>SUM('Mar 26'!F6)</f>
        <v>12.766999999999999</v>
      </c>
      <c r="G5" s="41">
        <f>SUM('Abr 26'!F6)</f>
        <v>12.685</v>
      </c>
      <c r="H5" s="41">
        <f>SUM('May 26'!F6)</f>
        <v>10.167</v>
      </c>
      <c r="I5" s="41">
        <f>SUM('Jun 26'!F6)</f>
        <v>0</v>
      </c>
      <c r="J5" s="41">
        <f>SUM('Jul 26'!F6)</f>
        <v>0</v>
      </c>
      <c r="K5" s="41">
        <f>SUM('Ago 26'!F6)</f>
        <v>0</v>
      </c>
      <c r="L5" s="41">
        <f>SUM('Sep 26'!F6)</f>
        <v>0</v>
      </c>
      <c r="M5" s="41">
        <f>SUM('Oct 26'!F6)</f>
        <v>0</v>
      </c>
      <c r="N5" s="41">
        <f>SUM('Nov 26'!F6)</f>
        <v>0</v>
      </c>
      <c r="O5" s="41">
        <f>SUM('Dic 26'!F6)</f>
        <v>0</v>
      </c>
    </row>
    <row r="6" spans="2:16" x14ac:dyDescent="0.45">
      <c r="B6" s="46" t="s">
        <v>3</v>
      </c>
      <c r="C6" s="46">
        <v>201</v>
      </c>
      <c r="D6" s="41">
        <f>'Ene 26'!F7</f>
        <v>22.594000000000001</v>
      </c>
      <c r="E6" s="41">
        <f>'Feb 26'!F7</f>
        <v>15.916</v>
      </c>
      <c r="F6" s="41">
        <f>SUM('Mar 26'!F7)</f>
        <v>14.723000000000001</v>
      </c>
      <c r="G6" s="41">
        <f>SUM('Abr 26'!F7)</f>
        <v>18.561</v>
      </c>
      <c r="H6" s="41">
        <f>SUM('May 26'!F7)</f>
        <v>17.382000000000001</v>
      </c>
      <c r="I6" s="41">
        <f>SUM('Jun 26'!F7)</f>
        <v>0</v>
      </c>
      <c r="J6" s="41">
        <f>SUM('Jul 26'!F7)</f>
        <v>0</v>
      </c>
      <c r="K6" s="41">
        <f>SUM('Ago 26'!F7)</f>
        <v>0</v>
      </c>
      <c r="L6" s="41">
        <f>SUM('Sep 26'!F7)</f>
        <v>0</v>
      </c>
      <c r="M6" s="41">
        <f>SUM('Oct 26'!F7)</f>
        <v>0</v>
      </c>
      <c r="N6" s="41">
        <f>SUM('Nov 26'!F7)</f>
        <v>0</v>
      </c>
      <c r="O6" s="41">
        <f>SUM('Dic 26'!F7)</f>
        <v>0</v>
      </c>
    </row>
    <row r="7" spans="2:16" x14ac:dyDescent="0.45">
      <c r="B7" s="46" t="s">
        <v>3</v>
      </c>
      <c r="C7" s="46">
        <v>202</v>
      </c>
      <c r="D7" s="41">
        <f>'Ene 26'!F8</f>
        <v>17.365000000000002</v>
      </c>
      <c r="E7" s="41">
        <f>'Feb 26'!F8</f>
        <v>17.582000000000001</v>
      </c>
      <c r="F7" s="41">
        <f>SUM('Mar 26'!F8)</f>
        <v>17.224</v>
      </c>
      <c r="G7" s="41">
        <f>SUM('Abr 26'!F8)</f>
        <v>20.612000000000002</v>
      </c>
      <c r="H7" s="41">
        <f>SUM('May 26'!F8)</f>
        <v>19.823</v>
      </c>
      <c r="I7" s="41">
        <f>SUM('Jun 26'!F8)</f>
        <v>0</v>
      </c>
      <c r="J7" s="41">
        <f>SUM('Jul 26'!F8)</f>
        <v>0</v>
      </c>
      <c r="K7" s="41">
        <f>SUM('Ago 26'!F8)</f>
        <v>0</v>
      </c>
      <c r="L7" s="41">
        <f>SUM('Sep 26'!F8)</f>
        <v>0</v>
      </c>
      <c r="M7" s="41">
        <f>SUM('Oct 26'!F8)</f>
        <v>0</v>
      </c>
      <c r="N7" s="41">
        <f>SUM('Nov 26'!F8)</f>
        <v>0</v>
      </c>
      <c r="O7" s="41">
        <f>SUM('Dic 26'!F8)</f>
        <v>0</v>
      </c>
    </row>
    <row r="8" spans="2:16" x14ac:dyDescent="0.45">
      <c r="B8" s="46" t="s">
        <v>3</v>
      </c>
      <c r="C8" s="46">
        <v>203</v>
      </c>
      <c r="D8" s="41">
        <f>'Ene 26'!F9</f>
        <v>24.266999999999999</v>
      </c>
      <c r="E8" s="41">
        <f>'Feb 26'!F9</f>
        <v>21.277000000000001</v>
      </c>
      <c r="F8" s="41">
        <f>SUM('Mar 26'!F9)</f>
        <v>22.834</v>
      </c>
      <c r="G8" s="41">
        <f>SUM('Abr 26'!F9)</f>
        <v>25.358000000000001</v>
      </c>
      <c r="H8" s="41">
        <f>SUM('May 26'!F9)</f>
        <v>22.878</v>
      </c>
      <c r="I8" s="41">
        <f>SUM('Jun 26'!F9)</f>
        <v>0</v>
      </c>
      <c r="J8" s="41">
        <f>SUM('Jul 26'!F9)</f>
        <v>0</v>
      </c>
      <c r="K8" s="41">
        <f>SUM('Ago 26'!F9)</f>
        <v>0</v>
      </c>
      <c r="L8" s="41">
        <f>SUM('Sep 26'!F9)</f>
        <v>0</v>
      </c>
      <c r="M8" s="41">
        <f>SUM('Oct 26'!F9)</f>
        <v>0</v>
      </c>
      <c r="N8" s="41">
        <f>SUM('Nov 26'!F9)</f>
        <v>0</v>
      </c>
      <c r="O8" s="41">
        <f>SUM('Dic 26'!F9)</f>
        <v>0</v>
      </c>
    </row>
    <row r="9" spans="2:16" x14ac:dyDescent="0.45">
      <c r="B9" s="46" t="s">
        <v>3</v>
      </c>
      <c r="C9" s="46">
        <v>204</v>
      </c>
      <c r="D9" s="41">
        <f>'Ene 26'!F10</f>
        <v>13.228</v>
      </c>
      <c r="E9" s="41">
        <f>'Feb 26'!F10</f>
        <v>10.567</v>
      </c>
      <c r="F9" s="41">
        <f>SUM('Mar 26'!F10)</f>
        <v>14.597</v>
      </c>
      <c r="G9" s="41">
        <f>SUM('Abr 26'!F10)</f>
        <v>17.588000000000001</v>
      </c>
      <c r="H9" s="41">
        <f>SUM('May 26'!F10)</f>
        <v>12.866</v>
      </c>
      <c r="I9" s="41">
        <f>SUM('Jun 26'!F10)</f>
        <v>0</v>
      </c>
      <c r="J9" s="41">
        <f>SUM('Jul 26'!F10)</f>
        <v>0</v>
      </c>
      <c r="K9" s="41">
        <f>SUM('Ago 26'!F10)</f>
        <v>0</v>
      </c>
      <c r="L9" s="41">
        <f>SUM('Sep 26'!F10)</f>
        <v>0</v>
      </c>
      <c r="M9" s="41">
        <f>SUM('Oct 26'!F10)</f>
        <v>0</v>
      </c>
      <c r="N9" s="41">
        <f>SUM('Nov 26'!F10)</f>
        <v>0</v>
      </c>
      <c r="O9" s="41">
        <f>SUM('Dic 26'!F10)</f>
        <v>0</v>
      </c>
    </row>
    <row r="10" spans="2:16" x14ac:dyDescent="0.45">
      <c r="B10" s="46" t="s">
        <v>3</v>
      </c>
      <c r="C10" s="46">
        <v>301</v>
      </c>
      <c r="D10" s="41">
        <f>'Ene 26'!F11</f>
        <v>25.256</v>
      </c>
      <c r="E10" s="41">
        <f>'Feb 26'!F11</f>
        <v>28.134</v>
      </c>
      <c r="F10" s="41">
        <f>SUM('Mar 26'!F11)</f>
        <v>24.024000000000001</v>
      </c>
      <c r="G10" s="41">
        <f>SUM('Abr 26'!F11)</f>
        <v>28.462</v>
      </c>
      <c r="H10" s="41">
        <f>SUM('May 26'!F11)</f>
        <v>26.667000000000002</v>
      </c>
      <c r="I10" s="41">
        <f>SUM('Jun 26'!F11)</f>
        <v>0</v>
      </c>
      <c r="J10" s="41">
        <f>SUM('Jul 26'!F11)</f>
        <v>0</v>
      </c>
      <c r="K10" s="41">
        <f>SUM('Ago 26'!F11)</f>
        <v>0</v>
      </c>
      <c r="L10" s="41">
        <f>SUM('Sep 26'!F11)</f>
        <v>0</v>
      </c>
      <c r="M10" s="41">
        <f>SUM('Oct 26'!F11)</f>
        <v>0</v>
      </c>
      <c r="N10" s="41">
        <f>SUM('Nov 26'!F11)</f>
        <v>0</v>
      </c>
      <c r="O10" s="41">
        <f>SUM('Dic 26'!F11)</f>
        <v>0</v>
      </c>
    </row>
    <row r="11" spans="2:16" x14ac:dyDescent="0.45">
      <c r="B11" s="46" t="s">
        <v>3</v>
      </c>
      <c r="C11" s="46">
        <v>302</v>
      </c>
      <c r="D11" s="41">
        <f>'Ene 26'!F12</f>
        <v>28.132999999999999</v>
      </c>
      <c r="E11" s="41">
        <f>'Feb 26'!F12</f>
        <v>23.06</v>
      </c>
      <c r="F11" s="41">
        <f>SUM('Mar 26'!F12)</f>
        <v>21.923000000000002</v>
      </c>
      <c r="G11" s="41">
        <f>SUM('Abr 26'!F12)</f>
        <v>25.061</v>
      </c>
      <c r="H11" s="41">
        <f>SUM('May 26'!F12)</f>
        <v>22.978999999999999</v>
      </c>
      <c r="I11" s="41">
        <f>SUM('Jun 26'!F12)</f>
        <v>0</v>
      </c>
      <c r="J11" s="41">
        <f>SUM('Jul 26'!F12)</f>
        <v>0</v>
      </c>
      <c r="K11" s="41">
        <f>SUM('Ago 26'!F12)</f>
        <v>0</v>
      </c>
      <c r="L11" s="41">
        <f>SUM('Sep 26'!F12)</f>
        <v>0</v>
      </c>
      <c r="M11" s="41">
        <f>SUM('Oct 26'!F12)</f>
        <v>0</v>
      </c>
      <c r="N11" s="41">
        <f>SUM('Nov 26'!F12)</f>
        <v>0</v>
      </c>
      <c r="O11" s="41">
        <f>SUM('Dic 26'!F12)</f>
        <v>0</v>
      </c>
    </row>
    <row r="12" spans="2:16" x14ac:dyDescent="0.45">
      <c r="B12" s="46" t="s">
        <v>3</v>
      </c>
      <c r="C12" s="46">
        <v>303</v>
      </c>
      <c r="D12" s="41">
        <f>'Ene 26'!F13</f>
        <v>20.946999999999999</v>
      </c>
      <c r="E12" s="41">
        <f>'Feb 26'!F13</f>
        <v>19.032</v>
      </c>
      <c r="F12" s="41">
        <f>SUM('Mar 26'!F13)</f>
        <v>16.312000000000001</v>
      </c>
      <c r="G12" s="41">
        <f>SUM('Abr 26'!F13)</f>
        <v>16.242000000000001</v>
      </c>
      <c r="H12" s="41">
        <f>SUM('May 26'!F13)</f>
        <v>14.581</v>
      </c>
      <c r="I12" s="41">
        <f>SUM('Jun 26'!F13)</f>
        <v>0</v>
      </c>
      <c r="J12" s="41">
        <f>SUM('Jul 26'!F13)</f>
        <v>0</v>
      </c>
      <c r="K12" s="41">
        <f>SUM('Ago 26'!F13)</f>
        <v>0</v>
      </c>
      <c r="L12" s="41">
        <f>SUM('Sep 26'!F13)</f>
        <v>0</v>
      </c>
      <c r="M12" s="41">
        <f>SUM('Oct 26'!F13)</f>
        <v>0</v>
      </c>
      <c r="N12" s="41">
        <f>SUM('Nov 26'!F13)</f>
        <v>0</v>
      </c>
      <c r="O12" s="41">
        <f>SUM('Dic 26'!F13)</f>
        <v>0</v>
      </c>
    </row>
    <row r="13" spans="2:16" x14ac:dyDescent="0.45">
      <c r="B13" s="46" t="s">
        <v>3</v>
      </c>
      <c r="C13" s="46">
        <v>304</v>
      </c>
      <c r="D13" s="41">
        <f>'Ene 26'!F14</f>
        <v>31.786000000000001</v>
      </c>
      <c r="E13" s="41">
        <f>'Feb 26'!F14</f>
        <v>23.619</v>
      </c>
      <c r="F13" s="41">
        <f>SUM('Mar 26'!F14)</f>
        <v>25.690999999999999</v>
      </c>
      <c r="G13" s="41">
        <f>SUM('Abr 26'!F14)</f>
        <v>27.826000000000001</v>
      </c>
      <c r="H13" s="41">
        <f>SUM('May 26'!F14)</f>
        <v>18.649000000000001</v>
      </c>
      <c r="I13" s="41">
        <f>SUM('Jun 26'!F14)</f>
        <v>0</v>
      </c>
      <c r="J13" s="41">
        <f>SUM('Jul 26'!F14)</f>
        <v>0</v>
      </c>
      <c r="K13" s="41">
        <f>SUM('Ago 26'!F14)</f>
        <v>0</v>
      </c>
      <c r="L13" s="41">
        <f>SUM('Sep 26'!F14)</f>
        <v>0</v>
      </c>
      <c r="M13" s="41">
        <f>SUM('Oct 26'!F14)</f>
        <v>0</v>
      </c>
      <c r="N13" s="41">
        <f>SUM('Nov 26'!F14)</f>
        <v>0</v>
      </c>
      <c r="O13" s="41">
        <f>SUM('Dic 26'!F14)</f>
        <v>0</v>
      </c>
    </row>
    <row r="14" spans="2:16" x14ac:dyDescent="0.45">
      <c r="B14" s="46" t="s">
        <v>3</v>
      </c>
      <c r="C14" s="46">
        <v>401</v>
      </c>
      <c r="D14" s="41">
        <f>'Ene 26'!F15</f>
        <v>5.9470000000000001</v>
      </c>
      <c r="E14" s="41">
        <f>'Feb 26'!F15</f>
        <v>4.51</v>
      </c>
      <c r="F14" s="41">
        <f>SUM('Mar 26'!F15)</f>
        <v>4.9590000000000005</v>
      </c>
      <c r="G14" s="41">
        <f>SUM('Abr 26'!F15)</f>
        <v>4.9030000000000005</v>
      </c>
      <c r="H14" s="41">
        <f>SUM('May 26'!F15)</f>
        <v>6.2069999999999999</v>
      </c>
      <c r="I14" s="41">
        <f>SUM('Jun 26'!F15)</f>
        <v>0</v>
      </c>
      <c r="J14" s="41">
        <f>SUM('Jul 26'!F15)</f>
        <v>0</v>
      </c>
      <c r="K14" s="41">
        <f>SUM('Ago 26'!F15)</f>
        <v>0</v>
      </c>
      <c r="L14" s="41">
        <f>SUM('Sep 26'!F15)</f>
        <v>0</v>
      </c>
      <c r="M14" s="41">
        <f>SUM('Oct 26'!F15)</f>
        <v>0</v>
      </c>
      <c r="N14" s="41">
        <f>SUM('Nov 26'!F15)</f>
        <v>0</v>
      </c>
      <c r="O14" s="41">
        <f>SUM('Dic 26'!F15)</f>
        <v>0</v>
      </c>
    </row>
    <row r="15" spans="2:16" x14ac:dyDescent="0.45">
      <c r="B15" s="46" t="s">
        <v>3</v>
      </c>
      <c r="C15" s="46">
        <v>402</v>
      </c>
      <c r="D15" s="41">
        <f>'Ene 26'!F16</f>
        <v>4.2990000000000004</v>
      </c>
      <c r="E15" s="41">
        <f>'Feb 26'!F16</f>
        <v>12.407</v>
      </c>
      <c r="F15" s="41">
        <f>SUM('Mar 26'!F16)</f>
        <v>11.322000000000001</v>
      </c>
      <c r="G15" s="41">
        <f>SUM('Abr 26'!F16)</f>
        <v>17.741</v>
      </c>
      <c r="H15" s="41">
        <f>SUM('May 26'!F16)</f>
        <v>19.472000000000001</v>
      </c>
      <c r="I15" s="41">
        <f>SUM('Jun 26'!F16)</f>
        <v>0</v>
      </c>
      <c r="J15" s="41">
        <f>SUM('Jul 26'!F16)</f>
        <v>0</v>
      </c>
      <c r="K15" s="41">
        <f>SUM('Ago 26'!F16)</f>
        <v>0</v>
      </c>
      <c r="L15" s="41">
        <f>SUM('Sep 26'!F16)</f>
        <v>0</v>
      </c>
      <c r="M15" s="41">
        <f>SUM('Oct 26'!F16)</f>
        <v>0</v>
      </c>
      <c r="N15" s="41">
        <f>SUM('Nov 26'!F16)</f>
        <v>0</v>
      </c>
      <c r="O15" s="41">
        <f>SUM('Dic 26'!F16)</f>
        <v>0</v>
      </c>
    </row>
    <row r="16" spans="2:16" x14ac:dyDescent="0.45">
      <c r="B16" s="46" t="s">
        <v>3</v>
      </c>
      <c r="C16" s="46">
        <v>403</v>
      </c>
      <c r="D16" s="41">
        <f>'Ene 26'!F17</f>
        <v>5.3029999999999999</v>
      </c>
      <c r="E16" s="41">
        <f>'Feb 26'!F17</f>
        <v>11.936</v>
      </c>
      <c r="F16" s="41">
        <f>SUM('Mar 26'!F17)</f>
        <v>15.413</v>
      </c>
      <c r="G16" s="41">
        <f>SUM('Abr 26'!F17)</f>
        <v>17.97</v>
      </c>
      <c r="H16" s="41">
        <f>SUM('May 26'!F17)</f>
        <v>21.506</v>
      </c>
      <c r="I16" s="41">
        <f>SUM('Jun 26'!F17)</f>
        <v>0</v>
      </c>
      <c r="J16" s="41">
        <f>SUM('Jul 26'!F17)</f>
        <v>0</v>
      </c>
      <c r="K16" s="41">
        <f>SUM('Ago 26'!F17)</f>
        <v>0</v>
      </c>
      <c r="L16" s="41">
        <f>SUM('Sep 26'!F17)</f>
        <v>0</v>
      </c>
      <c r="M16" s="41">
        <f>SUM('Oct 26'!F17)</f>
        <v>0</v>
      </c>
      <c r="N16" s="41">
        <f>SUM('Nov 26'!F17)</f>
        <v>0</v>
      </c>
      <c r="O16" s="41">
        <f>SUM('Dic 26'!F17)</f>
        <v>0</v>
      </c>
    </row>
    <row r="17" spans="2:15" x14ac:dyDescent="0.45">
      <c r="B17" s="46" t="s">
        <v>3</v>
      </c>
      <c r="C17" s="46">
        <v>404</v>
      </c>
      <c r="D17" s="41">
        <f>'Ene 26'!F18</f>
        <v>12.647</v>
      </c>
      <c r="E17" s="41">
        <f>'Feb 26'!F18</f>
        <v>11.042</v>
      </c>
      <c r="F17" s="41">
        <f>SUM('Mar 26'!F18)</f>
        <v>11.874000000000001</v>
      </c>
      <c r="G17" s="41">
        <f>SUM('Abr 26'!F18)</f>
        <v>13.551</v>
      </c>
      <c r="H17" s="41">
        <f>SUM('May 26'!F18)</f>
        <v>13.898</v>
      </c>
      <c r="I17" s="41">
        <f>SUM('Jun 26'!F18)</f>
        <v>0</v>
      </c>
      <c r="J17" s="41">
        <f>SUM('Jul 26'!F18)</f>
        <v>0</v>
      </c>
      <c r="K17" s="41">
        <f>SUM('Ago 26'!F18)</f>
        <v>0</v>
      </c>
      <c r="L17" s="41">
        <f>SUM('Sep 26'!F18)</f>
        <v>0</v>
      </c>
      <c r="M17" s="41">
        <f>SUM('Oct 26'!F18)</f>
        <v>0</v>
      </c>
      <c r="N17" s="41">
        <f>SUM('Nov 26'!F18)</f>
        <v>0</v>
      </c>
      <c r="O17" s="41">
        <f>SUM('Dic 26'!F18)</f>
        <v>0</v>
      </c>
    </row>
    <row r="18" spans="2:15" x14ac:dyDescent="0.45">
      <c r="B18" s="46" t="s">
        <v>3</v>
      </c>
      <c r="C18" s="46">
        <v>501</v>
      </c>
      <c r="D18" s="41">
        <f>'Ene 26'!F19</f>
        <v>27.446999999999999</v>
      </c>
      <c r="E18" s="41">
        <f>'Feb 26'!F19</f>
        <v>23.244</v>
      </c>
      <c r="F18" s="41">
        <f>SUM('Mar 26'!F19)</f>
        <v>23.335000000000001</v>
      </c>
      <c r="G18" s="41">
        <f>SUM('Abr 26'!F19)</f>
        <v>27.334</v>
      </c>
      <c r="H18" s="41">
        <f>SUM('May 26'!F19)</f>
        <v>24.887</v>
      </c>
      <c r="I18" s="41">
        <f>SUM('Jun 26'!F19)</f>
        <v>0</v>
      </c>
      <c r="J18" s="41">
        <f>SUM('Jul 26'!F19)</f>
        <v>0</v>
      </c>
      <c r="K18" s="41">
        <f>SUM('Ago 26'!F19)</f>
        <v>0</v>
      </c>
      <c r="L18" s="41">
        <f>SUM('Sep 26'!F19)</f>
        <v>0</v>
      </c>
      <c r="M18" s="41">
        <f>SUM('Oct 26'!F19)</f>
        <v>0</v>
      </c>
      <c r="N18" s="41">
        <f>SUM('Nov 26'!F19)</f>
        <v>0</v>
      </c>
      <c r="O18" s="41">
        <f>SUM('Dic 26'!F19)</f>
        <v>0</v>
      </c>
    </row>
    <row r="19" spans="2:15" x14ac:dyDescent="0.45">
      <c r="B19" s="46" t="s">
        <v>3</v>
      </c>
      <c r="C19" s="46">
        <v>502</v>
      </c>
      <c r="D19" s="41">
        <f>'Ene 26'!F20</f>
        <v>32.661000000000001</v>
      </c>
      <c r="E19" s="41">
        <f>'Feb 26'!F20</f>
        <v>28.687999999999999</v>
      </c>
      <c r="F19" s="41">
        <f>SUM('Mar 26'!F20)</f>
        <v>40.557000000000002</v>
      </c>
      <c r="G19" s="41">
        <f>SUM('Abr 26'!F20)</f>
        <v>40.983000000000004</v>
      </c>
      <c r="H19" s="41">
        <f>SUM('May 26'!F20)</f>
        <v>49.733000000000004</v>
      </c>
      <c r="I19" s="41">
        <f>SUM('Jun 26'!F20)</f>
        <v>0</v>
      </c>
      <c r="J19" s="41">
        <f>SUM('Jul 26'!F20)</f>
        <v>0</v>
      </c>
      <c r="K19" s="41">
        <f>SUM('Ago 26'!F20)</f>
        <v>0</v>
      </c>
      <c r="L19" s="41">
        <f>SUM('Sep 26'!F20)</f>
        <v>0</v>
      </c>
      <c r="M19" s="41">
        <f>SUM('Oct 26'!F20)</f>
        <v>0</v>
      </c>
      <c r="N19" s="41">
        <f>SUM('Nov 26'!F20)</f>
        <v>0</v>
      </c>
      <c r="O19" s="41">
        <f>SUM('Dic 26'!F20)</f>
        <v>0</v>
      </c>
    </row>
    <row r="20" spans="2:15" x14ac:dyDescent="0.45">
      <c r="B20" s="46" t="s">
        <v>3</v>
      </c>
      <c r="C20" s="46">
        <v>503</v>
      </c>
      <c r="D20" s="41">
        <f>'Ene 26'!F21</f>
        <v>22.347000000000001</v>
      </c>
      <c r="E20" s="41">
        <f>'Feb 26'!F21</f>
        <v>22.986000000000001</v>
      </c>
      <c r="F20" s="41">
        <f>SUM('Mar 26'!F21)</f>
        <v>20.228000000000002</v>
      </c>
      <c r="G20" s="41">
        <f>SUM('Abr 26'!F21)</f>
        <v>22.978000000000002</v>
      </c>
      <c r="H20" s="41">
        <f>SUM('May 26'!F21)</f>
        <v>18.106000000000002</v>
      </c>
      <c r="I20" s="41">
        <f>SUM('Jun 26'!F21)</f>
        <v>0</v>
      </c>
      <c r="J20" s="41">
        <f>SUM('Jul 26'!F21)</f>
        <v>0</v>
      </c>
      <c r="K20" s="41">
        <f>SUM('Ago 26'!F21)</f>
        <v>0</v>
      </c>
      <c r="L20" s="41">
        <f>SUM('Sep 26'!F21)</f>
        <v>0</v>
      </c>
      <c r="M20" s="41">
        <f>SUM('Oct 26'!F21)</f>
        <v>0</v>
      </c>
      <c r="N20" s="41">
        <f>SUM('Nov 26'!F21)</f>
        <v>0</v>
      </c>
      <c r="O20" s="41">
        <f>SUM('Dic 26'!F21)</f>
        <v>0</v>
      </c>
    </row>
    <row r="21" spans="2:15" x14ac:dyDescent="0.45">
      <c r="B21" s="46" t="s">
        <v>3</v>
      </c>
      <c r="C21" s="46">
        <v>504</v>
      </c>
      <c r="D21" s="41">
        <f>'Ene 26'!F22</f>
        <v>4.7919999999999998</v>
      </c>
      <c r="E21" s="41">
        <f>'Feb 26'!F22</f>
        <v>3.7269999999999999</v>
      </c>
      <c r="F21" s="41">
        <f>SUM('Mar 26'!F22)</f>
        <v>3.6619999999999999</v>
      </c>
      <c r="G21" s="41">
        <f>SUM('Abr 26'!F22)</f>
        <v>5.2190000000000003</v>
      </c>
      <c r="H21" s="41">
        <f>SUM('May 26'!F22)</f>
        <v>5.59</v>
      </c>
      <c r="I21" s="41">
        <f>SUM('Jun 26'!F22)</f>
        <v>0</v>
      </c>
      <c r="J21" s="41">
        <f>SUM('Jul 26'!F22)</f>
        <v>0</v>
      </c>
      <c r="K21" s="41">
        <f>SUM('Ago 26'!F22)</f>
        <v>0</v>
      </c>
      <c r="L21" s="41">
        <f>SUM('Sep 26'!F22)</f>
        <v>0</v>
      </c>
      <c r="M21" s="41">
        <f>SUM('Oct 26'!F22)</f>
        <v>0</v>
      </c>
      <c r="N21" s="41">
        <f>SUM('Nov 26'!F22)</f>
        <v>0</v>
      </c>
      <c r="O21" s="41">
        <f>SUM('Dic 26'!F22)</f>
        <v>0</v>
      </c>
    </row>
    <row r="22" spans="2:15" x14ac:dyDescent="0.45">
      <c r="B22" s="46" t="s">
        <v>4</v>
      </c>
      <c r="C22" s="46">
        <v>101</v>
      </c>
      <c r="D22" s="41">
        <f>'Ene 26'!F23</f>
        <v>11.71</v>
      </c>
      <c r="E22" s="41">
        <f>'Feb 26'!F23</f>
        <v>8.81</v>
      </c>
      <c r="F22" s="41">
        <f>SUM('Mar 26'!F23)</f>
        <v>11.8</v>
      </c>
      <c r="G22" s="41">
        <f>SUM('Abr 26'!F23)</f>
        <v>13.65</v>
      </c>
      <c r="H22" s="41">
        <f>SUM('May 26'!F23)</f>
        <v>14.15</v>
      </c>
      <c r="I22" s="41">
        <f>SUM('Jun 26'!F23)</f>
        <v>0</v>
      </c>
      <c r="J22" s="41">
        <f>SUM('Jul 26'!F23)</f>
        <v>0</v>
      </c>
      <c r="K22" s="41">
        <f>SUM('Ago 26'!F23)</f>
        <v>0</v>
      </c>
      <c r="L22" s="41">
        <f>SUM('Sep 26'!F23)</f>
        <v>0</v>
      </c>
      <c r="M22" s="41">
        <f>SUM('Oct 26'!F23)</f>
        <v>0</v>
      </c>
      <c r="N22" s="41">
        <f>SUM('Nov 26'!F23)</f>
        <v>0</v>
      </c>
      <c r="O22" s="41">
        <f>SUM('Dic 26'!F23)</f>
        <v>0</v>
      </c>
    </row>
    <row r="23" spans="2:15" x14ac:dyDescent="0.45">
      <c r="B23" s="46" t="s">
        <v>4</v>
      </c>
      <c r="C23" s="46">
        <v>102</v>
      </c>
      <c r="D23" s="41">
        <f>'Ene 26'!F24</f>
        <v>65.364000000000004</v>
      </c>
      <c r="E23" s="41">
        <f>'Feb 26'!F24</f>
        <v>19.533999999999999</v>
      </c>
      <c r="F23" s="41">
        <f>SUM('Mar 26'!F24)</f>
        <v>7.968</v>
      </c>
      <c r="G23" s="41">
        <f>SUM('Abr 26'!F24)</f>
        <v>17.477</v>
      </c>
      <c r="H23" s="41">
        <f>SUM('May 26'!F24)</f>
        <v>17.574999999999999</v>
      </c>
      <c r="I23" s="41">
        <f>SUM('Jun 26'!F24)</f>
        <v>0</v>
      </c>
      <c r="J23" s="41">
        <f>SUM('Jul 26'!F24)</f>
        <v>0</v>
      </c>
      <c r="K23" s="41">
        <f>SUM('Ago 26'!F24)</f>
        <v>0</v>
      </c>
      <c r="L23" s="41">
        <f>SUM('Sep 26'!F24)</f>
        <v>0</v>
      </c>
      <c r="M23" s="41">
        <f>SUM('Oct 26'!F24)</f>
        <v>0</v>
      </c>
      <c r="N23" s="41">
        <f>SUM('Nov 26'!F24)</f>
        <v>0</v>
      </c>
      <c r="O23" s="41">
        <f>SUM('Dic 26'!F24)</f>
        <v>0</v>
      </c>
    </row>
    <row r="24" spans="2:15" x14ac:dyDescent="0.45">
      <c r="B24" s="46" t="s">
        <v>4</v>
      </c>
      <c r="C24" s="46">
        <v>103</v>
      </c>
      <c r="D24" s="41">
        <f>'Ene 26'!F25</f>
        <v>20.567</v>
      </c>
      <c r="E24" s="41">
        <f>'Feb 26'!F25</f>
        <v>20.59</v>
      </c>
      <c r="F24" s="41">
        <f>SUM('Mar 26'!F25)</f>
        <v>18.003</v>
      </c>
      <c r="G24" s="41">
        <f>SUM('Abr 26'!F25)</f>
        <v>17.786999999999999</v>
      </c>
      <c r="H24" s="41">
        <f>SUM('May 26'!F25)</f>
        <v>19.347999999999999</v>
      </c>
      <c r="I24" s="41">
        <f>SUM('Jun 26'!F25)</f>
        <v>0</v>
      </c>
      <c r="J24" s="41">
        <f>SUM('Jul 26'!F25)</f>
        <v>0</v>
      </c>
      <c r="K24" s="41">
        <f>SUM('Ago 26'!F25)</f>
        <v>0</v>
      </c>
      <c r="L24" s="41">
        <f>SUM('Sep 26'!F25)</f>
        <v>0</v>
      </c>
      <c r="M24" s="41">
        <f>SUM('Oct 26'!F25)</f>
        <v>0</v>
      </c>
      <c r="N24" s="41">
        <f>SUM('Nov 26'!F25)</f>
        <v>0</v>
      </c>
      <c r="O24" s="41">
        <f>SUM('Dic 26'!F25)</f>
        <v>0</v>
      </c>
    </row>
    <row r="25" spans="2:15" x14ac:dyDescent="0.45">
      <c r="B25" s="46" t="s">
        <v>4</v>
      </c>
      <c r="C25" s="46">
        <v>104</v>
      </c>
      <c r="D25" s="41">
        <f>'Ene 26'!F26</f>
        <v>17.126000000000001</v>
      </c>
      <c r="E25" s="41">
        <f>'Feb 26'!F26</f>
        <v>14.726000000000001</v>
      </c>
      <c r="F25" s="41">
        <f>SUM('Mar 26'!F26)</f>
        <v>18.821999999999999</v>
      </c>
      <c r="G25" s="41">
        <f>SUM('Abr 26'!F26)</f>
        <v>16.655000000000001</v>
      </c>
      <c r="H25" s="41">
        <f>SUM('May 26'!F26)</f>
        <v>14.620000000000001</v>
      </c>
      <c r="I25" s="41">
        <f>SUM('Jun 26'!F26)</f>
        <v>0</v>
      </c>
      <c r="J25" s="41">
        <f>SUM('Jul 26'!F26)</f>
        <v>0</v>
      </c>
      <c r="K25" s="41">
        <f>SUM('Ago 26'!F26)</f>
        <v>0</v>
      </c>
      <c r="L25" s="41">
        <f>SUM('Sep 26'!F26)</f>
        <v>0</v>
      </c>
      <c r="M25" s="41">
        <f>SUM('Oct 26'!F26)</f>
        <v>0</v>
      </c>
      <c r="N25" s="41">
        <f>SUM('Nov 26'!F26)</f>
        <v>0</v>
      </c>
      <c r="O25" s="41">
        <f>SUM('Dic 26'!F26)</f>
        <v>0</v>
      </c>
    </row>
    <row r="26" spans="2:15" x14ac:dyDescent="0.45">
      <c r="B26" s="46" t="s">
        <v>4</v>
      </c>
      <c r="C26" s="46">
        <v>201</v>
      </c>
      <c r="D26" s="41">
        <f>'Ene 26'!F27</f>
        <v>43.887</v>
      </c>
      <c r="E26" s="41">
        <f>'Feb 26'!F27</f>
        <v>49.303000000000004</v>
      </c>
      <c r="F26" s="41">
        <f>SUM('Mar 26'!F27)</f>
        <v>33.733000000000004</v>
      </c>
      <c r="G26" s="41">
        <f>SUM('Abr 26'!F27)</f>
        <v>47.512</v>
      </c>
      <c r="H26" s="41">
        <f>SUM('May 26'!F27)</f>
        <v>45.032000000000004</v>
      </c>
      <c r="I26" s="41">
        <f>SUM('Jun 26'!F27)</f>
        <v>0</v>
      </c>
      <c r="J26" s="41">
        <f>SUM('Jul 26'!F27)</f>
        <v>0</v>
      </c>
      <c r="K26" s="41">
        <f>SUM('Ago 26'!F27)</f>
        <v>0</v>
      </c>
      <c r="L26" s="41">
        <f>SUM('Sep 26'!F27)</f>
        <v>0</v>
      </c>
      <c r="M26" s="41">
        <f>SUM('Oct 26'!F27)</f>
        <v>0</v>
      </c>
      <c r="N26" s="41">
        <f>SUM('Nov 26'!F27)</f>
        <v>0</v>
      </c>
      <c r="O26" s="41">
        <f>SUM('Dic 26'!F27)</f>
        <v>0</v>
      </c>
    </row>
    <row r="27" spans="2:15" x14ac:dyDescent="0.45">
      <c r="B27" s="46" t="s">
        <v>4</v>
      </c>
      <c r="C27" s="46">
        <v>202</v>
      </c>
      <c r="D27" s="41">
        <f>'Ene 26'!F28</f>
        <v>10.838000000000001</v>
      </c>
      <c r="E27" s="41">
        <f>'Feb 26'!F28</f>
        <v>9.5419999999999998</v>
      </c>
      <c r="F27" s="41">
        <f>SUM('Mar 26'!F28)</f>
        <v>10.01</v>
      </c>
      <c r="G27" s="41">
        <f>SUM('Abr 26'!F28)</f>
        <v>11.378</v>
      </c>
      <c r="H27" s="41">
        <f>SUM('May 26'!F28)</f>
        <v>8.6330000000000009</v>
      </c>
      <c r="I27" s="41">
        <f>SUM('Jun 26'!F28)</f>
        <v>0</v>
      </c>
      <c r="J27" s="41">
        <f>SUM('Jul 26'!F28)</f>
        <v>0</v>
      </c>
      <c r="K27" s="41">
        <f>SUM('Ago 26'!F28)</f>
        <v>0</v>
      </c>
      <c r="L27" s="41">
        <f>SUM('Sep 26'!F28)</f>
        <v>0</v>
      </c>
      <c r="M27" s="41">
        <f>SUM('Oct 26'!F28)</f>
        <v>0</v>
      </c>
      <c r="N27" s="41">
        <f>SUM('Nov 26'!F28)</f>
        <v>0</v>
      </c>
      <c r="O27" s="41">
        <f>SUM('Dic 26'!F28)</f>
        <v>0</v>
      </c>
    </row>
    <row r="28" spans="2:15" x14ac:dyDescent="0.45">
      <c r="B28" s="46" t="s">
        <v>4</v>
      </c>
      <c r="C28" s="46">
        <v>203</v>
      </c>
      <c r="D28" s="41">
        <f>'Ene 26'!F29</f>
        <v>15.223000000000001</v>
      </c>
      <c r="E28" s="41">
        <f>'Feb 26'!F29</f>
        <v>11.891</v>
      </c>
      <c r="F28" s="41">
        <f>SUM('Mar 26'!F29)</f>
        <v>14.438000000000001</v>
      </c>
      <c r="G28" s="41">
        <f>SUM('Abr 26'!F29)</f>
        <v>14.595000000000001</v>
      </c>
      <c r="H28" s="41">
        <f>SUM('May 26'!F29)</f>
        <v>12.790000000000001</v>
      </c>
      <c r="I28" s="41">
        <f>SUM('Jun 26'!F29)</f>
        <v>0</v>
      </c>
      <c r="J28" s="41">
        <f>SUM('Jul 26'!F29)</f>
        <v>0</v>
      </c>
      <c r="K28" s="41">
        <f>SUM('Ago 26'!F29)</f>
        <v>0</v>
      </c>
      <c r="L28" s="41">
        <f>SUM('Sep 26'!F29)</f>
        <v>0</v>
      </c>
      <c r="M28" s="41">
        <f>SUM('Oct 26'!F29)</f>
        <v>0</v>
      </c>
      <c r="N28" s="41">
        <f>SUM('Nov 26'!F29)</f>
        <v>0</v>
      </c>
      <c r="O28" s="41">
        <f>SUM('Dic 26'!F29)</f>
        <v>0</v>
      </c>
    </row>
    <row r="29" spans="2:15" x14ac:dyDescent="0.45">
      <c r="B29" s="46" t="s">
        <v>4</v>
      </c>
      <c r="C29" s="46">
        <v>204</v>
      </c>
      <c r="D29" s="41">
        <f>'Ene 26'!F30</f>
        <v>15.736000000000001</v>
      </c>
      <c r="E29" s="41">
        <f>'Feb 26'!F30</f>
        <v>15.794</v>
      </c>
      <c r="F29" s="41">
        <f>SUM('Mar 26'!F30)</f>
        <v>13.963000000000001</v>
      </c>
      <c r="G29" s="41">
        <f>SUM('Abr 26'!F30)</f>
        <v>19.584</v>
      </c>
      <c r="H29" s="41">
        <f>SUM('May 26'!F30)</f>
        <v>15.39</v>
      </c>
      <c r="I29" s="41">
        <f>SUM('Jun 26'!F30)</f>
        <v>0</v>
      </c>
      <c r="J29" s="41">
        <f>SUM('Jul 26'!F30)</f>
        <v>0</v>
      </c>
      <c r="K29" s="41">
        <f>SUM('Ago 26'!F30)</f>
        <v>0</v>
      </c>
      <c r="L29" s="41">
        <f>SUM('Sep 26'!F30)</f>
        <v>0</v>
      </c>
      <c r="M29" s="41">
        <f>SUM('Oct 26'!F30)</f>
        <v>0</v>
      </c>
      <c r="N29" s="41">
        <f>SUM('Nov 26'!F30)</f>
        <v>0</v>
      </c>
      <c r="O29" s="41">
        <f>SUM('Dic 26'!F30)</f>
        <v>0</v>
      </c>
    </row>
    <row r="30" spans="2:15" x14ac:dyDescent="0.45">
      <c r="B30" s="46" t="s">
        <v>4</v>
      </c>
      <c r="C30" s="46">
        <v>301</v>
      </c>
      <c r="D30" s="41">
        <f>'Ene 26'!F31</f>
        <v>13.906000000000001</v>
      </c>
      <c r="E30" s="41">
        <f>'Feb 26'!F31</f>
        <v>10.989000000000001</v>
      </c>
      <c r="F30" s="41">
        <f>SUM('Mar 26'!F31)</f>
        <v>12.923</v>
      </c>
      <c r="G30" s="41">
        <f>SUM('Abr 26'!F31)</f>
        <v>11.311999999999999</v>
      </c>
      <c r="H30" s="41">
        <f>SUM('May 26'!F31)</f>
        <v>14.973000000000001</v>
      </c>
      <c r="I30" s="41">
        <f>SUM('Jun 26'!F31)</f>
        <v>0</v>
      </c>
      <c r="J30" s="41">
        <f>SUM('Jul 26'!F31)</f>
        <v>0</v>
      </c>
      <c r="K30" s="41">
        <f>SUM('Ago 26'!F31)</f>
        <v>0</v>
      </c>
      <c r="L30" s="41">
        <f>SUM('Sep 26'!F31)</f>
        <v>0</v>
      </c>
      <c r="M30" s="41">
        <f>SUM('Oct 26'!F31)</f>
        <v>0</v>
      </c>
      <c r="N30" s="41">
        <f>SUM('Nov 26'!F31)</f>
        <v>0</v>
      </c>
      <c r="O30" s="41">
        <f>SUM('Dic 26'!F31)</f>
        <v>0</v>
      </c>
    </row>
    <row r="31" spans="2:15" x14ac:dyDescent="0.45">
      <c r="B31" s="46" t="s">
        <v>4</v>
      </c>
      <c r="C31" s="46">
        <v>302</v>
      </c>
      <c r="D31" s="41">
        <f>'Ene 26'!F32</f>
        <v>14.673999999999999</v>
      </c>
      <c r="E31" s="41">
        <f>'Feb 26'!F32</f>
        <v>15.395</v>
      </c>
      <c r="F31" s="41">
        <f>SUM('Mar 26'!F32)</f>
        <v>12.539</v>
      </c>
      <c r="G31" s="41">
        <f>SUM('Abr 26'!F32)</f>
        <v>16.056999999999999</v>
      </c>
      <c r="H31" s="41">
        <f>SUM('May 26'!F32)</f>
        <v>15.819000000000001</v>
      </c>
      <c r="I31" s="41">
        <f>SUM('Jun 26'!F32)</f>
        <v>0</v>
      </c>
      <c r="J31" s="41">
        <f>SUM('Jul 26'!F32)</f>
        <v>0</v>
      </c>
      <c r="K31" s="41">
        <f>SUM('Ago 26'!F32)</f>
        <v>0</v>
      </c>
      <c r="L31" s="41">
        <f>SUM('Sep 26'!F32)</f>
        <v>0</v>
      </c>
      <c r="M31" s="41">
        <f>SUM('Oct 26'!F32)</f>
        <v>0</v>
      </c>
      <c r="N31" s="41">
        <f>SUM('Nov 26'!F32)</f>
        <v>0</v>
      </c>
      <c r="O31" s="41">
        <f>SUM('Dic 26'!F32)</f>
        <v>0</v>
      </c>
    </row>
    <row r="32" spans="2:15" x14ac:dyDescent="0.45">
      <c r="B32" s="46" t="s">
        <v>4</v>
      </c>
      <c r="C32" s="46">
        <v>303</v>
      </c>
      <c r="D32" s="41">
        <f>'Ene 26'!F33</f>
        <v>10.120000000000001</v>
      </c>
      <c r="E32" s="41">
        <f>'Feb 26'!F33</f>
        <v>7.47</v>
      </c>
      <c r="F32" s="41">
        <f>SUM('Mar 26'!F33)</f>
        <v>10.370000000000001</v>
      </c>
      <c r="G32" s="41">
        <f>SUM('Abr 26'!F33)</f>
        <v>9.2799999999999994</v>
      </c>
      <c r="H32" s="41">
        <f>SUM('May 26'!F33)</f>
        <v>8.66</v>
      </c>
      <c r="I32" s="41">
        <f>SUM('Jun 26'!F33)</f>
        <v>0</v>
      </c>
      <c r="J32" s="41">
        <f>SUM('Jul 26'!F33)</f>
        <v>0</v>
      </c>
      <c r="K32" s="41">
        <f>SUM('Ago 26'!F33)</f>
        <v>0</v>
      </c>
      <c r="L32" s="41">
        <f>SUM('Sep 26'!F33)</f>
        <v>0</v>
      </c>
      <c r="M32" s="41">
        <f>SUM('Oct 26'!F33)</f>
        <v>0</v>
      </c>
      <c r="N32" s="41">
        <f>SUM('Nov 26'!F33)</f>
        <v>0</v>
      </c>
      <c r="O32" s="41">
        <f>SUM('Dic 26'!F33)</f>
        <v>0</v>
      </c>
    </row>
    <row r="33" spans="2:15" x14ac:dyDescent="0.45">
      <c r="B33" s="46" t="s">
        <v>4</v>
      </c>
      <c r="C33" s="46">
        <v>304</v>
      </c>
      <c r="D33" s="41">
        <f>'Ene 26'!F34</f>
        <v>22.966000000000001</v>
      </c>
      <c r="E33" s="41">
        <f>'Feb 26'!F34</f>
        <v>19.603999999999999</v>
      </c>
      <c r="F33" s="41">
        <f>SUM('Mar 26'!F34)</f>
        <v>23.405999999999999</v>
      </c>
      <c r="G33" s="41">
        <f>SUM('Abr 26'!F34)</f>
        <v>24.786000000000001</v>
      </c>
      <c r="H33" s="41">
        <f>SUM('May 26'!F34)</f>
        <v>25.429000000000002</v>
      </c>
      <c r="I33" s="41">
        <f>SUM('Jun 26'!F34)</f>
        <v>0</v>
      </c>
      <c r="J33" s="41">
        <f>SUM('Jul 26'!F34)</f>
        <v>0</v>
      </c>
      <c r="K33" s="41">
        <f>SUM('Ago 26'!F34)</f>
        <v>0</v>
      </c>
      <c r="L33" s="41">
        <f>SUM('Sep 26'!F34)</f>
        <v>0</v>
      </c>
      <c r="M33" s="41">
        <f>SUM('Oct 26'!F34)</f>
        <v>0</v>
      </c>
      <c r="N33" s="41">
        <f>SUM('Nov 26'!F34)</f>
        <v>0</v>
      </c>
      <c r="O33" s="41">
        <f>SUM('Dic 26'!F34)</f>
        <v>0</v>
      </c>
    </row>
    <row r="34" spans="2:15" x14ac:dyDescent="0.45">
      <c r="B34" s="46" t="s">
        <v>4</v>
      </c>
      <c r="C34" s="46">
        <v>401</v>
      </c>
      <c r="D34" s="41">
        <f>'Ene 26'!F35</f>
        <v>10.232000000000001</v>
      </c>
      <c r="E34" s="41">
        <f>'Feb 26'!F35</f>
        <v>12.404</v>
      </c>
      <c r="F34" s="41">
        <f>SUM('Mar 26'!F35)</f>
        <v>10.641999999999999</v>
      </c>
      <c r="G34" s="41">
        <f>SUM('Abr 26'!F35)</f>
        <v>21.87</v>
      </c>
      <c r="H34" s="41">
        <f>SUM('May 26'!F35)</f>
        <v>25.568000000000001</v>
      </c>
      <c r="I34" s="41">
        <f>SUM('Jun 26'!F35)</f>
        <v>0</v>
      </c>
      <c r="J34" s="41">
        <f>SUM('Jul 26'!F35)</f>
        <v>0</v>
      </c>
      <c r="K34" s="41">
        <f>SUM('Ago 26'!F35)</f>
        <v>0</v>
      </c>
      <c r="L34" s="41">
        <f>SUM('Sep 26'!F35)</f>
        <v>0</v>
      </c>
      <c r="M34" s="41">
        <f>SUM('Oct 26'!F35)</f>
        <v>0</v>
      </c>
      <c r="N34" s="41">
        <f>SUM('Nov 26'!F35)</f>
        <v>0</v>
      </c>
      <c r="O34" s="41">
        <f>SUM('Dic 26'!F35)</f>
        <v>0</v>
      </c>
    </row>
    <row r="35" spans="2:15" x14ac:dyDescent="0.45">
      <c r="B35" s="46" t="s">
        <v>4</v>
      </c>
      <c r="C35" s="46">
        <v>402</v>
      </c>
      <c r="D35" s="41">
        <f>'Ene 26'!F36</f>
        <v>19.077999999999999</v>
      </c>
      <c r="E35" s="41">
        <f>'Feb 26'!F36</f>
        <v>20.54</v>
      </c>
      <c r="F35" s="41">
        <f>SUM('Mar 26'!F36)</f>
        <v>10.445</v>
      </c>
      <c r="G35" s="41">
        <f>SUM('Abr 26'!F36)</f>
        <v>16.245000000000001</v>
      </c>
      <c r="H35" s="41">
        <f>SUM('May 26'!F36)</f>
        <v>16.597000000000001</v>
      </c>
      <c r="I35" s="41">
        <f>SUM('Jun 26'!F36)</f>
        <v>0</v>
      </c>
      <c r="J35" s="41">
        <f>SUM('Jul 26'!F36)</f>
        <v>0</v>
      </c>
      <c r="K35" s="41">
        <f>SUM('Ago 26'!F36)</f>
        <v>0</v>
      </c>
      <c r="L35" s="41">
        <f>SUM('Sep 26'!F36)</f>
        <v>0</v>
      </c>
      <c r="M35" s="41">
        <f>SUM('Oct 26'!F36)</f>
        <v>0</v>
      </c>
      <c r="N35" s="41">
        <f>SUM('Nov 26'!F36)</f>
        <v>0</v>
      </c>
      <c r="O35" s="41">
        <f>SUM('Dic 26'!F36)</f>
        <v>0</v>
      </c>
    </row>
    <row r="36" spans="2:15" x14ac:dyDescent="0.45">
      <c r="B36" s="46" t="s">
        <v>4</v>
      </c>
      <c r="C36" s="46">
        <v>403</v>
      </c>
      <c r="D36" s="41">
        <f>'Ene 26'!F37</f>
        <v>14</v>
      </c>
      <c r="E36" s="41">
        <f>'Feb 26'!F37</f>
        <v>14</v>
      </c>
      <c r="F36" s="41">
        <f>SUM('Mar 26'!F37)</f>
        <v>18</v>
      </c>
      <c r="G36" s="41">
        <f>SUM('Abr 26'!F37)</f>
        <v>18</v>
      </c>
      <c r="H36" s="41">
        <f>SUM('May 26'!F37)</f>
        <v>10.77</v>
      </c>
      <c r="I36" s="41">
        <f>SUM('Jun 26'!F37)</f>
        <v>0</v>
      </c>
      <c r="J36" s="41">
        <f>SUM('Jul 26'!F37)</f>
        <v>0</v>
      </c>
      <c r="K36" s="41">
        <f>SUM('Ago 26'!F37)</f>
        <v>0</v>
      </c>
      <c r="L36" s="41">
        <f>SUM('Sep 26'!F37)</f>
        <v>0</v>
      </c>
      <c r="M36" s="41">
        <f>SUM('Oct 26'!F37)</f>
        <v>0</v>
      </c>
      <c r="N36" s="41">
        <f>SUM('Nov 26'!F37)</f>
        <v>0</v>
      </c>
      <c r="O36" s="41">
        <f>SUM('Dic 26'!F37)</f>
        <v>0</v>
      </c>
    </row>
    <row r="37" spans="2:15" x14ac:dyDescent="0.45">
      <c r="B37" s="46" t="s">
        <v>4</v>
      </c>
      <c r="C37" s="46">
        <v>404</v>
      </c>
      <c r="D37" s="41">
        <f>'Ene 26'!F38</f>
        <v>22.225000000000001</v>
      </c>
      <c r="E37" s="41">
        <f>'Feb 26'!F38</f>
        <v>6.1740000000000004</v>
      </c>
      <c r="F37" s="41">
        <f>SUM('Mar 26'!F38)</f>
        <v>16.239000000000001</v>
      </c>
      <c r="G37" s="41">
        <f>SUM('Abr 26'!F38)</f>
        <v>25.696999999999999</v>
      </c>
      <c r="H37" s="41">
        <f>SUM('May 26'!F38)</f>
        <v>24.004000000000001</v>
      </c>
      <c r="I37" s="41">
        <f>SUM('Jun 26'!F38)</f>
        <v>0</v>
      </c>
      <c r="J37" s="41">
        <f>SUM('Jul 26'!F38)</f>
        <v>0</v>
      </c>
      <c r="K37" s="41">
        <f>SUM('Ago 26'!F38)</f>
        <v>0</v>
      </c>
      <c r="L37" s="41">
        <f>SUM('Sep 26'!F38)</f>
        <v>0</v>
      </c>
      <c r="M37" s="41">
        <f>SUM('Oct 26'!F38)</f>
        <v>0</v>
      </c>
      <c r="N37" s="41">
        <f>SUM('Nov 26'!F38)</f>
        <v>0</v>
      </c>
      <c r="O37" s="41">
        <f>SUM('Dic 26'!F38)</f>
        <v>0</v>
      </c>
    </row>
    <row r="38" spans="2:15" x14ac:dyDescent="0.45">
      <c r="B38" s="46" t="s">
        <v>4</v>
      </c>
      <c r="C38" s="46">
        <v>501</v>
      </c>
      <c r="D38" s="41">
        <f>'Ene 26'!F39</f>
        <v>42.622999999999998</v>
      </c>
      <c r="E38" s="41">
        <f>'Feb 26'!F39</f>
        <v>42.704999999999998</v>
      </c>
      <c r="F38" s="41">
        <f>SUM('Mar 26'!F39)</f>
        <v>45.572000000000003</v>
      </c>
      <c r="G38" s="41">
        <f>SUM('Abr 26'!F39)</f>
        <v>43.038000000000004</v>
      </c>
      <c r="H38" s="41">
        <f>SUM('May 26'!F39)</f>
        <v>43.77</v>
      </c>
      <c r="I38" s="41">
        <f>SUM('Jun 26'!F39)</f>
        <v>0</v>
      </c>
      <c r="J38" s="41">
        <f>SUM('Jul 26'!F39)</f>
        <v>0</v>
      </c>
      <c r="K38" s="41">
        <f>SUM('Ago 26'!F39)</f>
        <v>0</v>
      </c>
      <c r="L38" s="41">
        <f>SUM('Sep 26'!F39)</f>
        <v>0</v>
      </c>
      <c r="M38" s="41">
        <f>SUM('Oct 26'!F39)</f>
        <v>0</v>
      </c>
      <c r="N38" s="41">
        <f>SUM('Nov 26'!F39)</f>
        <v>0</v>
      </c>
      <c r="O38" s="41">
        <f>SUM('Dic 26'!F39)</f>
        <v>0</v>
      </c>
    </row>
    <row r="39" spans="2:15" x14ac:dyDescent="0.45">
      <c r="B39" s="46" t="s">
        <v>4</v>
      </c>
      <c r="C39" s="46">
        <v>502</v>
      </c>
      <c r="D39" s="41">
        <f>'Ene 26'!F40</f>
        <v>34.661999999999999</v>
      </c>
      <c r="E39" s="41">
        <f>'Feb 26'!F40</f>
        <v>32.463000000000001</v>
      </c>
      <c r="F39" s="41">
        <f>SUM('Mar 26'!F40)</f>
        <v>25.535</v>
      </c>
      <c r="G39" s="41">
        <f>SUM('Abr 26'!F40)</f>
        <v>48.050000000000004</v>
      </c>
      <c r="H39" s="41">
        <f>SUM('May 26'!F40)</f>
        <v>58.386000000000003</v>
      </c>
      <c r="I39" s="41">
        <f>SUM('Jun 26'!F40)</f>
        <v>0</v>
      </c>
      <c r="J39" s="41">
        <f>SUM('Jul 26'!F40)</f>
        <v>0</v>
      </c>
      <c r="K39" s="41">
        <f>SUM('Ago 26'!F40)</f>
        <v>0</v>
      </c>
      <c r="L39" s="41">
        <f>SUM('Sep 26'!F40)</f>
        <v>0</v>
      </c>
      <c r="M39" s="41">
        <f>SUM('Oct 26'!F40)</f>
        <v>0</v>
      </c>
      <c r="N39" s="41">
        <f>SUM('Nov 26'!F40)</f>
        <v>0</v>
      </c>
      <c r="O39" s="41">
        <f>SUM('Dic 26'!F40)</f>
        <v>0</v>
      </c>
    </row>
    <row r="40" spans="2:15" x14ac:dyDescent="0.45">
      <c r="B40" s="46" t="s">
        <v>4</v>
      </c>
      <c r="C40" s="46">
        <v>503</v>
      </c>
      <c r="D40" s="41">
        <f>'Ene 26'!F41</f>
        <v>21.38</v>
      </c>
      <c r="E40" s="41">
        <f>'Feb 26'!F41</f>
        <v>19.594000000000001</v>
      </c>
      <c r="F40" s="41">
        <f>SUM('Mar 26'!F41)</f>
        <v>21.689</v>
      </c>
      <c r="G40" s="41">
        <f>SUM('Abr 26'!F41)</f>
        <v>23.048000000000002</v>
      </c>
      <c r="H40" s="41">
        <f>SUM('May 26'!F41)</f>
        <v>21.711000000000002</v>
      </c>
      <c r="I40" s="41">
        <f>SUM('Jun 26'!F41)</f>
        <v>0</v>
      </c>
      <c r="J40" s="41">
        <f>SUM('Jul 26'!F41)</f>
        <v>0</v>
      </c>
      <c r="K40" s="41">
        <f>SUM('Ago 26'!F41)</f>
        <v>0</v>
      </c>
      <c r="L40" s="41">
        <f>SUM('Sep 26'!F41)</f>
        <v>0</v>
      </c>
      <c r="M40" s="41">
        <f>SUM('Oct 26'!F41)</f>
        <v>0</v>
      </c>
      <c r="N40" s="41">
        <f>SUM('Nov 26'!F41)</f>
        <v>0</v>
      </c>
      <c r="O40" s="41">
        <f>SUM('Dic 26'!F41)</f>
        <v>0</v>
      </c>
    </row>
    <row r="41" spans="2:15" x14ac:dyDescent="0.45">
      <c r="B41" s="46" t="s">
        <v>4</v>
      </c>
      <c r="C41" s="46">
        <v>504</v>
      </c>
      <c r="D41" s="41">
        <f>'Ene 26'!F42</f>
        <v>8.8309999999999995</v>
      </c>
      <c r="E41" s="41">
        <f>'Feb 26'!F42</f>
        <v>6.5709999999999997</v>
      </c>
      <c r="F41" s="41">
        <f>SUM('Mar 26'!F42)</f>
        <v>8.7829999999999995</v>
      </c>
      <c r="G41" s="41">
        <f>SUM('Abr 26'!F42)</f>
        <v>10.88</v>
      </c>
      <c r="H41" s="41">
        <f>SUM('May 26'!F42)</f>
        <v>6.3769999999999998</v>
      </c>
      <c r="I41" s="41">
        <f>SUM('Jun 26'!F42)</f>
        <v>0</v>
      </c>
      <c r="J41" s="41">
        <f>SUM('Jul 26'!F42)</f>
        <v>0</v>
      </c>
      <c r="K41" s="41">
        <f>SUM('Ago 26'!F42)</f>
        <v>0</v>
      </c>
      <c r="L41" s="41">
        <f>SUM('Sep 26'!F42)</f>
        <v>0</v>
      </c>
      <c r="M41" s="41">
        <f>SUM('Oct 26'!F42)</f>
        <v>0</v>
      </c>
      <c r="N41" s="41">
        <f>SUM('Nov 26'!F42)</f>
        <v>0</v>
      </c>
      <c r="O41" s="41">
        <f>SUM('Dic 26'!F42)</f>
        <v>0</v>
      </c>
    </row>
    <row r="42" spans="2:15" x14ac:dyDescent="0.45">
      <c r="B42" s="46" t="s">
        <v>5</v>
      </c>
      <c r="C42" s="46">
        <v>101</v>
      </c>
      <c r="D42" s="41">
        <f>'Ene 26'!F43</f>
        <v>7.48</v>
      </c>
      <c r="E42" s="41">
        <f>'Feb 26'!F43</f>
        <v>7.04</v>
      </c>
      <c r="F42" s="41">
        <f>SUM('Mar 26'!F43)</f>
        <v>7.5200000000000005</v>
      </c>
      <c r="G42" s="41">
        <f>SUM('Abr 26'!F43)</f>
        <v>8.2799999999999994</v>
      </c>
      <c r="H42" s="41">
        <f>SUM('May 26'!F43)</f>
        <v>7.28</v>
      </c>
      <c r="I42" s="41">
        <f>SUM('Jun 26'!F43)</f>
        <v>0</v>
      </c>
      <c r="J42" s="41">
        <f>SUM('Jul 26'!F43)</f>
        <v>0</v>
      </c>
      <c r="K42" s="41">
        <f>SUM('Ago 26'!F43)</f>
        <v>0</v>
      </c>
      <c r="L42" s="41">
        <f>SUM('Sep 26'!F43)</f>
        <v>0</v>
      </c>
      <c r="M42" s="41">
        <f>SUM('Oct 26'!F43)</f>
        <v>0</v>
      </c>
      <c r="N42" s="41">
        <f>SUM('Nov 26'!F43)</f>
        <v>0</v>
      </c>
      <c r="O42" s="41">
        <f>SUM('Dic 26'!F43)</f>
        <v>0</v>
      </c>
    </row>
    <row r="43" spans="2:15" x14ac:dyDescent="0.45">
      <c r="B43" s="46" t="s">
        <v>5</v>
      </c>
      <c r="C43" s="46">
        <v>102</v>
      </c>
      <c r="D43" s="41">
        <f>'Ene 26'!F44</f>
        <v>19.602</v>
      </c>
      <c r="E43" s="41">
        <f>'Feb 26'!F44</f>
        <v>17.146000000000001</v>
      </c>
      <c r="F43" s="41">
        <f>SUM('Mar 26'!F44)</f>
        <v>19.625</v>
      </c>
      <c r="G43" s="41">
        <f>SUM('Abr 26'!F44)</f>
        <v>22.437999999999999</v>
      </c>
      <c r="H43" s="41">
        <f>SUM('May 26'!F44)</f>
        <v>22.879000000000001</v>
      </c>
      <c r="I43" s="41">
        <f>SUM('Jun 26'!F44)</f>
        <v>0</v>
      </c>
      <c r="J43" s="41">
        <f>SUM('Jul 26'!F44)</f>
        <v>0</v>
      </c>
      <c r="K43" s="41">
        <f>SUM('Ago 26'!F44)</f>
        <v>0</v>
      </c>
      <c r="L43" s="41">
        <f>SUM('Sep 26'!F44)</f>
        <v>0</v>
      </c>
      <c r="M43" s="41">
        <f>SUM('Oct 26'!F44)</f>
        <v>0</v>
      </c>
      <c r="N43" s="41">
        <f>SUM('Nov 26'!F44)</f>
        <v>0</v>
      </c>
      <c r="O43" s="41">
        <f>SUM('Dic 26'!F44)</f>
        <v>0</v>
      </c>
    </row>
    <row r="44" spans="2:15" x14ac:dyDescent="0.45">
      <c r="B44" s="46" t="s">
        <v>5</v>
      </c>
      <c r="C44" s="46">
        <v>103</v>
      </c>
      <c r="D44" s="41">
        <f>'Ene 26'!F45</f>
        <v>1.9550000000000001</v>
      </c>
      <c r="E44" s="41">
        <f>'Feb 26'!F45</f>
        <v>3.96</v>
      </c>
      <c r="F44" s="41">
        <f>SUM('Mar 26'!F45)</f>
        <v>15.281000000000001</v>
      </c>
      <c r="G44" s="41">
        <f>SUM('Abr 26'!F45)</f>
        <v>1.03</v>
      </c>
      <c r="H44" s="41">
        <f>SUM('May 26'!F45)</f>
        <v>0.64</v>
      </c>
      <c r="I44" s="41">
        <f>SUM('Jun 26'!F45)</f>
        <v>0</v>
      </c>
      <c r="J44" s="41">
        <f>SUM('Jul 26'!F45)</f>
        <v>0</v>
      </c>
      <c r="K44" s="41">
        <f>SUM('Ago 26'!F45)</f>
        <v>0</v>
      </c>
      <c r="L44" s="41">
        <f>SUM('Sep 26'!F45)</f>
        <v>0</v>
      </c>
      <c r="M44" s="41">
        <f>SUM('Oct 26'!F45)</f>
        <v>0</v>
      </c>
      <c r="N44" s="41">
        <f>SUM('Nov 26'!F45)</f>
        <v>0</v>
      </c>
      <c r="O44" s="41">
        <f>SUM('Dic 26'!F45)</f>
        <v>0</v>
      </c>
    </row>
    <row r="45" spans="2:15" x14ac:dyDescent="0.45">
      <c r="B45" s="46" t="s">
        <v>5</v>
      </c>
      <c r="C45" s="46">
        <v>104</v>
      </c>
      <c r="D45" s="41">
        <f>'Ene 26'!F46</f>
        <v>18.46</v>
      </c>
      <c r="E45" s="41">
        <f>'Feb 26'!F46</f>
        <v>16.332000000000001</v>
      </c>
      <c r="F45" s="41">
        <f>SUM('Mar 26'!F46)</f>
        <v>13.085000000000001</v>
      </c>
      <c r="G45" s="41">
        <f>SUM('Abr 26'!F46)</f>
        <v>16.582000000000001</v>
      </c>
      <c r="H45" s="41">
        <f>SUM('May 26'!F46)</f>
        <v>14.577</v>
      </c>
      <c r="I45" s="41">
        <f>SUM('Jun 26'!F46)</f>
        <v>0</v>
      </c>
      <c r="J45" s="41">
        <f>SUM('Jul 26'!F46)</f>
        <v>0</v>
      </c>
      <c r="K45" s="41">
        <f>SUM('Ago 26'!F46)</f>
        <v>0</v>
      </c>
      <c r="L45" s="41">
        <f>SUM('Sep 26'!F46)</f>
        <v>0</v>
      </c>
      <c r="M45" s="41">
        <f>SUM('Oct 26'!F46)</f>
        <v>0</v>
      </c>
      <c r="N45" s="41">
        <f>SUM('Nov 26'!F46)</f>
        <v>0</v>
      </c>
      <c r="O45" s="41">
        <f>SUM('Dic 26'!F46)</f>
        <v>0</v>
      </c>
    </row>
    <row r="46" spans="2:15" x14ac:dyDescent="0.45">
      <c r="B46" s="46" t="s">
        <v>5</v>
      </c>
      <c r="C46" s="46">
        <v>201</v>
      </c>
      <c r="D46" s="41">
        <f>'Ene 26'!F47</f>
        <v>45.097999999999999</v>
      </c>
      <c r="E46" s="41">
        <f>'Feb 26'!F47</f>
        <v>35.322000000000003</v>
      </c>
      <c r="F46" s="41">
        <f>SUM('Mar 26'!F47)</f>
        <v>51.755000000000003</v>
      </c>
      <c r="G46" s="41">
        <f>SUM('Abr 26'!F47)</f>
        <v>45.905999999999999</v>
      </c>
      <c r="H46" s="41">
        <f>SUM('May 26'!F47)</f>
        <v>44.084000000000003</v>
      </c>
      <c r="I46" s="41">
        <f>SUM('Jun 26'!F47)</f>
        <v>0</v>
      </c>
      <c r="J46" s="41">
        <f>SUM('Jul 26'!F47)</f>
        <v>0</v>
      </c>
      <c r="K46" s="41">
        <f>SUM('Ago 26'!F47)</f>
        <v>0</v>
      </c>
      <c r="L46" s="41">
        <f>SUM('Sep 26'!F47)</f>
        <v>0</v>
      </c>
      <c r="M46" s="41">
        <f>SUM('Oct 26'!F47)</f>
        <v>0</v>
      </c>
      <c r="N46" s="41">
        <f>SUM('Nov 26'!F47)</f>
        <v>0</v>
      </c>
      <c r="O46" s="41">
        <f>SUM('Dic 26'!F47)</f>
        <v>0</v>
      </c>
    </row>
    <row r="47" spans="2:15" x14ac:dyDescent="0.45">
      <c r="B47" s="46" t="s">
        <v>5</v>
      </c>
      <c r="C47" s="46">
        <v>202</v>
      </c>
      <c r="D47" s="41">
        <f>'Ene 26'!F48</f>
        <v>35.274999999999999</v>
      </c>
      <c r="E47" s="41">
        <f>'Feb 26'!F48</f>
        <v>31.271000000000001</v>
      </c>
      <c r="F47" s="41">
        <f>SUM('Mar 26'!F48)</f>
        <v>34.127000000000002</v>
      </c>
      <c r="G47" s="41">
        <f>SUM('Abr 26'!F48)</f>
        <v>37.765999999999998</v>
      </c>
      <c r="H47" s="41">
        <f>SUM('May 26'!F48)</f>
        <v>34.494</v>
      </c>
      <c r="I47" s="41">
        <f>SUM('Jun 26'!F48)</f>
        <v>0</v>
      </c>
      <c r="J47" s="41">
        <f>SUM('Jul 26'!F48)</f>
        <v>0</v>
      </c>
      <c r="K47" s="41">
        <f>SUM('Ago 26'!F48)</f>
        <v>0</v>
      </c>
      <c r="L47" s="41">
        <f>SUM('Sep 26'!F48)</f>
        <v>0</v>
      </c>
      <c r="M47" s="41">
        <f>SUM('Oct 26'!F48)</f>
        <v>0</v>
      </c>
      <c r="N47" s="41">
        <f>SUM('Nov 26'!F48)</f>
        <v>0</v>
      </c>
      <c r="O47" s="41">
        <f>SUM('Dic 26'!F48)</f>
        <v>0</v>
      </c>
    </row>
    <row r="48" spans="2:15" x14ac:dyDescent="0.45">
      <c r="B48" s="46" t="s">
        <v>5</v>
      </c>
      <c r="C48" s="46">
        <v>203</v>
      </c>
      <c r="D48" s="41">
        <f>'Ene 26'!F49</f>
        <v>18.933</v>
      </c>
      <c r="E48" s="41">
        <f>'Feb 26'!F49</f>
        <v>11.057</v>
      </c>
      <c r="F48" s="41">
        <f>SUM('Mar 26'!F49)</f>
        <v>11.622</v>
      </c>
      <c r="G48" s="41">
        <f>SUM('Abr 26'!F49)</f>
        <v>9.9</v>
      </c>
      <c r="H48" s="41">
        <f>SUM('May 26'!F49)</f>
        <v>14.223000000000001</v>
      </c>
      <c r="I48" s="41">
        <f>SUM('Jun 26'!F49)</f>
        <v>0</v>
      </c>
      <c r="J48" s="41">
        <f>SUM('Jul 26'!F49)</f>
        <v>0</v>
      </c>
      <c r="K48" s="41">
        <f>SUM('Ago 26'!F49)</f>
        <v>0</v>
      </c>
      <c r="L48" s="41">
        <f>SUM('Sep 26'!F49)</f>
        <v>0</v>
      </c>
      <c r="M48" s="41">
        <f>SUM('Oct 26'!F49)</f>
        <v>0</v>
      </c>
      <c r="N48" s="41">
        <f>SUM('Nov 26'!F49)</f>
        <v>0</v>
      </c>
      <c r="O48" s="41">
        <f>SUM('Dic 26'!F49)</f>
        <v>0</v>
      </c>
    </row>
    <row r="49" spans="2:15" x14ac:dyDescent="0.45">
      <c r="B49" s="46" t="s">
        <v>5</v>
      </c>
      <c r="C49" s="46">
        <v>204</v>
      </c>
      <c r="D49" s="41">
        <f>'Ene 26'!F50</f>
        <v>11.995000000000001</v>
      </c>
      <c r="E49" s="41">
        <f>'Feb 26'!F50</f>
        <v>8.657</v>
      </c>
      <c r="F49" s="41">
        <f>SUM('Mar 26'!F50)</f>
        <v>10.617000000000001</v>
      </c>
      <c r="G49" s="41">
        <f>SUM('Abr 26'!F50)</f>
        <v>11.099</v>
      </c>
      <c r="H49" s="41">
        <f>SUM('May 26'!F50)</f>
        <v>15.602</v>
      </c>
      <c r="I49" s="41">
        <f>SUM('Jun 26'!F50)</f>
        <v>0</v>
      </c>
      <c r="J49" s="41">
        <f>SUM('Jul 26'!F50)</f>
        <v>0</v>
      </c>
      <c r="K49" s="41">
        <f>SUM('Ago 26'!F50)</f>
        <v>0</v>
      </c>
      <c r="L49" s="41">
        <f>SUM('Sep 26'!F50)</f>
        <v>0</v>
      </c>
      <c r="M49" s="41">
        <f>SUM('Oct 26'!F50)</f>
        <v>0</v>
      </c>
      <c r="N49" s="41">
        <f>SUM('Nov 26'!F50)</f>
        <v>0</v>
      </c>
      <c r="O49" s="41">
        <f>SUM('Dic 26'!F50)</f>
        <v>0</v>
      </c>
    </row>
    <row r="50" spans="2:15" x14ac:dyDescent="0.45">
      <c r="B50" s="46" t="s">
        <v>5</v>
      </c>
      <c r="C50" s="46">
        <v>301</v>
      </c>
      <c r="D50" s="41">
        <f>'Ene 26'!F51</f>
        <v>10.181000000000001</v>
      </c>
      <c r="E50" s="41">
        <f>'Feb 26'!F51</f>
        <v>6.9169999999999998</v>
      </c>
      <c r="F50" s="41">
        <f>SUM('Mar 26'!F51)</f>
        <v>10.758000000000001</v>
      </c>
      <c r="G50" s="41">
        <f>SUM('Abr 26'!F51)</f>
        <v>11.351000000000001</v>
      </c>
      <c r="H50" s="41">
        <f>SUM('May 26'!F51)</f>
        <v>10.200000000000001</v>
      </c>
      <c r="I50" s="41">
        <f>SUM('Jun 26'!F51)</f>
        <v>0</v>
      </c>
      <c r="J50" s="41">
        <f>SUM('Jul 26'!F51)</f>
        <v>0</v>
      </c>
      <c r="K50" s="41">
        <f>SUM('Ago 26'!F51)</f>
        <v>0</v>
      </c>
      <c r="L50" s="41">
        <f>SUM('Sep 26'!F51)</f>
        <v>0</v>
      </c>
      <c r="M50" s="41">
        <f>SUM('Oct 26'!F51)</f>
        <v>0</v>
      </c>
      <c r="N50" s="41">
        <f>SUM('Nov 26'!F51)</f>
        <v>0</v>
      </c>
      <c r="O50" s="41">
        <f>SUM('Dic 26'!F51)</f>
        <v>0</v>
      </c>
    </row>
    <row r="51" spans="2:15" x14ac:dyDescent="0.45">
      <c r="B51" s="46" t="s">
        <v>5</v>
      </c>
      <c r="C51" s="46">
        <v>302</v>
      </c>
      <c r="D51" s="41">
        <f>'Ene 26'!F52</f>
        <v>18.318999999999999</v>
      </c>
      <c r="E51" s="41">
        <f>'Feb 26'!F52</f>
        <v>12.667</v>
      </c>
      <c r="F51" s="41">
        <f>SUM('Mar 26'!F52)</f>
        <v>12.888</v>
      </c>
      <c r="G51" s="41">
        <f>SUM('Abr 26'!F52)</f>
        <v>15.899000000000001</v>
      </c>
      <c r="H51" s="41">
        <f>SUM('May 26'!F52)</f>
        <v>17.946000000000002</v>
      </c>
      <c r="I51" s="41">
        <f>SUM('Jun 26'!F52)</f>
        <v>0</v>
      </c>
      <c r="J51" s="41">
        <f>SUM('Jul 26'!F52)</f>
        <v>0</v>
      </c>
      <c r="K51" s="41">
        <f>SUM('Ago 26'!F52)</f>
        <v>0</v>
      </c>
      <c r="L51" s="41">
        <f>SUM('Sep 26'!F52)</f>
        <v>0</v>
      </c>
      <c r="M51" s="41">
        <f>SUM('Oct 26'!F52)</f>
        <v>0</v>
      </c>
      <c r="N51" s="41">
        <f>SUM('Nov 26'!F52)</f>
        <v>0</v>
      </c>
      <c r="O51" s="41">
        <f>SUM('Dic 26'!F52)</f>
        <v>0</v>
      </c>
    </row>
    <row r="52" spans="2:15" x14ac:dyDescent="0.45">
      <c r="B52" s="46" t="s">
        <v>5</v>
      </c>
      <c r="C52" s="46">
        <v>303</v>
      </c>
      <c r="D52" s="41">
        <f>'Ene 26'!F53</f>
        <v>8.9570000000000007</v>
      </c>
      <c r="E52" s="41">
        <f>'Feb 26'!F53</f>
        <v>7.1400000000000006</v>
      </c>
      <c r="F52" s="41">
        <f>SUM('Mar 26'!F53)</f>
        <v>6.2270000000000003</v>
      </c>
      <c r="G52" s="41">
        <f>SUM('Abr 26'!F53)</f>
        <v>6.8070000000000004</v>
      </c>
      <c r="H52" s="41">
        <f>SUM('May 26'!F53)</f>
        <v>6.952</v>
      </c>
      <c r="I52" s="41">
        <f>SUM('Jun 26'!F53)</f>
        <v>0</v>
      </c>
      <c r="J52" s="41">
        <f>SUM('Jul 26'!F53)</f>
        <v>0</v>
      </c>
      <c r="K52" s="41">
        <f>SUM('Ago 26'!F53)</f>
        <v>0</v>
      </c>
      <c r="L52" s="41">
        <f>SUM('Sep 26'!F53)</f>
        <v>0</v>
      </c>
      <c r="M52" s="41">
        <f>SUM('Oct 26'!F53)</f>
        <v>0</v>
      </c>
      <c r="N52" s="41">
        <f>SUM('Nov 26'!F53)</f>
        <v>0</v>
      </c>
      <c r="O52" s="41">
        <f>SUM('Dic 26'!F53)</f>
        <v>0</v>
      </c>
    </row>
    <row r="53" spans="2:15" x14ac:dyDescent="0.45">
      <c r="B53" s="46" t="s">
        <v>5</v>
      </c>
      <c r="C53" s="46">
        <v>304</v>
      </c>
      <c r="D53" s="41">
        <f>'Ene 26'!F54</f>
        <v>9.42</v>
      </c>
      <c r="E53" s="41">
        <f>'Feb 26'!F54</f>
        <v>12.154</v>
      </c>
      <c r="F53" s="41">
        <f>SUM('Mar 26'!F54)</f>
        <v>12.46</v>
      </c>
      <c r="G53" s="41">
        <f>SUM('Abr 26'!F54)</f>
        <v>15.012</v>
      </c>
      <c r="H53" s="41">
        <f>SUM('May 26'!F54)</f>
        <v>14.73</v>
      </c>
      <c r="I53" s="41">
        <f>SUM('Jun 26'!F54)</f>
        <v>0</v>
      </c>
      <c r="J53" s="41">
        <f>SUM('Jul 26'!F54)</f>
        <v>0</v>
      </c>
      <c r="K53" s="41">
        <f>SUM('Ago 26'!F54)</f>
        <v>0</v>
      </c>
      <c r="L53" s="41">
        <f>SUM('Sep 26'!F54)</f>
        <v>0</v>
      </c>
      <c r="M53" s="41">
        <f>SUM('Oct 26'!F54)</f>
        <v>0</v>
      </c>
      <c r="N53" s="41">
        <f>SUM('Nov 26'!F54)</f>
        <v>0</v>
      </c>
      <c r="O53" s="41">
        <f>SUM('Dic 26'!F54)</f>
        <v>0</v>
      </c>
    </row>
    <row r="54" spans="2:15" x14ac:dyDescent="0.45">
      <c r="B54" s="46" t="s">
        <v>5</v>
      </c>
      <c r="C54" s="46">
        <v>401</v>
      </c>
      <c r="D54" s="41">
        <f>'Ene 26'!F55</f>
        <v>15.828000000000001</v>
      </c>
      <c r="E54" s="41">
        <f>'Feb 26'!F55</f>
        <v>25.147000000000002</v>
      </c>
      <c r="F54" s="41">
        <f>SUM('Mar 26'!F55)</f>
        <v>16.341999999999999</v>
      </c>
      <c r="G54" s="41">
        <f>SUM('Abr 26'!F55)</f>
        <v>15.545</v>
      </c>
      <c r="H54" s="41">
        <f>SUM('May 26'!F55)</f>
        <v>12.176</v>
      </c>
      <c r="I54" s="41">
        <f>SUM('Jun 26'!F55)</f>
        <v>0</v>
      </c>
      <c r="J54" s="41">
        <f>SUM('Jul 26'!F55)</f>
        <v>0</v>
      </c>
      <c r="K54" s="41">
        <f>SUM('Ago 26'!F55)</f>
        <v>0</v>
      </c>
      <c r="L54" s="41">
        <f>SUM('Sep 26'!F55)</f>
        <v>0</v>
      </c>
      <c r="M54" s="41">
        <f>SUM('Oct 26'!F55)</f>
        <v>0</v>
      </c>
      <c r="N54" s="41">
        <f>SUM('Nov 26'!F55)</f>
        <v>0</v>
      </c>
      <c r="O54" s="41">
        <f>SUM('Dic 26'!F55)</f>
        <v>0</v>
      </c>
    </row>
    <row r="55" spans="2:15" x14ac:dyDescent="0.45">
      <c r="B55" s="46" t="s">
        <v>5</v>
      </c>
      <c r="C55" s="46">
        <v>402</v>
      </c>
      <c r="D55" s="41">
        <f>'Ene 26'!F56</f>
        <v>10.43</v>
      </c>
      <c r="E55" s="41">
        <f>'Feb 26'!F56</f>
        <v>7.5040000000000004</v>
      </c>
      <c r="F55" s="41">
        <f>SUM('Mar 26'!F56)</f>
        <v>4.4249999999999998</v>
      </c>
      <c r="G55" s="41">
        <f>SUM('Abr 26'!F56)</f>
        <v>4.9480000000000004</v>
      </c>
      <c r="H55" s="41">
        <f>SUM('May 26'!F56)</f>
        <v>3.7650000000000001</v>
      </c>
      <c r="I55" s="41">
        <f>SUM('Jun 26'!F56)</f>
        <v>0</v>
      </c>
      <c r="J55" s="41">
        <f>SUM('Jul 26'!F56)</f>
        <v>0</v>
      </c>
      <c r="K55" s="41">
        <f>SUM('Ago 26'!F56)</f>
        <v>0</v>
      </c>
      <c r="L55" s="41">
        <f>SUM('Sep 26'!F56)</f>
        <v>0</v>
      </c>
      <c r="M55" s="41">
        <f>SUM('Oct 26'!F56)</f>
        <v>0</v>
      </c>
      <c r="N55" s="41">
        <f>SUM('Nov 26'!F56)</f>
        <v>0</v>
      </c>
      <c r="O55" s="41">
        <f>SUM('Dic 26'!F56)</f>
        <v>0</v>
      </c>
    </row>
    <row r="56" spans="2:15" x14ac:dyDescent="0.45">
      <c r="B56" s="46" t="s">
        <v>5</v>
      </c>
      <c r="C56" s="46">
        <v>403</v>
      </c>
      <c r="D56" s="41">
        <f>'Ene 26'!F57</f>
        <v>20.059999999999999</v>
      </c>
      <c r="E56" s="41">
        <f>'Feb 26'!F57</f>
        <v>16.97</v>
      </c>
      <c r="F56" s="41">
        <f>SUM('Mar 26'!F57)</f>
        <v>25.53</v>
      </c>
      <c r="G56" s="41">
        <f>SUM('Abr 26'!F57)</f>
        <v>24.400000000000002</v>
      </c>
      <c r="H56" s="41">
        <f>SUM('May 26'!F57)</f>
        <v>18.79</v>
      </c>
      <c r="I56" s="41">
        <f>SUM('Jun 26'!F57)</f>
        <v>0</v>
      </c>
      <c r="J56" s="41">
        <f>SUM('Jul 26'!F57)</f>
        <v>0</v>
      </c>
      <c r="K56" s="41">
        <f>SUM('Ago 26'!F57)</f>
        <v>0</v>
      </c>
      <c r="L56" s="41">
        <f>SUM('Sep 26'!F57)</f>
        <v>0</v>
      </c>
      <c r="M56" s="41">
        <f>SUM('Oct 26'!F57)</f>
        <v>0</v>
      </c>
      <c r="N56" s="41">
        <f>SUM('Nov 26'!F57)</f>
        <v>0</v>
      </c>
      <c r="O56" s="41">
        <f>SUM('Dic 26'!F57)</f>
        <v>0</v>
      </c>
    </row>
    <row r="57" spans="2:15" x14ac:dyDescent="0.45">
      <c r="B57" s="46" t="s">
        <v>5</v>
      </c>
      <c r="C57" s="46">
        <v>404</v>
      </c>
      <c r="D57" s="41">
        <f>'Ene 26'!F58</f>
        <v>12.006</v>
      </c>
      <c r="E57" s="41">
        <f>'Feb 26'!F58</f>
        <v>11.702999999999999</v>
      </c>
      <c r="F57" s="41">
        <f>SUM('Mar 26'!F58)</f>
        <v>11.67</v>
      </c>
      <c r="G57" s="41">
        <f>SUM('Abr 26'!F58)</f>
        <v>10.814</v>
      </c>
      <c r="H57" s="41">
        <f>SUM('May 26'!F58)</f>
        <v>12.44</v>
      </c>
      <c r="I57" s="41">
        <f>SUM('Jun 26'!F58)</f>
        <v>0</v>
      </c>
      <c r="J57" s="41">
        <f>SUM('Jul 26'!F58)</f>
        <v>0</v>
      </c>
      <c r="K57" s="41">
        <f>SUM('Ago 26'!F58)</f>
        <v>0</v>
      </c>
      <c r="L57" s="41">
        <f>SUM('Sep 26'!F58)</f>
        <v>0</v>
      </c>
      <c r="M57" s="41">
        <f>SUM('Oct 26'!F58)</f>
        <v>0</v>
      </c>
      <c r="N57" s="41">
        <f>SUM('Nov 26'!F58)</f>
        <v>0</v>
      </c>
      <c r="O57" s="41">
        <f>SUM('Dic 26'!F58)</f>
        <v>0</v>
      </c>
    </row>
    <row r="58" spans="2:15" x14ac:dyDescent="0.45">
      <c r="B58" s="46" t="s">
        <v>5</v>
      </c>
      <c r="C58" s="46">
        <v>501</v>
      </c>
      <c r="D58" s="41">
        <f>'Ene 26'!F59</f>
        <v>51.797000000000004</v>
      </c>
      <c r="E58" s="41">
        <f>'Feb 26'!F59</f>
        <v>46.273000000000003</v>
      </c>
      <c r="F58" s="41">
        <f>SUM('Mar 26'!F59)</f>
        <v>45.686</v>
      </c>
      <c r="G58" s="41">
        <f>SUM('Abr 26'!F59)</f>
        <v>31.126999999999999</v>
      </c>
      <c r="H58" s="41">
        <f>SUM('May 26'!F59)</f>
        <v>27.215</v>
      </c>
      <c r="I58" s="41">
        <f>SUM('Jun 26'!F59)</f>
        <v>0</v>
      </c>
      <c r="J58" s="41">
        <f>SUM('Jul 26'!F59)</f>
        <v>0</v>
      </c>
      <c r="K58" s="41">
        <f>SUM('Ago 26'!F59)</f>
        <v>0</v>
      </c>
      <c r="L58" s="41">
        <f>SUM('Sep 26'!F59)</f>
        <v>0</v>
      </c>
      <c r="M58" s="41">
        <f>SUM('Oct 26'!F59)</f>
        <v>0</v>
      </c>
      <c r="N58" s="41">
        <f>SUM('Nov 26'!F59)</f>
        <v>0</v>
      </c>
      <c r="O58" s="41">
        <f>SUM('Dic 26'!F59)</f>
        <v>0</v>
      </c>
    </row>
    <row r="59" spans="2:15" x14ac:dyDescent="0.45">
      <c r="B59" s="46" t="s">
        <v>5</v>
      </c>
      <c r="C59" s="46">
        <v>502</v>
      </c>
      <c r="D59" s="41">
        <f>'Ene 26'!F60</f>
        <v>12.992000000000001</v>
      </c>
      <c r="E59" s="41">
        <f>'Feb 26'!F60</f>
        <v>9.4570000000000007</v>
      </c>
      <c r="F59" s="41">
        <f>SUM('Mar 26'!F60)</f>
        <v>13.397</v>
      </c>
      <c r="G59" s="41">
        <f>SUM('Abr 26'!F60)</f>
        <v>13.352</v>
      </c>
      <c r="H59" s="41">
        <f>SUM('May 26'!F60)</f>
        <v>18.147000000000002</v>
      </c>
      <c r="I59" s="41">
        <f>SUM('Jun 26'!F60)</f>
        <v>0</v>
      </c>
      <c r="J59" s="41">
        <f>SUM('Jul 26'!F60)</f>
        <v>0</v>
      </c>
      <c r="K59" s="41">
        <f>SUM('Ago 26'!F60)</f>
        <v>0</v>
      </c>
      <c r="L59" s="41">
        <f>SUM('Sep 26'!F60)</f>
        <v>0</v>
      </c>
      <c r="M59" s="41">
        <f>SUM('Oct 26'!F60)</f>
        <v>0</v>
      </c>
      <c r="N59" s="41">
        <f>SUM('Nov 26'!F60)</f>
        <v>0</v>
      </c>
      <c r="O59" s="41">
        <f>SUM('Dic 26'!F60)</f>
        <v>0</v>
      </c>
    </row>
    <row r="60" spans="2:15" x14ac:dyDescent="0.45">
      <c r="B60" s="46" t="s">
        <v>5</v>
      </c>
      <c r="C60" s="46">
        <v>503</v>
      </c>
      <c r="D60" s="41">
        <f>'Ene 26'!F61</f>
        <v>37.712000000000003</v>
      </c>
      <c r="E60" s="41">
        <f>'Feb 26'!F61</f>
        <v>39.344999999999999</v>
      </c>
      <c r="F60" s="41">
        <f>SUM('Mar 26'!F61)</f>
        <v>38.514000000000003</v>
      </c>
      <c r="G60" s="41">
        <f>SUM('Abr 26'!F61)</f>
        <v>40.701000000000001</v>
      </c>
      <c r="H60" s="41">
        <f>SUM('May 26'!F61)</f>
        <v>42.719000000000001</v>
      </c>
      <c r="I60" s="41">
        <f>SUM('Jun 26'!F61)</f>
        <v>0</v>
      </c>
      <c r="J60" s="41">
        <f>SUM('Jul 26'!F61)</f>
        <v>0</v>
      </c>
      <c r="K60" s="41">
        <f>SUM('Ago 26'!F61)</f>
        <v>0</v>
      </c>
      <c r="L60" s="41">
        <f>SUM('Sep 26'!F61)</f>
        <v>0</v>
      </c>
      <c r="M60" s="41">
        <f>SUM('Oct 26'!F61)</f>
        <v>0</v>
      </c>
      <c r="N60" s="41">
        <f>SUM('Nov 26'!F61)</f>
        <v>0</v>
      </c>
      <c r="O60" s="41">
        <f>SUM('Dic 26'!F61)</f>
        <v>0</v>
      </c>
    </row>
    <row r="61" spans="2:15" x14ac:dyDescent="0.45">
      <c r="B61" s="46" t="s">
        <v>5</v>
      </c>
      <c r="C61" s="46">
        <v>504</v>
      </c>
      <c r="D61" s="41">
        <f>'Ene 26'!F62</f>
        <v>19.106999999999999</v>
      </c>
      <c r="E61" s="41">
        <f>'Feb 26'!F62</f>
        <v>15.868</v>
      </c>
      <c r="F61" s="41">
        <f>SUM('Mar 26'!F62)</f>
        <v>15.789</v>
      </c>
      <c r="G61" s="41">
        <f>SUM('Abr 26'!F62)</f>
        <v>18.150000000000002</v>
      </c>
      <c r="H61" s="41">
        <f>SUM('May 26'!F62)</f>
        <v>16.283999999999999</v>
      </c>
      <c r="I61" s="41">
        <f>SUM('Jun 26'!F62)</f>
        <v>0</v>
      </c>
      <c r="J61" s="41">
        <f>SUM('Jul 26'!F62)</f>
        <v>0</v>
      </c>
      <c r="K61" s="41">
        <f>SUM('Ago 26'!F62)</f>
        <v>0</v>
      </c>
      <c r="L61" s="41">
        <f>SUM('Sep 26'!F62)</f>
        <v>0</v>
      </c>
      <c r="M61" s="41">
        <f>SUM('Oct 26'!F62)</f>
        <v>0</v>
      </c>
      <c r="N61" s="41">
        <f>SUM('Nov 26'!F62)</f>
        <v>0</v>
      </c>
      <c r="O61" s="41">
        <f>SUM('Dic 26'!F62)</f>
        <v>0</v>
      </c>
    </row>
    <row r="62" spans="2:15" x14ac:dyDescent="0.45">
      <c r="B62" s="46" t="s">
        <v>6</v>
      </c>
      <c r="C62" s="46">
        <v>101</v>
      </c>
      <c r="D62" s="41">
        <f>'Ene 26'!F63</f>
        <v>17.375</v>
      </c>
      <c r="E62" s="41">
        <f>'Feb 26'!F63</f>
        <v>7.4560000000000004</v>
      </c>
      <c r="F62" s="41">
        <f>SUM('Mar 26'!F63)</f>
        <v>0.41799999999999998</v>
      </c>
      <c r="G62" s="41">
        <f>SUM('Abr 26'!F63)</f>
        <v>4.0000000000000001E-3</v>
      </c>
      <c r="H62" s="41">
        <f>SUM('May 26'!F63)</f>
        <v>4.8000000000000001E-2</v>
      </c>
      <c r="I62" s="41">
        <f>SUM('Jun 26'!F63)</f>
        <v>0</v>
      </c>
      <c r="J62" s="41">
        <f>SUM('Jul 26'!F63)</f>
        <v>0</v>
      </c>
      <c r="K62" s="41">
        <f>SUM('Ago 26'!F63)</f>
        <v>0</v>
      </c>
      <c r="L62" s="41">
        <f>SUM('Sep 26'!F63)</f>
        <v>0</v>
      </c>
      <c r="M62" s="41">
        <f>SUM('Oct 26'!F63)</f>
        <v>0</v>
      </c>
      <c r="N62" s="41">
        <f>SUM('Nov 26'!F63)</f>
        <v>0</v>
      </c>
      <c r="O62" s="41">
        <f>SUM('Dic 26'!F63)</f>
        <v>0</v>
      </c>
    </row>
    <row r="63" spans="2:15" x14ac:dyDescent="0.45">
      <c r="B63" s="46" t="s">
        <v>6</v>
      </c>
      <c r="C63" s="46">
        <v>102</v>
      </c>
      <c r="D63" s="41">
        <f>'Ene 26'!F64</f>
        <v>7.359</v>
      </c>
      <c r="E63" s="41">
        <f>'Feb 26'!F64</f>
        <v>10.657999999999999</v>
      </c>
      <c r="F63" s="41">
        <f>SUM('Mar 26'!F64)</f>
        <v>10.821</v>
      </c>
      <c r="G63" s="41">
        <f>SUM('Abr 26'!F64)</f>
        <v>2.97</v>
      </c>
      <c r="H63" s="41">
        <f>SUM('May 26'!F64)</f>
        <v>17.082000000000001</v>
      </c>
      <c r="I63" s="41">
        <f>SUM('Jun 26'!F64)</f>
        <v>0</v>
      </c>
      <c r="J63" s="41">
        <f>SUM('Jul 26'!F64)</f>
        <v>0</v>
      </c>
      <c r="K63" s="41">
        <f>SUM('Ago 26'!F64)</f>
        <v>0</v>
      </c>
      <c r="L63" s="41">
        <f>SUM('Sep 26'!F64)</f>
        <v>0</v>
      </c>
      <c r="M63" s="41">
        <f>SUM('Oct 26'!F64)</f>
        <v>0</v>
      </c>
      <c r="N63" s="41">
        <f>SUM('Nov 26'!F64)</f>
        <v>0</v>
      </c>
      <c r="O63" s="41">
        <f>SUM('Dic 26'!F64)</f>
        <v>0</v>
      </c>
    </row>
    <row r="64" spans="2:15" x14ac:dyDescent="0.45">
      <c r="B64" s="46" t="s">
        <v>6</v>
      </c>
      <c r="C64" s="46">
        <v>103</v>
      </c>
      <c r="D64" s="41">
        <f>'Ene 26'!F65</f>
        <v>17.321999999999999</v>
      </c>
      <c r="E64" s="41">
        <f>'Feb 26'!F65</f>
        <v>34.725999999999999</v>
      </c>
      <c r="F64" s="41">
        <f>SUM('Mar 26'!F65)</f>
        <v>39.94</v>
      </c>
      <c r="G64" s="41">
        <f>SUM('Abr 26'!F65)</f>
        <v>57.911000000000001</v>
      </c>
      <c r="H64" s="41">
        <f>SUM('May 26'!F65)</f>
        <v>16.093</v>
      </c>
      <c r="I64" s="41">
        <f>SUM('Jun 26'!F65)</f>
        <v>0</v>
      </c>
      <c r="J64" s="41">
        <f>SUM('Jul 26'!F65)</f>
        <v>0</v>
      </c>
      <c r="K64" s="41">
        <f>SUM('Ago 26'!F65)</f>
        <v>0</v>
      </c>
      <c r="L64" s="41">
        <f>SUM('Sep 26'!F65)</f>
        <v>0</v>
      </c>
      <c r="M64" s="41">
        <f>SUM('Oct 26'!F65)</f>
        <v>0</v>
      </c>
      <c r="N64" s="41">
        <f>SUM('Nov 26'!F65)</f>
        <v>0</v>
      </c>
      <c r="O64" s="41">
        <f>SUM('Dic 26'!F65)</f>
        <v>0</v>
      </c>
    </row>
    <row r="65" spans="2:15" x14ac:dyDescent="0.45">
      <c r="B65" s="46" t="s">
        <v>6</v>
      </c>
      <c r="C65" s="46">
        <v>104</v>
      </c>
      <c r="D65" s="41">
        <f>'Ene 26'!F66</f>
        <v>29.577000000000002</v>
      </c>
      <c r="E65" s="41">
        <f>'Feb 26'!F66</f>
        <v>24.234999999999999</v>
      </c>
      <c r="F65" s="41">
        <f>SUM('Mar 26'!F66)</f>
        <v>28.146000000000001</v>
      </c>
      <c r="G65" s="41">
        <f>SUM('Abr 26'!F66)</f>
        <v>30.617000000000001</v>
      </c>
      <c r="H65" s="41">
        <f>SUM('May 26'!F66)</f>
        <v>28.018000000000001</v>
      </c>
      <c r="I65" s="41">
        <f>SUM('Jun 26'!F66)</f>
        <v>0</v>
      </c>
      <c r="J65" s="41">
        <f>SUM('Jul 26'!F66)</f>
        <v>0</v>
      </c>
      <c r="K65" s="41">
        <f>SUM('Ago 26'!F66)</f>
        <v>0</v>
      </c>
      <c r="L65" s="41">
        <f>SUM('Sep 26'!F66)</f>
        <v>0</v>
      </c>
      <c r="M65" s="41">
        <f>SUM('Oct 26'!F66)</f>
        <v>0</v>
      </c>
      <c r="N65" s="41">
        <f>SUM('Nov 26'!F66)</f>
        <v>0</v>
      </c>
      <c r="O65" s="41">
        <f>SUM('Dic 26'!F66)</f>
        <v>0</v>
      </c>
    </row>
    <row r="66" spans="2:15" x14ac:dyDescent="0.45">
      <c r="B66" s="46" t="s">
        <v>6</v>
      </c>
      <c r="C66" s="46">
        <v>201</v>
      </c>
      <c r="D66" s="41">
        <f>'Ene 26'!F67</f>
        <v>12.471</v>
      </c>
      <c r="E66" s="41">
        <f>'Feb 26'!F67</f>
        <v>11.652000000000001</v>
      </c>
      <c r="F66" s="41">
        <f>SUM('Mar 26'!F67)</f>
        <v>11.506</v>
      </c>
      <c r="G66" s="41">
        <f>SUM('Abr 26'!F67)</f>
        <v>12.014000000000001</v>
      </c>
      <c r="H66" s="41">
        <f>SUM('May 26'!F67)</f>
        <v>11.391</v>
      </c>
      <c r="I66" s="41">
        <f>SUM('Jun 26'!F67)</f>
        <v>0</v>
      </c>
      <c r="J66" s="41">
        <f>SUM('Jul 26'!F67)</f>
        <v>0</v>
      </c>
      <c r="K66" s="41">
        <f>SUM('Ago 26'!F67)</f>
        <v>0</v>
      </c>
      <c r="L66" s="41">
        <f>SUM('Sep 26'!F67)</f>
        <v>0</v>
      </c>
      <c r="M66" s="41">
        <f>SUM('Oct 26'!F67)</f>
        <v>0</v>
      </c>
      <c r="N66" s="41">
        <f>SUM('Nov 26'!F67)</f>
        <v>0</v>
      </c>
      <c r="O66" s="41">
        <f>SUM('Dic 26'!F67)</f>
        <v>0</v>
      </c>
    </row>
    <row r="67" spans="2:15" x14ac:dyDescent="0.45">
      <c r="B67" s="46" t="s">
        <v>6</v>
      </c>
      <c r="C67" s="46">
        <v>202</v>
      </c>
      <c r="D67" s="41">
        <f>'Ene 26'!F68</f>
        <v>41.637</v>
      </c>
      <c r="E67" s="41">
        <f>'Feb 26'!F68</f>
        <v>31.830000000000002</v>
      </c>
      <c r="F67" s="41">
        <f>SUM('Mar 26'!F68)</f>
        <v>37.64</v>
      </c>
      <c r="G67" s="41">
        <f>SUM('Abr 26'!F68)</f>
        <v>32.173000000000002</v>
      </c>
      <c r="H67" s="41">
        <f>SUM('May 26'!F68)</f>
        <v>37.746000000000002</v>
      </c>
      <c r="I67" s="41">
        <f>SUM('Jun 26'!F68)</f>
        <v>0</v>
      </c>
      <c r="J67" s="41">
        <f>SUM('Jul 26'!F68)</f>
        <v>0</v>
      </c>
      <c r="K67" s="41">
        <f>SUM('Ago 26'!F68)</f>
        <v>0</v>
      </c>
      <c r="L67" s="41">
        <f>SUM('Sep 26'!F68)</f>
        <v>0</v>
      </c>
      <c r="M67" s="41">
        <f>SUM('Oct 26'!F68)</f>
        <v>0</v>
      </c>
      <c r="N67" s="41">
        <f>SUM('Nov 26'!F68)</f>
        <v>0</v>
      </c>
      <c r="O67" s="41">
        <f>SUM('Dic 26'!F68)</f>
        <v>0</v>
      </c>
    </row>
    <row r="68" spans="2:15" x14ac:dyDescent="0.45">
      <c r="B68" s="46" t="s">
        <v>6</v>
      </c>
      <c r="C68" s="46">
        <v>203</v>
      </c>
      <c r="D68" s="41">
        <f>'Ene 26'!F69</f>
        <v>1.355</v>
      </c>
      <c r="E68" s="41">
        <f>'Feb 26'!F69</f>
        <v>3.2720000000000002</v>
      </c>
      <c r="F68" s="41">
        <f>SUM('Mar 26'!F69)</f>
        <v>1.5170000000000001</v>
      </c>
      <c r="G68" s="41">
        <f>SUM('Abr 26'!F69)</f>
        <v>5.1440000000000001</v>
      </c>
      <c r="H68" s="41">
        <f>SUM('May 26'!F69)</f>
        <v>2.7330000000000001</v>
      </c>
      <c r="I68" s="41">
        <f>SUM('Jun 26'!F69)</f>
        <v>0</v>
      </c>
      <c r="J68" s="41">
        <f>SUM('Jul 26'!F69)</f>
        <v>0</v>
      </c>
      <c r="K68" s="41">
        <f>SUM('Ago 26'!F69)</f>
        <v>0</v>
      </c>
      <c r="L68" s="41">
        <f>SUM('Sep 26'!F69)</f>
        <v>0</v>
      </c>
      <c r="M68" s="41">
        <f>SUM('Oct 26'!F69)</f>
        <v>0</v>
      </c>
      <c r="N68" s="41">
        <f>SUM('Nov 26'!F69)</f>
        <v>0</v>
      </c>
      <c r="O68" s="41">
        <f>SUM('Dic 26'!F69)</f>
        <v>0</v>
      </c>
    </row>
    <row r="69" spans="2:15" x14ac:dyDescent="0.45">
      <c r="B69" s="46" t="s">
        <v>6</v>
      </c>
      <c r="C69" s="46">
        <v>204</v>
      </c>
      <c r="D69" s="41">
        <f>'Ene 26'!F70</f>
        <v>15.825000000000001</v>
      </c>
      <c r="E69" s="41">
        <f>'Feb 26'!F70</f>
        <v>13.173</v>
      </c>
      <c r="F69" s="41">
        <f>SUM('Mar 26'!F70)</f>
        <v>14.241</v>
      </c>
      <c r="G69" s="41">
        <f>SUM('Abr 26'!F70)</f>
        <v>14.96</v>
      </c>
      <c r="H69" s="41">
        <f>SUM('May 26'!F70)</f>
        <v>16.757000000000001</v>
      </c>
      <c r="I69" s="41">
        <f>SUM('Jun 26'!F70)</f>
        <v>0</v>
      </c>
      <c r="J69" s="41">
        <f>SUM('Jul 26'!F70)</f>
        <v>0</v>
      </c>
      <c r="K69" s="41">
        <f>SUM('Ago 26'!F70)</f>
        <v>0</v>
      </c>
      <c r="L69" s="41">
        <f>SUM('Sep 26'!F70)</f>
        <v>0</v>
      </c>
      <c r="M69" s="41">
        <f>SUM('Oct 26'!F70)</f>
        <v>0</v>
      </c>
      <c r="N69" s="41">
        <f>SUM('Nov 26'!F70)</f>
        <v>0</v>
      </c>
      <c r="O69" s="41">
        <f>SUM('Dic 26'!F70)</f>
        <v>0</v>
      </c>
    </row>
    <row r="70" spans="2:15" x14ac:dyDescent="0.45">
      <c r="B70" s="46" t="s">
        <v>6</v>
      </c>
      <c r="C70" s="46">
        <v>301</v>
      </c>
      <c r="D70" s="41">
        <f>'Ene 26'!F71</f>
        <v>15.899000000000001</v>
      </c>
      <c r="E70" s="41">
        <f>'Feb 26'!F71</f>
        <v>13.959</v>
      </c>
      <c r="F70" s="41">
        <f>SUM('Mar 26'!F71)</f>
        <v>22.096</v>
      </c>
      <c r="G70" s="41">
        <f>SUM('Abr 26'!F71)</f>
        <v>25.224</v>
      </c>
      <c r="H70" s="41">
        <f>SUM('May 26'!F71)</f>
        <v>18.013000000000002</v>
      </c>
      <c r="I70" s="41">
        <f>SUM('Jun 26'!F71)</f>
        <v>0</v>
      </c>
      <c r="J70" s="41">
        <f>SUM('Jul 26'!F71)</f>
        <v>0</v>
      </c>
      <c r="K70" s="41">
        <f>SUM('Ago 26'!F71)</f>
        <v>0</v>
      </c>
      <c r="L70" s="41">
        <f>SUM('Sep 26'!F71)</f>
        <v>0</v>
      </c>
      <c r="M70" s="41">
        <f>SUM('Oct 26'!F71)</f>
        <v>0</v>
      </c>
      <c r="N70" s="41">
        <f>SUM('Nov 26'!F71)</f>
        <v>0</v>
      </c>
      <c r="O70" s="41">
        <f>SUM('Dic 26'!F71)</f>
        <v>0</v>
      </c>
    </row>
    <row r="71" spans="2:15" x14ac:dyDescent="0.45">
      <c r="B71" s="46" t="s">
        <v>6</v>
      </c>
      <c r="C71" s="46">
        <v>302</v>
      </c>
      <c r="D71" s="41">
        <f>'Ene 26'!F72</f>
        <v>23.094999999999999</v>
      </c>
      <c r="E71" s="41">
        <f>'Feb 26'!F72</f>
        <v>16.158999999999999</v>
      </c>
      <c r="F71" s="41">
        <f>SUM('Mar 26'!F72)</f>
        <v>17.844000000000001</v>
      </c>
      <c r="G71" s="41">
        <f>SUM('Abr 26'!F72)</f>
        <v>18.198</v>
      </c>
      <c r="H71" s="41">
        <f>SUM('May 26'!F72)</f>
        <v>19.237000000000002</v>
      </c>
      <c r="I71" s="41">
        <f>SUM('Jun 26'!F72)</f>
        <v>0</v>
      </c>
      <c r="J71" s="41">
        <f>SUM('Jul 26'!F72)</f>
        <v>0</v>
      </c>
      <c r="K71" s="41">
        <f>SUM('Ago 26'!F72)</f>
        <v>0</v>
      </c>
      <c r="L71" s="41">
        <f>SUM('Sep 26'!F72)</f>
        <v>0</v>
      </c>
      <c r="M71" s="41">
        <f>SUM('Oct 26'!F72)</f>
        <v>0</v>
      </c>
      <c r="N71" s="41">
        <f>SUM('Nov 26'!F72)</f>
        <v>0</v>
      </c>
      <c r="O71" s="41">
        <f>SUM('Dic 26'!F72)</f>
        <v>0</v>
      </c>
    </row>
    <row r="72" spans="2:15" x14ac:dyDescent="0.45">
      <c r="B72" s="46" t="s">
        <v>6</v>
      </c>
      <c r="C72" s="46">
        <v>303</v>
      </c>
      <c r="D72" s="41">
        <f>'Ene 26'!F73</f>
        <v>11.889000000000001</v>
      </c>
      <c r="E72" s="41">
        <f>'Feb 26'!F73</f>
        <v>23.375</v>
      </c>
      <c r="F72" s="41">
        <f>SUM('Mar 26'!F73)</f>
        <v>17.98</v>
      </c>
      <c r="G72" s="41">
        <f>SUM('Abr 26'!F73)</f>
        <v>11.245000000000001</v>
      </c>
      <c r="H72" s="41">
        <f>SUM('May 26'!F73)</f>
        <v>8.3550000000000004</v>
      </c>
      <c r="I72" s="41">
        <f>SUM('Jun 26'!F73)</f>
        <v>0</v>
      </c>
      <c r="J72" s="41">
        <f>SUM('Jul 26'!F73)</f>
        <v>0</v>
      </c>
      <c r="K72" s="41">
        <f>SUM('Ago 26'!F73)</f>
        <v>0</v>
      </c>
      <c r="L72" s="41">
        <f>SUM('Sep 26'!F73)</f>
        <v>0</v>
      </c>
      <c r="M72" s="41">
        <f>SUM('Oct 26'!F73)</f>
        <v>0</v>
      </c>
      <c r="N72" s="41">
        <f>SUM('Nov 26'!F73)</f>
        <v>0</v>
      </c>
      <c r="O72" s="41">
        <f>SUM('Dic 26'!F73)</f>
        <v>0</v>
      </c>
    </row>
    <row r="73" spans="2:15" x14ac:dyDescent="0.45">
      <c r="B73" s="46" t="s">
        <v>6</v>
      </c>
      <c r="C73" s="46">
        <v>304</v>
      </c>
      <c r="D73" s="41">
        <f>'Ene 26'!F74</f>
        <v>9.8179999999999996</v>
      </c>
      <c r="E73" s="41">
        <f>'Feb 26'!F74</f>
        <v>8.3780000000000001</v>
      </c>
      <c r="F73" s="41">
        <f>SUM('Mar 26'!F74)</f>
        <v>7.83</v>
      </c>
      <c r="G73" s="41">
        <f>SUM('Abr 26'!F74)</f>
        <v>10.629</v>
      </c>
      <c r="H73" s="41">
        <f>SUM('May 26'!F74)</f>
        <v>9.9429999999999996</v>
      </c>
      <c r="I73" s="41">
        <f>SUM('Jun 26'!F74)</f>
        <v>0</v>
      </c>
      <c r="J73" s="41">
        <f>SUM('Jul 26'!F74)</f>
        <v>0</v>
      </c>
      <c r="K73" s="41">
        <f>SUM('Ago 26'!F74)</f>
        <v>0</v>
      </c>
      <c r="L73" s="41">
        <f>SUM('Sep 26'!F74)</f>
        <v>0</v>
      </c>
      <c r="M73" s="41">
        <f>SUM('Oct 26'!F74)</f>
        <v>0</v>
      </c>
      <c r="N73" s="41">
        <f>SUM('Nov 26'!F74)</f>
        <v>0</v>
      </c>
      <c r="O73" s="41">
        <f>SUM('Dic 26'!F74)</f>
        <v>0</v>
      </c>
    </row>
    <row r="74" spans="2:15" x14ac:dyDescent="0.45">
      <c r="B74" s="46" t="s">
        <v>6</v>
      </c>
      <c r="C74" s="46">
        <v>401</v>
      </c>
      <c r="D74" s="41">
        <f>'Ene 26'!F75</f>
        <v>23.933</v>
      </c>
      <c r="E74" s="41">
        <f>'Feb 26'!F75</f>
        <v>19.225999999999999</v>
      </c>
      <c r="F74" s="41">
        <f>SUM('Mar 26'!F75)</f>
        <v>17.053000000000001</v>
      </c>
      <c r="G74" s="41">
        <f>SUM('Abr 26'!F75)</f>
        <v>16.241</v>
      </c>
      <c r="H74" s="41">
        <f>SUM('May 26'!F75)</f>
        <v>16.841999999999999</v>
      </c>
      <c r="I74" s="41">
        <f>SUM('Jun 26'!F75)</f>
        <v>0</v>
      </c>
      <c r="J74" s="41">
        <f>SUM('Jul 26'!F75)</f>
        <v>0</v>
      </c>
      <c r="K74" s="41">
        <f>SUM('Ago 26'!F75)</f>
        <v>0</v>
      </c>
      <c r="L74" s="41">
        <f>SUM('Sep 26'!F75)</f>
        <v>0</v>
      </c>
      <c r="M74" s="41">
        <f>SUM('Oct 26'!F75)</f>
        <v>0</v>
      </c>
      <c r="N74" s="41">
        <f>SUM('Nov 26'!F75)</f>
        <v>0</v>
      </c>
      <c r="O74" s="41">
        <f>SUM('Dic 26'!F75)</f>
        <v>0</v>
      </c>
    </row>
    <row r="75" spans="2:15" x14ac:dyDescent="0.45">
      <c r="B75" s="46" t="s">
        <v>6</v>
      </c>
      <c r="C75" s="46">
        <v>402</v>
      </c>
      <c r="D75" s="41">
        <f>'Ene 26'!F76</f>
        <v>25.92</v>
      </c>
      <c r="E75" s="41">
        <f>'Feb 26'!F76</f>
        <v>21.308</v>
      </c>
      <c r="F75" s="41">
        <f>SUM('Mar 26'!F76)</f>
        <v>26.373999999999999</v>
      </c>
      <c r="G75" s="41">
        <f>SUM('Abr 26'!F76)</f>
        <v>25.119</v>
      </c>
      <c r="H75" s="41">
        <f>SUM('May 26'!F76)</f>
        <v>25.071000000000002</v>
      </c>
      <c r="I75" s="41">
        <f>SUM('Jun 26'!F76)</f>
        <v>0</v>
      </c>
      <c r="J75" s="41">
        <f>SUM('Jul 26'!F76)</f>
        <v>0</v>
      </c>
      <c r="K75" s="41">
        <f>SUM('Ago 26'!F76)</f>
        <v>0</v>
      </c>
      <c r="L75" s="41">
        <f>SUM('Sep 26'!F76)</f>
        <v>0</v>
      </c>
      <c r="M75" s="41">
        <f>SUM('Oct 26'!F76)</f>
        <v>0</v>
      </c>
      <c r="N75" s="41">
        <f>SUM('Nov 26'!F76)</f>
        <v>0</v>
      </c>
      <c r="O75" s="41">
        <f>SUM('Dic 26'!F76)</f>
        <v>0</v>
      </c>
    </row>
    <row r="76" spans="2:15" x14ac:dyDescent="0.45">
      <c r="B76" s="46" t="s">
        <v>6</v>
      </c>
      <c r="C76" s="46">
        <v>403</v>
      </c>
      <c r="D76" s="41">
        <f>'Ene 26'!F77</f>
        <v>27.327999999999999</v>
      </c>
      <c r="E76" s="41">
        <f>'Feb 26'!F77</f>
        <v>24.216000000000001</v>
      </c>
      <c r="F76" s="41">
        <f>SUM('Mar 26'!F77)</f>
        <v>23.683</v>
      </c>
      <c r="G76" s="41">
        <f>SUM('Abr 26'!F77)</f>
        <v>24.621000000000002</v>
      </c>
      <c r="H76" s="41">
        <f>SUM('May 26'!F77)</f>
        <v>27.175000000000001</v>
      </c>
      <c r="I76" s="41">
        <f>SUM('Jun 26'!F77)</f>
        <v>0</v>
      </c>
      <c r="J76" s="41">
        <f>SUM('Jul 26'!F77)</f>
        <v>0</v>
      </c>
      <c r="K76" s="41">
        <f>SUM('Ago 26'!F77)</f>
        <v>0</v>
      </c>
      <c r="L76" s="41">
        <f>SUM('Sep 26'!F77)</f>
        <v>0</v>
      </c>
      <c r="M76" s="41">
        <f>SUM('Oct 26'!F77)</f>
        <v>0</v>
      </c>
      <c r="N76" s="41">
        <f>SUM('Nov 26'!F77)</f>
        <v>0</v>
      </c>
      <c r="O76" s="41">
        <f>SUM('Dic 26'!F77)</f>
        <v>0</v>
      </c>
    </row>
    <row r="77" spans="2:15" x14ac:dyDescent="0.45">
      <c r="B77" s="46" t="s">
        <v>6</v>
      </c>
      <c r="C77" s="46">
        <v>404</v>
      </c>
      <c r="D77" s="41">
        <f>'Ene 26'!F78</f>
        <v>12.39</v>
      </c>
      <c r="E77" s="41">
        <f>'Feb 26'!F78</f>
        <v>10.177</v>
      </c>
      <c r="F77" s="41">
        <f>SUM('Mar 26'!F78)</f>
        <v>20.391000000000002</v>
      </c>
      <c r="G77" s="41">
        <f>SUM('Abr 26'!F78)</f>
        <v>24.028000000000002</v>
      </c>
      <c r="H77" s="41">
        <f>SUM('May 26'!F78)</f>
        <v>20.145</v>
      </c>
      <c r="I77" s="41">
        <f>SUM('Jun 26'!F78)</f>
        <v>0</v>
      </c>
      <c r="J77" s="41">
        <f>SUM('Jul 26'!F78)</f>
        <v>0</v>
      </c>
      <c r="K77" s="41">
        <f>SUM('Ago 26'!F78)</f>
        <v>0</v>
      </c>
      <c r="L77" s="41">
        <f>SUM('Sep 26'!F78)</f>
        <v>0</v>
      </c>
      <c r="M77" s="41">
        <f>SUM('Oct 26'!F78)</f>
        <v>0</v>
      </c>
      <c r="N77" s="41">
        <f>SUM('Nov 26'!F78)</f>
        <v>0</v>
      </c>
      <c r="O77" s="41">
        <f>SUM('Dic 26'!F78)</f>
        <v>0</v>
      </c>
    </row>
    <row r="78" spans="2:15" x14ac:dyDescent="0.45">
      <c r="B78" s="46" t="s">
        <v>6</v>
      </c>
      <c r="C78" s="46">
        <v>501</v>
      </c>
      <c r="D78" s="41">
        <f>'Ene 26'!F79</f>
        <v>47.548999999999999</v>
      </c>
      <c r="E78" s="41">
        <f>'Feb 26'!F79</f>
        <v>29.161000000000001</v>
      </c>
      <c r="F78" s="41">
        <f>SUM('Mar 26'!F79)</f>
        <v>30.297000000000001</v>
      </c>
      <c r="G78" s="41">
        <f>SUM('Abr 26'!F79)</f>
        <v>30.145</v>
      </c>
      <c r="H78" s="41">
        <f>SUM('May 26'!F79)</f>
        <v>56.052</v>
      </c>
      <c r="I78" s="41">
        <f>SUM('Jun 26'!F79)</f>
        <v>0</v>
      </c>
      <c r="J78" s="41">
        <f>SUM('Jul 26'!F79)</f>
        <v>0</v>
      </c>
      <c r="K78" s="41">
        <f>SUM('Ago 26'!F79)</f>
        <v>0</v>
      </c>
      <c r="L78" s="41">
        <f>SUM('Sep 26'!F79)</f>
        <v>0</v>
      </c>
      <c r="M78" s="41">
        <f>SUM('Oct 26'!F79)</f>
        <v>0</v>
      </c>
      <c r="N78" s="41">
        <f>SUM('Nov 26'!F79)</f>
        <v>0</v>
      </c>
      <c r="O78" s="41">
        <f>SUM('Dic 26'!F79)</f>
        <v>0</v>
      </c>
    </row>
    <row r="79" spans="2:15" x14ac:dyDescent="0.45">
      <c r="B79" s="46" t="s">
        <v>6</v>
      </c>
      <c r="C79" s="46">
        <v>502</v>
      </c>
      <c r="D79" s="41">
        <f>'Ene 26'!F80</f>
        <v>20.775000000000002</v>
      </c>
      <c r="E79" s="41">
        <f>'Feb 26'!F80</f>
        <v>21.088000000000001</v>
      </c>
      <c r="F79" s="41">
        <f>SUM('Mar 26'!F80)</f>
        <v>23.478999999999999</v>
      </c>
      <c r="G79" s="41">
        <f>SUM('Abr 26'!F80)</f>
        <v>25.055</v>
      </c>
      <c r="H79" s="41">
        <f>SUM('May 26'!F80)</f>
        <v>24.321999999999999</v>
      </c>
      <c r="I79" s="41">
        <f>SUM('Jun 26'!F80)</f>
        <v>0</v>
      </c>
      <c r="J79" s="41">
        <f>SUM('Jul 26'!F80)</f>
        <v>0</v>
      </c>
      <c r="K79" s="41">
        <f>SUM('Ago 26'!F80)</f>
        <v>0</v>
      </c>
      <c r="L79" s="41">
        <f>SUM('Sep 26'!F80)</f>
        <v>0</v>
      </c>
      <c r="M79" s="41">
        <f>SUM('Oct 26'!F80)</f>
        <v>0</v>
      </c>
      <c r="N79" s="41">
        <f>SUM('Nov 26'!F80)</f>
        <v>0</v>
      </c>
      <c r="O79" s="41">
        <f>SUM('Dic 26'!F80)</f>
        <v>0</v>
      </c>
    </row>
    <row r="80" spans="2:15" x14ac:dyDescent="0.45">
      <c r="B80" s="46" t="s">
        <v>6</v>
      </c>
      <c r="C80" s="46">
        <v>503</v>
      </c>
      <c r="D80" s="41">
        <f>'Ene 26'!F81</f>
        <v>6.7320000000000002</v>
      </c>
      <c r="E80" s="41">
        <f>'Feb 26'!F81</f>
        <v>6.21</v>
      </c>
      <c r="F80" s="41">
        <f>SUM('Mar 26'!F81)</f>
        <v>7.0030000000000001</v>
      </c>
      <c r="G80" s="41">
        <f>SUM('Abr 26'!F81)</f>
        <v>16.007000000000001</v>
      </c>
      <c r="H80" s="41">
        <f>SUM('May 26'!F81)</f>
        <v>16.086000000000002</v>
      </c>
      <c r="I80" s="41">
        <f>SUM('Jun 26'!F81)</f>
        <v>0</v>
      </c>
      <c r="J80" s="41">
        <f>SUM('Jul 26'!F81)</f>
        <v>0</v>
      </c>
      <c r="K80" s="41">
        <f>SUM('Ago 26'!F81)</f>
        <v>0</v>
      </c>
      <c r="L80" s="41">
        <f>SUM('Sep 26'!F81)</f>
        <v>0</v>
      </c>
      <c r="M80" s="41">
        <f>SUM('Oct 26'!F81)</f>
        <v>0</v>
      </c>
      <c r="N80" s="41">
        <f>SUM('Nov 26'!F81)</f>
        <v>0</v>
      </c>
      <c r="O80" s="41">
        <f>SUM('Dic 26'!F81)</f>
        <v>0</v>
      </c>
    </row>
    <row r="81" spans="2:15" x14ac:dyDescent="0.45">
      <c r="B81" s="46" t="s">
        <v>6</v>
      </c>
      <c r="C81" s="46">
        <v>504</v>
      </c>
      <c r="D81" s="41">
        <f>'Ene 26'!F82</f>
        <v>22.100999999999999</v>
      </c>
      <c r="E81" s="41">
        <f>'Feb 26'!F82</f>
        <v>18.724</v>
      </c>
      <c r="F81" s="41">
        <f>SUM('Mar 26'!F82)</f>
        <v>24.504000000000001</v>
      </c>
      <c r="G81" s="41">
        <f>SUM('Abr 26'!F82)</f>
        <v>20.966000000000001</v>
      </c>
      <c r="H81" s="41">
        <f>SUM('May 26'!F82)</f>
        <v>24.625</v>
      </c>
      <c r="I81" s="41">
        <f>SUM('Jun 26'!F82)</f>
        <v>0</v>
      </c>
      <c r="J81" s="41">
        <f>SUM('Jul 26'!F82)</f>
        <v>0</v>
      </c>
      <c r="K81" s="41">
        <f>SUM('Ago 26'!F82)</f>
        <v>0</v>
      </c>
      <c r="L81" s="41">
        <f>SUM('Sep 26'!F82)</f>
        <v>0</v>
      </c>
      <c r="M81" s="41">
        <f>SUM('Oct 26'!F82)</f>
        <v>0</v>
      </c>
      <c r="N81" s="41">
        <f>SUM('Nov 26'!F82)</f>
        <v>0</v>
      </c>
      <c r="O81" s="41">
        <f>SUM('Dic 26'!F82)</f>
        <v>0</v>
      </c>
    </row>
    <row r="82" spans="2:15" x14ac:dyDescent="0.45">
      <c r="B82" s="46" t="s">
        <v>7</v>
      </c>
      <c r="C82" s="46">
        <v>101</v>
      </c>
      <c r="D82" s="41">
        <f>'Ene 26'!F83</f>
        <v>25.108000000000001</v>
      </c>
      <c r="E82" s="41">
        <f>'Feb 26'!F83</f>
        <v>23.338000000000001</v>
      </c>
      <c r="F82" s="41">
        <f>SUM('Mar 26'!F83)</f>
        <v>17.795000000000002</v>
      </c>
      <c r="G82" s="41">
        <f>SUM('Abr 26'!F83)</f>
        <v>27.323</v>
      </c>
      <c r="H82" s="41">
        <f>SUM('May 26'!F83)</f>
        <v>27.213000000000001</v>
      </c>
      <c r="I82" s="41">
        <f>SUM('Jun 26'!F83)</f>
        <v>0</v>
      </c>
      <c r="J82" s="41">
        <f>SUM('Jul 26'!F83)</f>
        <v>0</v>
      </c>
      <c r="K82" s="41">
        <f>SUM('Ago 26'!F83)</f>
        <v>0</v>
      </c>
      <c r="L82" s="41">
        <f>SUM('Sep 26'!F83)</f>
        <v>0</v>
      </c>
      <c r="M82" s="41">
        <f>SUM('Oct 26'!F83)</f>
        <v>0</v>
      </c>
      <c r="N82" s="41">
        <f>SUM('Nov 26'!F83)</f>
        <v>0</v>
      </c>
      <c r="O82" s="41">
        <f>SUM('Dic 26'!F83)</f>
        <v>0</v>
      </c>
    </row>
    <row r="83" spans="2:15" x14ac:dyDescent="0.45">
      <c r="B83" s="46" t="s">
        <v>7</v>
      </c>
      <c r="C83" s="46">
        <v>102</v>
      </c>
      <c r="D83" s="41">
        <f>'Ene 26'!F84</f>
        <v>20.900000000000002</v>
      </c>
      <c r="E83" s="41">
        <f>'Feb 26'!F84</f>
        <v>17.73</v>
      </c>
      <c r="F83" s="41">
        <f>SUM('Mar 26'!F84)</f>
        <v>19.544</v>
      </c>
      <c r="G83" s="41">
        <f>SUM('Abr 26'!F84)</f>
        <v>21.29</v>
      </c>
      <c r="H83" s="41">
        <f>SUM('May 26'!F84)</f>
        <v>19.369</v>
      </c>
      <c r="I83" s="41">
        <f>SUM('Jun 26'!F84)</f>
        <v>0</v>
      </c>
      <c r="J83" s="41">
        <f>SUM('Jul 26'!F84)</f>
        <v>0</v>
      </c>
      <c r="K83" s="41">
        <f>SUM('Ago 26'!F84)</f>
        <v>0</v>
      </c>
      <c r="L83" s="41">
        <f>SUM('Sep 26'!F84)</f>
        <v>0</v>
      </c>
      <c r="M83" s="41">
        <f>SUM('Oct 26'!F84)</f>
        <v>0</v>
      </c>
      <c r="N83" s="41">
        <f>SUM('Nov 26'!F84)</f>
        <v>0</v>
      </c>
      <c r="O83" s="41">
        <f>SUM('Dic 26'!F84)</f>
        <v>0</v>
      </c>
    </row>
    <row r="84" spans="2:15" x14ac:dyDescent="0.45">
      <c r="B84" s="46" t="s">
        <v>7</v>
      </c>
      <c r="C84" s="46">
        <v>103</v>
      </c>
      <c r="D84" s="41">
        <f>'Ene 26'!F85</f>
        <v>0.79100000000000004</v>
      </c>
      <c r="E84" s="41">
        <f>'Feb 26'!F85</f>
        <v>2.6000000000000002E-2</v>
      </c>
      <c r="F84" s="41">
        <f>SUM('Mar 26'!F85)</f>
        <v>2.9710000000000001</v>
      </c>
      <c r="G84" s="41">
        <f>SUM('Abr 26'!F85)</f>
        <v>3.8120000000000003</v>
      </c>
      <c r="H84" s="41">
        <f>SUM('May 26'!F85)</f>
        <v>5.07</v>
      </c>
      <c r="I84" s="41">
        <f>SUM('Jun 26'!F85)</f>
        <v>0</v>
      </c>
      <c r="J84" s="41">
        <f>SUM('Jul 26'!F85)</f>
        <v>0</v>
      </c>
      <c r="K84" s="41">
        <f>SUM('Ago 26'!F85)</f>
        <v>0</v>
      </c>
      <c r="L84" s="41">
        <f>SUM('Sep 26'!F85)</f>
        <v>0</v>
      </c>
      <c r="M84" s="41">
        <f>SUM('Oct 26'!F85)</f>
        <v>0</v>
      </c>
      <c r="N84" s="41">
        <f>SUM('Nov 26'!F85)</f>
        <v>0</v>
      </c>
      <c r="O84" s="41">
        <f>SUM('Dic 26'!F85)</f>
        <v>0</v>
      </c>
    </row>
    <row r="85" spans="2:15" x14ac:dyDescent="0.45">
      <c r="B85" s="46" t="s">
        <v>7</v>
      </c>
      <c r="C85" s="46">
        <v>104</v>
      </c>
      <c r="D85" s="41">
        <f>'Ene 26'!F86</f>
        <v>15.419</v>
      </c>
      <c r="E85" s="41">
        <f>'Feb 26'!F86</f>
        <v>13.98</v>
      </c>
      <c r="F85" s="41">
        <f>SUM('Mar 26'!F86)</f>
        <v>16.177</v>
      </c>
      <c r="G85" s="41">
        <f>SUM('Abr 26'!F86)</f>
        <v>15.854000000000001</v>
      </c>
      <c r="H85" s="41">
        <f>SUM('May 26'!F86)</f>
        <v>16.914000000000001</v>
      </c>
      <c r="I85" s="41">
        <f>SUM('Jun 26'!F86)</f>
        <v>0</v>
      </c>
      <c r="J85" s="41">
        <f>SUM('Jul 26'!F86)</f>
        <v>0</v>
      </c>
      <c r="K85" s="41">
        <f>SUM('Ago 26'!F86)</f>
        <v>0</v>
      </c>
      <c r="L85" s="41">
        <f>SUM('Sep 26'!F86)</f>
        <v>0</v>
      </c>
      <c r="M85" s="41">
        <f>SUM('Oct 26'!F86)</f>
        <v>0</v>
      </c>
      <c r="N85" s="41">
        <f>SUM('Nov 26'!F86)</f>
        <v>0</v>
      </c>
      <c r="O85" s="41">
        <f>SUM('Dic 26'!F86)</f>
        <v>0</v>
      </c>
    </row>
    <row r="86" spans="2:15" x14ac:dyDescent="0.45">
      <c r="B86" s="46" t="s">
        <v>7</v>
      </c>
      <c r="C86" s="46">
        <v>201</v>
      </c>
      <c r="D86" s="41">
        <f>'Ene 26'!F87</f>
        <v>28.995000000000001</v>
      </c>
      <c r="E86" s="41">
        <f>'Feb 26'!F87</f>
        <v>26.995000000000001</v>
      </c>
      <c r="F86" s="41">
        <f>SUM('Mar 26'!F87)</f>
        <v>29.193000000000001</v>
      </c>
      <c r="G86" s="41">
        <f>SUM('Abr 26'!F87)</f>
        <v>33.477000000000004</v>
      </c>
      <c r="H86" s="41">
        <f>SUM('May 26'!F87)</f>
        <v>31.769000000000002</v>
      </c>
      <c r="I86" s="41">
        <f>SUM('Jun 26'!F87)</f>
        <v>0</v>
      </c>
      <c r="J86" s="41">
        <f>SUM('Jul 26'!F87)</f>
        <v>0</v>
      </c>
      <c r="K86" s="41">
        <f>SUM('Ago 26'!F87)</f>
        <v>0</v>
      </c>
      <c r="L86" s="41">
        <f>SUM('Sep 26'!F87)</f>
        <v>0</v>
      </c>
      <c r="M86" s="41">
        <f>SUM('Oct 26'!F87)</f>
        <v>0</v>
      </c>
      <c r="N86" s="41">
        <f>SUM('Nov 26'!F87)</f>
        <v>0</v>
      </c>
      <c r="O86" s="41">
        <f>SUM('Dic 26'!F87)</f>
        <v>0</v>
      </c>
    </row>
    <row r="87" spans="2:15" x14ac:dyDescent="0.45">
      <c r="B87" s="46" t="s">
        <v>7</v>
      </c>
      <c r="C87" s="46">
        <v>202</v>
      </c>
      <c r="D87" s="41">
        <f>'Ene 26'!F88</f>
        <v>0</v>
      </c>
      <c r="E87" s="41">
        <f>'Feb 26'!F88</f>
        <v>0</v>
      </c>
      <c r="F87" s="41">
        <f>SUM('Mar 26'!F88)</f>
        <v>0</v>
      </c>
      <c r="G87" s="41">
        <f>SUM('Abr 26'!F88)</f>
        <v>7.98</v>
      </c>
      <c r="H87" s="41">
        <f>SUM('May 26'!F88)</f>
        <v>0</v>
      </c>
      <c r="I87" s="41">
        <f>SUM('Jun 26'!F88)</f>
        <v>0</v>
      </c>
      <c r="J87" s="41">
        <f>SUM('Jul 26'!F88)</f>
        <v>0</v>
      </c>
      <c r="K87" s="41">
        <f>SUM('Ago 26'!F88)</f>
        <v>0</v>
      </c>
      <c r="L87" s="41">
        <f>SUM('Sep 26'!F88)</f>
        <v>0</v>
      </c>
      <c r="M87" s="41">
        <f>SUM('Oct 26'!F88)</f>
        <v>0</v>
      </c>
      <c r="N87" s="41">
        <f>SUM('Nov 26'!F88)</f>
        <v>0</v>
      </c>
      <c r="O87" s="41">
        <f>SUM('Dic 26'!F88)</f>
        <v>0</v>
      </c>
    </row>
    <row r="88" spans="2:15" x14ac:dyDescent="0.45">
      <c r="B88" s="46" t="s">
        <v>7</v>
      </c>
      <c r="C88" s="46">
        <v>203</v>
      </c>
      <c r="D88" s="41">
        <f>'Ene 26'!F89</f>
        <v>35.198</v>
      </c>
      <c r="E88" s="41">
        <f>'Feb 26'!F89</f>
        <v>35.298999999999999</v>
      </c>
      <c r="F88" s="41">
        <f>SUM('Mar 26'!F89)</f>
        <v>38.505000000000003</v>
      </c>
      <c r="G88" s="41">
        <f>SUM('Abr 26'!F89)</f>
        <v>37.139000000000003</v>
      </c>
      <c r="H88" s="41">
        <f>SUM('May 26'!F89)</f>
        <v>33.4</v>
      </c>
      <c r="I88" s="41">
        <f>SUM('Jun 26'!F89)</f>
        <v>0</v>
      </c>
      <c r="J88" s="41">
        <f>SUM('Jul 26'!F89)</f>
        <v>0</v>
      </c>
      <c r="K88" s="41">
        <f>SUM('Ago 26'!F89)</f>
        <v>0</v>
      </c>
      <c r="L88" s="41">
        <f>SUM('Sep 26'!F89)</f>
        <v>0</v>
      </c>
      <c r="M88" s="41">
        <f>SUM('Oct 26'!F89)</f>
        <v>0</v>
      </c>
      <c r="N88" s="41">
        <f>SUM('Nov 26'!F89)</f>
        <v>0</v>
      </c>
      <c r="O88" s="41">
        <f>SUM('Dic 26'!F89)</f>
        <v>0</v>
      </c>
    </row>
    <row r="89" spans="2:15" x14ac:dyDescent="0.45">
      <c r="B89" s="46" t="s">
        <v>7</v>
      </c>
      <c r="C89" s="46">
        <v>204</v>
      </c>
      <c r="D89" s="41">
        <f>'Ene 26'!F90</f>
        <v>0.23</v>
      </c>
      <c r="E89" s="41">
        <f>'Feb 26'!F90</f>
        <v>0.08</v>
      </c>
      <c r="F89" s="41">
        <f>SUM('Mar 26'!F90)</f>
        <v>0.28000000000000003</v>
      </c>
      <c r="G89" s="41">
        <f>SUM('Abr 26'!F90)</f>
        <v>0.48</v>
      </c>
      <c r="H89" s="41">
        <f>SUM('May 26'!F90)</f>
        <v>0.15</v>
      </c>
      <c r="I89" s="41">
        <f>SUM('Jun 26'!F90)</f>
        <v>0</v>
      </c>
      <c r="J89" s="41">
        <f>SUM('Jul 26'!F90)</f>
        <v>0</v>
      </c>
      <c r="K89" s="41">
        <f>SUM('Ago 26'!F90)</f>
        <v>0</v>
      </c>
      <c r="L89" s="41">
        <f>SUM('Sep 26'!F90)</f>
        <v>0</v>
      </c>
      <c r="M89" s="41">
        <f>SUM('Oct 26'!F90)</f>
        <v>0</v>
      </c>
      <c r="N89" s="41">
        <f>SUM('Nov 26'!F90)</f>
        <v>0</v>
      </c>
      <c r="O89" s="41">
        <f>SUM('Dic 26'!F90)</f>
        <v>0</v>
      </c>
    </row>
    <row r="90" spans="2:15" x14ac:dyDescent="0.45">
      <c r="B90" s="46" t="s">
        <v>7</v>
      </c>
      <c r="C90" s="46">
        <v>301</v>
      </c>
      <c r="D90" s="41">
        <f>'Ene 26'!F91</f>
        <v>35.207000000000001</v>
      </c>
      <c r="E90" s="41">
        <f>'Feb 26'!F91</f>
        <v>28.775000000000002</v>
      </c>
      <c r="F90" s="41">
        <f>SUM('Mar 26'!F91)</f>
        <v>25.405000000000001</v>
      </c>
      <c r="G90" s="41">
        <f>SUM('Abr 26'!F91)</f>
        <v>24.823</v>
      </c>
      <c r="H90" s="41">
        <f>SUM('May 26'!F91)</f>
        <v>22.119</v>
      </c>
      <c r="I90" s="41">
        <f>SUM('Jun 26'!F91)</f>
        <v>0</v>
      </c>
      <c r="J90" s="41">
        <f>SUM('Jul 26'!F91)</f>
        <v>0</v>
      </c>
      <c r="K90" s="41">
        <f>SUM('Ago 26'!F91)</f>
        <v>0</v>
      </c>
      <c r="L90" s="41">
        <f>SUM('Sep 26'!F91)</f>
        <v>0</v>
      </c>
      <c r="M90" s="41">
        <f>SUM('Oct 26'!F91)</f>
        <v>0</v>
      </c>
      <c r="N90" s="41">
        <f>SUM('Nov 26'!F91)</f>
        <v>0</v>
      </c>
      <c r="O90" s="41">
        <f>SUM('Dic 26'!F91)</f>
        <v>0</v>
      </c>
    </row>
    <row r="91" spans="2:15" x14ac:dyDescent="0.45">
      <c r="B91" s="46" t="s">
        <v>7</v>
      </c>
      <c r="C91" s="46">
        <v>302</v>
      </c>
      <c r="D91" s="41">
        <f>'Ene 26'!F92</f>
        <v>34.670999999999999</v>
      </c>
      <c r="E91" s="41">
        <f>'Feb 26'!F92</f>
        <v>24.446000000000002</v>
      </c>
      <c r="F91" s="41">
        <f>SUM('Mar 26'!F92)</f>
        <v>24.984999999999999</v>
      </c>
      <c r="G91" s="41">
        <f>SUM('Abr 26'!F92)</f>
        <v>36.255000000000003</v>
      </c>
      <c r="H91" s="41">
        <f>SUM('May 26'!F92)</f>
        <v>34.024999999999999</v>
      </c>
      <c r="I91" s="41">
        <f>SUM('Jun 26'!F92)</f>
        <v>0</v>
      </c>
      <c r="J91" s="41">
        <f>SUM('Jul 26'!F92)</f>
        <v>0</v>
      </c>
      <c r="K91" s="41">
        <f>SUM('Ago 26'!F92)</f>
        <v>0</v>
      </c>
      <c r="L91" s="41">
        <f>SUM('Sep 26'!F92)</f>
        <v>0</v>
      </c>
      <c r="M91" s="41">
        <f>SUM('Oct 26'!F92)</f>
        <v>0</v>
      </c>
      <c r="N91" s="41">
        <f>SUM('Nov 26'!F92)</f>
        <v>0</v>
      </c>
      <c r="O91" s="41">
        <f>SUM('Dic 26'!F92)</f>
        <v>0</v>
      </c>
    </row>
    <row r="92" spans="2:15" x14ac:dyDescent="0.45">
      <c r="B92" s="46" t="s">
        <v>7</v>
      </c>
      <c r="C92" s="46">
        <v>303</v>
      </c>
      <c r="D92" s="41">
        <f>'Ene 26'!F93</f>
        <v>40.734999999999999</v>
      </c>
      <c r="E92" s="41">
        <f>'Feb 26'!F93</f>
        <v>43.268999999999998</v>
      </c>
      <c r="F92" s="41">
        <f>SUM('Mar 26'!F93)</f>
        <v>44.864000000000004</v>
      </c>
      <c r="G92" s="41">
        <f>SUM('Abr 26'!F93)</f>
        <v>63.492000000000004</v>
      </c>
      <c r="H92" s="41">
        <f>SUM('May 26'!F93)</f>
        <v>67.263999999999996</v>
      </c>
      <c r="I92" s="41">
        <f>SUM('Jun 26'!F93)</f>
        <v>0</v>
      </c>
      <c r="J92" s="41">
        <f>SUM('Jul 26'!F93)</f>
        <v>0</v>
      </c>
      <c r="K92" s="41">
        <f>SUM('Ago 26'!F93)</f>
        <v>0</v>
      </c>
      <c r="L92" s="41">
        <f>SUM('Sep 26'!F93)</f>
        <v>0</v>
      </c>
      <c r="M92" s="41">
        <f>SUM('Oct 26'!F93)</f>
        <v>0</v>
      </c>
      <c r="N92" s="41">
        <f>SUM('Nov 26'!F93)</f>
        <v>0</v>
      </c>
      <c r="O92" s="41">
        <f>SUM('Dic 26'!F93)</f>
        <v>0</v>
      </c>
    </row>
    <row r="93" spans="2:15" x14ac:dyDescent="0.45">
      <c r="B93" s="46" t="s">
        <v>7</v>
      </c>
      <c r="C93" s="46">
        <v>304</v>
      </c>
      <c r="D93" s="41">
        <f>'Ene 26'!F94</f>
        <v>11.59</v>
      </c>
      <c r="E93" s="41">
        <f>'Feb 26'!F94</f>
        <v>9.0890000000000004</v>
      </c>
      <c r="F93" s="41">
        <f>SUM('Mar 26'!F94)</f>
        <v>11.5</v>
      </c>
      <c r="G93" s="41">
        <f>SUM('Abr 26'!F94)</f>
        <v>9.9969999999999999</v>
      </c>
      <c r="H93" s="41">
        <f>SUM('May 26'!F94)</f>
        <v>10.673999999999999</v>
      </c>
      <c r="I93" s="41">
        <f>SUM('Jun 26'!F94)</f>
        <v>0</v>
      </c>
      <c r="J93" s="41">
        <f>SUM('Jul 26'!F94)</f>
        <v>0</v>
      </c>
      <c r="K93" s="41">
        <f>SUM('Ago 26'!F94)</f>
        <v>0</v>
      </c>
      <c r="L93" s="41">
        <f>SUM('Sep 26'!F94)</f>
        <v>0</v>
      </c>
      <c r="M93" s="41">
        <f>SUM('Oct 26'!F94)</f>
        <v>0</v>
      </c>
      <c r="N93" s="41">
        <f>SUM('Nov 26'!F94)</f>
        <v>0</v>
      </c>
      <c r="O93" s="41">
        <f>SUM('Dic 26'!F94)</f>
        <v>0</v>
      </c>
    </row>
    <row r="94" spans="2:15" x14ac:dyDescent="0.45">
      <c r="B94" s="46" t="s">
        <v>7</v>
      </c>
      <c r="C94" s="46">
        <v>401</v>
      </c>
      <c r="D94" s="41">
        <f>'Ene 26'!F95</f>
        <v>15.837</v>
      </c>
      <c r="E94" s="41">
        <f>'Feb 26'!F95</f>
        <v>19.100000000000001</v>
      </c>
      <c r="F94" s="41">
        <f>SUM('Mar 26'!F95)</f>
        <v>18.073</v>
      </c>
      <c r="G94" s="41">
        <f>SUM('Abr 26'!F95)</f>
        <v>29.018000000000001</v>
      </c>
      <c r="H94" s="41">
        <f>SUM('May 26'!F95)</f>
        <v>25.123000000000001</v>
      </c>
      <c r="I94" s="41">
        <f>SUM('Jun 26'!F95)</f>
        <v>0</v>
      </c>
      <c r="J94" s="41">
        <f>SUM('Jul 26'!F95)</f>
        <v>0</v>
      </c>
      <c r="K94" s="41">
        <f>SUM('Ago 26'!F95)</f>
        <v>0</v>
      </c>
      <c r="L94" s="41">
        <f>SUM('Sep 26'!F95)</f>
        <v>0</v>
      </c>
      <c r="M94" s="41">
        <f>SUM('Oct 26'!F95)</f>
        <v>0</v>
      </c>
      <c r="N94" s="41">
        <f>SUM('Nov 26'!F95)</f>
        <v>0</v>
      </c>
      <c r="O94" s="41">
        <f>SUM('Dic 26'!F95)</f>
        <v>0</v>
      </c>
    </row>
    <row r="95" spans="2:15" x14ac:dyDescent="0.45">
      <c r="B95" s="46" t="s">
        <v>7</v>
      </c>
      <c r="C95" s="46">
        <v>402</v>
      </c>
      <c r="D95" s="41">
        <f>'Ene 26'!F96</f>
        <v>26.376000000000001</v>
      </c>
      <c r="E95" s="41">
        <f>'Feb 26'!F96</f>
        <v>18.147000000000002</v>
      </c>
      <c r="F95" s="41">
        <f>SUM('Mar 26'!F96)</f>
        <v>15.469000000000001</v>
      </c>
      <c r="G95" s="41">
        <f>SUM('Abr 26'!F96)</f>
        <v>15.702</v>
      </c>
      <c r="H95" s="41">
        <f>SUM('May 26'!F96)</f>
        <v>13.745000000000001</v>
      </c>
      <c r="I95" s="41">
        <f>SUM('Jun 26'!F96)</f>
        <v>0</v>
      </c>
      <c r="J95" s="41">
        <f>SUM('Jul 26'!F96)</f>
        <v>0</v>
      </c>
      <c r="K95" s="41">
        <f>SUM('Ago 26'!F96)</f>
        <v>0</v>
      </c>
      <c r="L95" s="41">
        <f>SUM('Sep 26'!F96)</f>
        <v>0</v>
      </c>
      <c r="M95" s="41">
        <f>SUM('Oct 26'!F96)</f>
        <v>0</v>
      </c>
      <c r="N95" s="41">
        <f>SUM('Nov 26'!F96)</f>
        <v>0</v>
      </c>
      <c r="O95" s="41">
        <f>SUM('Dic 26'!F96)</f>
        <v>0</v>
      </c>
    </row>
    <row r="96" spans="2:15" x14ac:dyDescent="0.45">
      <c r="B96" s="46" t="s">
        <v>7</v>
      </c>
      <c r="C96" s="46">
        <v>403</v>
      </c>
      <c r="D96" s="41">
        <f>'Ene 26'!F97</f>
        <v>8.5850000000000009</v>
      </c>
      <c r="E96" s="41">
        <f>'Feb 26'!F97</f>
        <v>7.2759999999999998</v>
      </c>
      <c r="F96" s="41">
        <f>SUM('Mar 26'!F97)</f>
        <v>7.3769999999999998</v>
      </c>
      <c r="G96" s="41">
        <f>SUM('Abr 26'!F97)</f>
        <v>12.179</v>
      </c>
      <c r="H96" s="41">
        <f>SUM('May 26'!F97)</f>
        <v>12.675000000000001</v>
      </c>
      <c r="I96" s="41">
        <f>SUM('Jun 26'!F97)</f>
        <v>0</v>
      </c>
      <c r="J96" s="41">
        <f>SUM('Jul 26'!F97)</f>
        <v>0</v>
      </c>
      <c r="K96" s="41">
        <f>SUM('Ago 26'!F97)</f>
        <v>0</v>
      </c>
      <c r="L96" s="41">
        <f>SUM('Sep 26'!F97)</f>
        <v>0</v>
      </c>
      <c r="M96" s="41">
        <f>SUM('Oct 26'!F97)</f>
        <v>0</v>
      </c>
      <c r="N96" s="41">
        <f>SUM('Nov 26'!F97)</f>
        <v>0</v>
      </c>
      <c r="O96" s="41">
        <f>SUM('Dic 26'!F97)</f>
        <v>0</v>
      </c>
    </row>
    <row r="97" spans="2:15" x14ac:dyDescent="0.45">
      <c r="B97" s="46" t="s">
        <v>7</v>
      </c>
      <c r="C97" s="46">
        <v>404</v>
      </c>
      <c r="D97" s="41">
        <f>'Ene 26'!F98</f>
        <v>10.638</v>
      </c>
      <c r="E97" s="41">
        <f>'Feb 26'!F98</f>
        <v>15.691000000000001</v>
      </c>
      <c r="F97" s="41">
        <f>SUM('Mar 26'!F98)</f>
        <v>14.481</v>
      </c>
      <c r="G97" s="41">
        <f>SUM('Abr 26'!F98)</f>
        <v>16.728000000000002</v>
      </c>
      <c r="H97" s="41">
        <f>SUM('May 26'!F98)</f>
        <v>17.949000000000002</v>
      </c>
      <c r="I97" s="41">
        <f>SUM('Jun 26'!F98)</f>
        <v>0</v>
      </c>
      <c r="J97" s="41">
        <f>SUM('Jul 26'!F98)</f>
        <v>0</v>
      </c>
      <c r="K97" s="41">
        <f>SUM('Ago 26'!F98)</f>
        <v>0</v>
      </c>
      <c r="L97" s="41">
        <f>SUM('Sep 26'!F98)</f>
        <v>0</v>
      </c>
      <c r="M97" s="41">
        <f>SUM('Oct 26'!F98)</f>
        <v>0</v>
      </c>
      <c r="N97" s="41">
        <f>SUM('Nov 26'!F98)</f>
        <v>0</v>
      </c>
      <c r="O97" s="41">
        <f>SUM('Dic 26'!F98)</f>
        <v>0</v>
      </c>
    </row>
    <row r="98" spans="2:15" x14ac:dyDescent="0.45">
      <c r="B98" s="46" t="s">
        <v>7</v>
      </c>
      <c r="C98" s="46">
        <v>501</v>
      </c>
      <c r="D98" s="41">
        <f>'Ene 26'!F99</f>
        <v>22.401</v>
      </c>
      <c r="E98" s="41">
        <f>'Feb 26'!F99</f>
        <v>14.566000000000001</v>
      </c>
      <c r="F98" s="41">
        <f>SUM('Mar 26'!F99)</f>
        <v>17.63</v>
      </c>
      <c r="G98" s="41">
        <f>SUM('Abr 26'!F99)</f>
        <v>19.067</v>
      </c>
      <c r="H98" s="41">
        <f>SUM('May 26'!F99)</f>
        <v>20.292999999999999</v>
      </c>
      <c r="I98" s="41">
        <f>SUM('Jun 26'!F99)</f>
        <v>0</v>
      </c>
      <c r="J98" s="41">
        <f>SUM('Jul 26'!F99)</f>
        <v>0</v>
      </c>
      <c r="K98" s="41">
        <f>SUM('Ago 26'!F99)</f>
        <v>0</v>
      </c>
      <c r="L98" s="41">
        <f>SUM('Sep 26'!F99)</f>
        <v>0</v>
      </c>
      <c r="M98" s="41">
        <f>SUM('Oct 26'!F99)</f>
        <v>0</v>
      </c>
      <c r="N98" s="41">
        <f>SUM('Nov 26'!F99)</f>
        <v>0</v>
      </c>
      <c r="O98" s="41">
        <f>SUM('Dic 26'!F99)</f>
        <v>0</v>
      </c>
    </row>
    <row r="99" spans="2:15" x14ac:dyDescent="0.45">
      <c r="B99" s="46" t="s">
        <v>7</v>
      </c>
      <c r="C99" s="46">
        <v>502</v>
      </c>
      <c r="D99" s="41">
        <f>'Ene 26'!F100</f>
        <v>12.040000000000001</v>
      </c>
      <c r="E99" s="41">
        <f>'Feb 26'!F100</f>
        <v>10.417</v>
      </c>
      <c r="F99" s="41">
        <f>SUM('Mar 26'!F100)</f>
        <v>11.478</v>
      </c>
      <c r="G99" s="41">
        <f>SUM('Abr 26'!F100)</f>
        <v>15.988</v>
      </c>
      <c r="H99" s="41">
        <f>SUM('May 26'!F100)</f>
        <v>17.372</v>
      </c>
      <c r="I99" s="41">
        <f>SUM('Jun 26'!F100)</f>
        <v>0</v>
      </c>
      <c r="J99" s="41">
        <f>SUM('Jul 26'!F100)</f>
        <v>0</v>
      </c>
      <c r="K99" s="41">
        <f>SUM('Ago 26'!F100)</f>
        <v>0</v>
      </c>
      <c r="L99" s="41">
        <f>SUM('Sep 26'!F100)</f>
        <v>0</v>
      </c>
      <c r="M99" s="41">
        <f>SUM('Oct 26'!F100)</f>
        <v>0</v>
      </c>
      <c r="N99" s="41">
        <f>SUM('Nov 26'!F100)</f>
        <v>0</v>
      </c>
      <c r="O99" s="41">
        <f>SUM('Dic 26'!F100)</f>
        <v>0</v>
      </c>
    </row>
    <row r="100" spans="2:15" x14ac:dyDescent="0.45">
      <c r="B100" s="46" t="s">
        <v>7</v>
      </c>
      <c r="C100" s="46">
        <v>503</v>
      </c>
      <c r="D100" s="41">
        <f>'Ene 26'!F101</f>
        <v>20.827000000000002</v>
      </c>
      <c r="E100" s="41">
        <f>'Feb 26'!F101</f>
        <v>15.851000000000001</v>
      </c>
      <c r="F100" s="41">
        <f>SUM('Mar 26'!F101)</f>
        <v>16.376000000000001</v>
      </c>
      <c r="G100" s="41">
        <f>SUM('Abr 26'!F101)</f>
        <v>19.852</v>
      </c>
      <c r="H100" s="41">
        <f>SUM('May 26'!F101)</f>
        <v>19.565000000000001</v>
      </c>
      <c r="I100" s="41">
        <f>SUM('Jun 26'!F101)</f>
        <v>0</v>
      </c>
      <c r="J100" s="41">
        <f>SUM('Jul 26'!F101)</f>
        <v>0</v>
      </c>
      <c r="K100" s="41">
        <f>SUM('Ago 26'!F101)</f>
        <v>0</v>
      </c>
      <c r="L100" s="41">
        <f>SUM('Sep 26'!F101)</f>
        <v>0</v>
      </c>
      <c r="M100" s="41">
        <f>SUM('Oct 26'!F101)</f>
        <v>0</v>
      </c>
      <c r="N100" s="41">
        <f>SUM('Nov 26'!F101)</f>
        <v>0</v>
      </c>
      <c r="O100" s="41">
        <f>SUM('Dic 26'!F101)</f>
        <v>0</v>
      </c>
    </row>
    <row r="101" spans="2:15" x14ac:dyDescent="0.45">
      <c r="B101" s="46" t="s">
        <v>7</v>
      </c>
      <c r="C101" s="46">
        <v>504</v>
      </c>
      <c r="D101" s="41">
        <f>'Ene 26'!F102</f>
        <v>24.817</v>
      </c>
      <c r="E101" s="41">
        <f>'Feb 26'!F102</f>
        <v>16.544</v>
      </c>
      <c r="F101" s="41">
        <f>SUM('Mar 26'!F102)</f>
        <v>21.149000000000001</v>
      </c>
      <c r="G101" s="41">
        <f>SUM('Abr 26'!F102)</f>
        <v>22.448</v>
      </c>
      <c r="H101" s="41">
        <f>SUM('May 26'!F102)</f>
        <v>20.118000000000002</v>
      </c>
      <c r="I101" s="41">
        <f>SUM('Jun 26'!F102)</f>
        <v>0</v>
      </c>
      <c r="J101" s="41">
        <f>SUM('Jul 26'!F102)</f>
        <v>0</v>
      </c>
      <c r="K101" s="41">
        <f>SUM('Ago 26'!F102)</f>
        <v>0</v>
      </c>
      <c r="L101" s="41">
        <f>SUM('Sep 26'!F102)</f>
        <v>0</v>
      </c>
      <c r="M101" s="41">
        <f>SUM('Oct 26'!F102)</f>
        <v>0</v>
      </c>
      <c r="N101" s="41">
        <f>SUM('Nov 26'!F102)</f>
        <v>0</v>
      </c>
      <c r="O101" s="41">
        <f>SUM('Dic 26'!F102)</f>
        <v>0</v>
      </c>
    </row>
    <row r="102" spans="2:15" x14ac:dyDescent="0.45">
      <c r="B102" s="46" t="s">
        <v>8</v>
      </c>
      <c r="C102" s="46">
        <v>101</v>
      </c>
      <c r="D102" s="41">
        <f>'Ene 26'!F103</f>
        <v>29.794</v>
      </c>
      <c r="E102" s="41">
        <f>'Feb 26'!F103</f>
        <v>25.539000000000001</v>
      </c>
      <c r="F102" s="41">
        <f>SUM('Mar 26'!F103)</f>
        <v>28.212</v>
      </c>
      <c r="G102" s="41">
        <f>SUM('Abr 26'!F103)</f>
        <v>29.577000000000002</v>
      </c>
      <c r="H102" s="41">
        <f>SUM('May 26'!F103)</f>
        <v>26.632999999999999</v>
      </c>
      <c r="I102" s="41">
        <f>SUM('Jun 26'!F103)</f>
        <v>0</v>
      </c>
      <c r="J102" s="41">
        <f>SUM('Jul 26'!F103)</f>
        <v>0</v>
      </c>
      <c r="K102" s="41">
        <f>SUM('Ago 26'!F103)</f>
        <v>0</v>
      </c>
      <c r="L102" s="41">
        <f>SUM('Sep 26'!F103)</f>
        <v>0</v>
      </c>
      <c r="M102" s="41">
        <f>SUM('Oct 26'!F103)</f>
        <v>0</v>
      </c>
      <c r="N102" s="41">
        <f>SUM('Nov 26'!F103)</f>
        <v>0</v>
      </c>
      <c r="O102" s="41">
        <f>SUM('Dic 26'!F103)</f>
        <v>0</v>
      </c>
    </row>
    <row r="103" spans="2:15" x14ac:dyDescent="0.45">
      <c r="B103" s="46" t="s">
        <v>8</v>
      </c>
      <c r="C103" s="46">
        <v>102</v>
      </c>
      <c r="D103" s="41">
        <f>'Ene 26'!F104</f>
        <v>31</v>
      </c>
      <c r="E103" s="41">
        <f>'Feb 26'!F104</f>
        <v>26.88</v>
      </c>
      <c r="F103" s="41">
        <f>SUM('Mar 26'!F104)</f>
        <v>27.92</v>
      </c>
      <c r="G103" s="41">
        <f>SUM('Abr 26'!F104)</f>
        <v>29.8</v>
      </c>
      <c r="H103" s="41">
        <f>SUM('May 26'!F104)</f>
        <v>28.19</v>
      </c>
      <c r="I103" s="41">
        <f>SUM('Jun 26'!F104)</f>
        <v>0</v>
      </c>
      <c r="J103" s="41">
        <f>SUM('Jul 26'!F104)</f>
        <v>0</v>
      </c>
      <c r="K103" s="41">
        <f>SUM('Ago 26'!F104)</f>
        <v>0</v>
      </c>
      <c r="L103" s="41">
        <f>SUM('Sep 26'!F104)</f>
        <v>0</v>
      </c>
      <c r="M103" s="41">
        <f>SUM('Oct 26'!F104)</f>
        <v>0</v>
      </c>
      <c r="N103" s="41">
        <f>SUM('Nov 26'!F104)</f>
        <v>0</v>
      </c>
      <c r="O103" s="41">
        <f>SUM('Dic 26'!F104)</f>
        <v>0</v>
      </c>
    </row>
    <row r="104" spans="2:15" x14ac:dyDescent="0.45">
      <c r="B104" s="46" t="s">
        <v>8</v>
      </c>
      <c r="C104" s="46">
        <v>103</v>
      </c>
      <c r="D104" s="41">
        <f>'Ene 26'!F105</f>
        <v>23.396000000000001</v>
      </c>
      <c r="E104" s="41">
        <f>'Feb 26'!F105</f>
        <v>14.286</v>
      </c>
      <c r="F104" s="41">
        <f>SUM('Mar 26'!F105)</f>
        <v>15.263</v>
      </c>
      <c r="G104" s="41">
        <f>SUM('Abr 26'!F105)</f>
        <v>15.021000000000001</v>
      </c>
      <c r="H104" s="41">
        <f>SUM('May 26'!F105)</f>
        <v>10.666</v>
      </c>
      <c r="I104" s="41">
        <f>SUM('Jun 26'!F105)</f>
        <v>0</v>
      </c>
      <c r="J104" s="41">
        <f>SUM('Jul 26'!F105)</f>
        <v>0</v>
      </c>
      <c r="K104" s="41">
        <f>SUM('Ago 26'!F105)</f>
        <v>0</v>
      </c>
      <c r="L104" s="41">
        <f>SUM('Sep 26'!F105)</f>
        <v>0</v>
      </c>
      <c r="M104" s="41">
        <f>SUM('Oct 26'!F105)</f>
        <v>0</v>
      </c>
      <c r="N104" s="41">
        <f>SUM('Nov 26'!F105)</f>
        <v>0</v>
      </c>
      <c r="O104" s="41">
        <f>SUM('Dic 26'!F105)</f>
        <v>0</v>
      </c>
    </row>
    <row r="105" spans="2:15" x14ac:dyDescent="0.45">
      <c r="B105" s="46" t="s">
        <v>8</v>
      </c>
      <c r="C105" s="46">
        <v>104</v>
      </c>
      <c r="D105" s="41">
        <f>'Ene 26'!F106</f>
        <v>1.2090000000000001</v>
      </c>
      <c r="E105" s="41">
        <f>'Feb 26'!F106</f>
        <v>1.1200000000000001</v>
      </c>
      <c r="F105" s="41">
        <f>SUM('Mar 26'!F106)</f>
        <v>3.47</v>
      </c>
      <c r="G105" s="41">
        <f>SUM('Abr 26'!F106)</f>
        <v>0.29399999999999998</v>
      </c>
      <c r="H105" s="41">
        <f>SUM('May 26'!F106)</f>
        <v>0.434</v>
      </c>
      <c r="I105" s="41">
        <f>SUM('Jun 26'!F106)</f>
        <v>0</v>
      </c>
      <c r="J105" s="41">
        <f>SUM('Jul 26'!F106)</f>
        <v>0</v>
      </c>
      <c r="K105" s="41">
        <f>SUM('Ago 26'!F106)</f>
        <v>0</v>
      </c>
      <c r="L105" s="41">
        <f>SUM('Sep 26'!F106)</f>
        <v>0</v>
      </c>
      <c r="M105" s="41">
        <f>SUM('Oct 26'!F106)</f>
        <v>0</v>
      </c>
      <c r="N105" s="41">
        <f>SUM('Nov 26'!F106)</f>
        <v>0</v>
      </c>
      <c r="O105" s="41">
        <f>SUM('Dic 26'!F106)</f>
        <v>0</v>
      </c>
    </row>
    <row r="106" spans="2:15" x14ac:dyDescent="0.45">
      <c r="B106" s="46" t="s">
        <v>8</v>
      </c>
      <c r="C106" s="46">
        <v>201</v>
      </c>
      <c r="D106" s="41">
        <f>'Ene 26'!F107</f>
        <v>25</v>
      </c>
      <c r="E106" s="41">
        <f>'Feb 26'!F107</f>
        <v>7.9340000000000002</v>
      </c>
      <c r="F106" s="41">
        <f>SUM('Mar 26'!F107)</f>
        <v>24.239000000000001</v>
      </c>
      <c r="G106" s="41">
        <f>SUM('Abr 26'!F107)</f>
        <v>23.431000000000001</v>
      </c>
      <c r="H106" s="41">
        <f>SUM('May 26'!F107)</f>
        <v>23.635999999999999</v>
      </c>
      <c r="I106" s="41">
        <f>SUM('Jun 26'!F107)</f>
        <v>0</v>
      </c>
      <c r="J106" s="41">
        <f>SUM('Jul 26'!F107)</f>
        <v>0</v>
      </c>
      <c r="K106" s="41">
        <f>SUM('Ago 26'!F107)</f>
        <v>0</v>
      </c>
      <c r="L106" s="41">
        <f>SUM('Sep 26'!F107)</f>
        <v>0</v>
      </c>
      <c r="M106" s="41">
        <f>SUM('Oct 26'!F107)</f>
        <v>0</v>
      </c>
      <c r="N106" s="41">
        <f>SUM('Nov 26'!F107)</f>
        <v>0</v>
      </c>
      <c r="O106" s="41">
        <f>SUM('Dic 26'!F107)</f>
        <v>0</v>
      </c>
    </row>
    <row r="107" spans="2:15" x14ac:dyDescent="0.45">
      <c r="B107" s="46" t="s">
        <v>8</v>
      </c>
      <c r="C107" s="46">
        <v>202</v>
      </c>
      <c r="D107" s="41">
        <f>'Ene 26'!F108</f>
        <v>18.093</v>
      </c>
      <c r="E107" s="41">
        <f>'Feb 26'!F108</f>
        <v>20.651</v>
      </c>
      <c r="F107" s="41">
        <f>SUM('Mar 26'!F108)</f>
        <v>18.535</v>
      </c>
      <c r="G107" s="41">
        <f>SUM('Abr 26'!F108)</f>
        <v>24.872</v>
      </c>
      <c r="H107" s="41">
        <f>SUM('May 26'!F108)</f>
        <v>19.725999999999999</v>
      </c>
      <c r="I107" s="41">
        <f>SUM('Jun 26'!F108)</f>
        <v>0</v>
      </c>
      <c r="J107" s="41">
        <f>SUM('Jul 26'!F108)</f>
        <v>0</v>
      </c>
      <c r="K107" s="41">
        <f>SUM('Ago 26'!F108)</f>
        <v>0</v>
      </c>
      <c r="L107" s="41">
        <f>SUM('Sep 26'!F108)</f>
        <v>0</v>
      </c>
      <c r="M107" s="41">
        <f>SUM('Oct 26'!F108)</f>
        <v>0</v>
      </c>
      <c r="N107" s="41">
        <f>SUM('Nov 26'!F108)</f>
        <v>0</v>
      </c>
      <c r="O107" s="41">
        <f>SUM('Dic 26'!F108)</f>
        <v>0</v>
      </c>
    </row>
    <row r="108" spans="2:15" x14ac:dyDescent="0.45">
      <c r="B108" s="46" t="s">
        <v>8</v>
      </c>
      <c r="C108" s="46">
        <v>203</v>
      </c>
      <c r="D108" s="41">
        <f>'Ene 26'!F109</f>
        <v>11.181000000000001</v>
      </c>
      <c r="E108" s="41">
        <f>'Feb 26'!F109</f>
        <v>11.013999999999999</v>
      </c>
      <c r="F108" s="41">
        <f>SUM('Mar 26'!F109)</f>
        <v>7.7430000000000003</v>
      </c>
      <c r="G108" s="41">
        <f>SUM('Abr 26'!F109)</f>
        <v>2.9670000000000001</v>
      </c>
      <c r="H108" s="41">
        <f>SUM('May 26'!F109)</f>
        <v>4.5920000000000005</v>
      </c>
      <c r="I108" s="41">
        <f>SUM('Jun 26'!F109)</f>
        <v>0</v>
      </c>
      <c r="J108" s="41">
        <f>SUM('Jul 26'!F109)</f>
        <v>0</v>
      </c>
      <c r="K108" s="41">
        <f>SUM('Ago 26'!F109)</f>
        <v>0</v>
      </c>
      <c r="L108" s="41">
        <f>SUM('Sep 26'!F109)</f>
        <v>0</v>
      </c>
      <c r="M108" s="41">
        <f>SUM('Oct 26'!F109)</f>
        <v>0</v>
      </c>
      <c r="N108" s="41">
        <f>SUM('Nov 26'!F109)</f>
        <v>0</v>
      </c>
      <c r="O108" s="41">
        <f>SUM('Dic 26'!F109)</f>
        <v>0</v>
      </c>
    </row>
    <row r="109" spans="2:15" x14ac:dyDescent="0.45">
      <c r="B109" s="46" t="s">
        <v>8</v>
      </c>
      <c r="C109" s="46">
        <v>204</v>
      </c>
      <c r="D109" s="41">
        <f>'Ene 26'!F110</f>
        <v>23.881</v>
      </c>
      <c r="E109" s="41">
        <f>'Feb 26'!F110</f>
        <v>15.918000000000001</v>
      </c>
      <c r="F109" s="41">
        <f>SUM('Mar 26'!F110)</f>
        <v>16.091000000000001</v>
      </c>
      <c r="G109" s="41">
        <f>SUM('Abr 26'!F110)</f>
        <v>19.146000000000001</v>
      </c>
      <c r="H109" s="41">
        <f>SUM('May 26'!F110)</f>
        <v>21.638999999999999</v>
      </c>
      <c r="I109" s="41">
        <f>SUM('Jun 26'!F110)</f>
        <v>0</v>
      </c>
      <c r="J109" s="41">
        <f>SUM('Jul 26'!F110)</f>
        <v>0</v>
      </c>
      <c r="K109" s="41">
        <f>SUM('Ago 26'!F110)</f>
        <v>0</v>
      </c>
      <c r="L109" s="41">
        <f>SUM('Sep 26'!F110)</f>
        <v>0</v>
      </c>
      <c r="M109" s="41">
        <f>SUM('Oct 26'!F110)</f>
        <v>0</v>
      </c>
      <c r="N109" s="41">
        <f>SUM('Nov 26'!F110)</f>
        <v>0</v>
      </c>
      <c r="O109" s="41">
        <f>SUM('Dic 26'!F110)</f>
        <v>0</v>
      </c>
    </row>
    <row r="110" spans="2:15" x14ac:dyDescent="0.45">
      <c r="B110" s="46" t="s">
        <v>8</v>
      </c>
      <c r="C110" s="46">
        <v>301</v>
      </c>
      <c r="D110" s="41">
        <f>'Ene 26'!F111</f>
        <v>14.832000000000001</v>
      </c>
      <c r="E110" s="41">
        <f>'Feb 26'!F111</f>
        <v>18.838999999999999</v>
      </c>
      <c r="F110" s="41">
        <f>SUM('Mar 26'!F111)</f>
        <v>13.486000000000001</v>
      </c>
      <c r="G110" s="41">
        <f>SUM('Abr 26'!F111)</f>
        <v>15.503</v>
      </c>
      <c r="H110" s="41">
        <f>SUM('May 26'!F111)</f>
        <v>13.153</v>
      </c>
      <c r="I110" s="41">
        <f>SUM('Jun 26'!F111)</f>
        <v>0</v>
      </c>
      <c r="J110" s="41">
        <f>SUM('Jul 26'!F111)</f>
        <v>0</v>
      </c>
      <c r="K110" s="41">
        <f>SUM('Ago 26'!F111)</f>
        <v>0</v>
      </c>
      <c r="L110" s="41">
        <f>SUM('Sep 26'!F111)</f>
        <v>0</v>
      </c>
      <c r="M110" s="41">
        <f>SUM('Oct 26'!F111)</f>
        <v>0</v>
      </c>
      <c r="N110" s="41">
        <f>SUM('Nov 26'!F111)</f>
        <v>0</v>
      </c>
      <c r="O110" s="41">
        <f>SUM('Dic 26'!F111)</f>
        <v>0</v>
      </c>
    </row>
    <row r="111" spans="2:15" x14ac:dyDescent="0.45">
      <c r="B111" s="46" t="s">
        <v>8</v>
      </c>
      <c r="C111" s="46">
        <v>302</v>
      </c>
      <c r="D111" s="41">
        <f>'Ene 26'!F112</f>
        <v>6.9710000000000001</v>
      </c>
      <c r="E111" s="41">
        <f>'Feb 26'!F112</f>
        <v>12.141999999999999</v>
      </c>
      <c r="F111" s="41">
        <f>SUM('Mar 26'!F112)</f>
        <v>7.5049999999999999</v>
      </c>
      <c r="G111" s="41">
        <f>SUM('Abr 26'!F112)</f>
        <v>10.002000000000001</v>
      </c>
      <c r="H111" s="41">
        <f>SUM('May 26'!F112)</f>
        <v>7.5780000000000003</v>
      </c>
      <c r="I111" s="41">
        <f>SUM('Jun 26'!F112)</f>
        <v>0</v>
      </c>
      <c r="J111" s="41">
        <f>SUM('Jul 26'!F112)</f>
        <v>0</v>
      </c>
      <c r="K111" s="41">
        <f>SUM('Ago 26'!F112)</f>
        <v>0</v>
      </c>
      <c r="L111" s="41">
        <f>SUM('Sep 26'!F112)</f>
        <v>0</v>
      </c>
      <c r="M111" s="41">
        <f>SUM('Oct 26'!F112)</f>
        <v>0</v>
      </c>
      <c r="N111" s="41">
        <f>SUM('Nov 26'!F112)</f>
        <v>0</v>
      </c>
      <c r="O111" s="41">
        <f>SUM('Dic 26'!F112)</f>
        <v>0</v>
      </c>
    </row>
    <row r="112" spans="2:15" x14ac:dyDescent="0.45">
      <c r="B112" s="46" t="s">
        <v>8</v>
      </c>
      <c r="C112" s="46">
        <v>303</v>
      </c>
      <c r="D112" s="41">
        <f>'Ene 26'!F113</f>
        <v>30.426000000000002</v>
      </c>
      <c r="E112" s="41">
        <f>'Feb 26'!F113</f>
        <v>23.429000000000002</v>
      </c>
      <c r="F112" s="41">
        <f>SUM('Mar 26'!F113)</f>
        <v>31.689</v>
      </c>
      <c r="G112" s="41">
        <f>SUM('Abr 26'!F113)</f>
        <v>30.279</v>
      </c>
      <c r="H112" s="41">
        <f>SUM('May 26'!F113)</f>
        <v>33.375999999999998</v>
      </c>
      <c r="I112" s="41">
        <f>SUM('Jun 26'!F113)</f>
        <v>0</v>
      </c>
      <c r="J112" s="41">
        <f>SUM('Jul 26'!F113)</f>
        <v>0</v>
      </c>
      <c r="K112" s="41">
        <f>SUM('Ago 26'!F113)</f>
        <v>0</v>
      </c>
      <c r="L112" s="41">
        <f>SUM('Sep 26'!F113)</f>
        <v>0</v>
      </c>
      <c r="M112" s="41">
        <f>SUM('Oct 26'!F113)</f>
        <v>0</v>
      </c>
      <c r="N112" s="41">
        <f>SUM('Nov 26'!F113)</f>
        <v>0</v>
      </c>
      <c r="O112" s="41">
        <f>SUM('Dic 26'!F113)</f>
        <v>0</v>
      </c>
    </row>
    <row r="113" spans="2:15" x14ac:dyDescent="0.45">
      <c r="B113" s="46" t="s">
        <v>8</v>
      </c>
      <c r="C113" s="46">
        <v>304</v>
      </c>
      <c r="D113" s="41">
        <f>'Ene 26'!F114</f>
        <v>9.2439999999999998</v>
      </c>
      <c r="E113" s="41">
        <f>'Feb 26'!F114</f>
        <v>16.748999999999999</v>
      </c>
      <c r="F113" s="41">
        <f>SUM('Mar 26'!F114)</f>
        <v>17.581</v>
      </c>
      <c r="G113" s="41">
        <f>SUM('Abr 26'!F114)</f>
        <v>13.391999999999999</v>
      </c>
      <c r="H113" s="41">
        <f>SUM('May 26'!F114)</f>
        <v>19.837</v>
      </c>
      <c r="I113" s="41">
        <f>SUM('Jun 26'!F114)</f>
        <v>0</v>
      </c>
      <c r="J113" s="41">
        <f>SUM('Jul 26'!F114)</f>
        <v>0</v>
      </c>
      <c r="K113" s="41">
        <f>SUM('Ago 26'!F114)</f>
        <v>0</v>
      </c>
      <c r="L113" s="41">
        <f>SUM('Sep 26'!F114)</f>
        <v>0</v>
      </c>
      <c r="M113" s="41">
        <f>SUM('Oct 26'!F114)</f>
        <v>0</v>
      </c>
      <c r="N113" s="41">
        <f>SUM('Nov 26'!F114)</f>
        <v>0</v>
      </c>
      <c r="O113" s="41">
        <f>SUM('Dic 26'!F114)</f>
        <v>0</v>
      </c>
    </row>
    <row r="114" spans="2:15" x14ac:dyDescent="0.45">
      <c r="B114" s="46" t="s">
        <v>8</v>
      </c>
      <c r="C114" s="46">
        <v>401</v>
      </c>
      <c r="D114" s="41">
        <f>'Ene 26'!F115</f>
        <v>15.761000000000001</v>
      </c>
      <c r="E114" s="41">
        <f>'Feb 26'!F115</f>
        <v>11.615</v>
      </c>
      <c r="F114" s="41">
        <f>SUM('Mar 26'!F115)</f>
        <v>8.766</v>
      </c>
      <c r="G114" s="41">
        <f>SUM('Abr 26'!F115)</f>
        <v>11.319000000000001</v>
      </c>
      <c r="H114" s="41">
        <f>SUM('May 26'!F115)</f>
        <v>12.418000000000001</v>
      </c>
      <c r="I114" s="41">
        <f>SUM('Jun 26'!F115)</f>
        <v>0</v>
      </c>
      <c r="J114" s="41">
        <f>SUM('Jul 26'!F115)</f>
        <v>0</v>
      </c>
      <c r="K114" s="41">
        <f>SUM('Ago 26'!F115)</f>
        <v>0</v>
      </c>
      <c r="L114" s="41">
        <f>SUM('Sep 26'!F115)</f>
        <v>0</v>
      </c>
      <c r="M114" s="41">
        <f>SUM('Oct 26'!F115)</f>
        <v>0</v>
      </c>
      <c r="N114" s="41">
        <f>SUM('Nov 26'!F115)</f>
        <v>0</v>
      </c>
      <c r="O114" s="41">
        <f>SUM('Dic 26'!F115)</f>
        <v>0</v>
      </c>
    </row>
    <row r="115" spans="2:15" x14ac:dyDescent="0.45">
      <c r="B115" s="46" t="s">
        <v>8</v>
      </c>
      <c r="C115" s="46">
        <v>402</v>
      </c>
      <c r="D115" s="41">
        <f>'Ene 26'!F116</f>
        <v>0</v>
      </c>
      <c r="E115" s="41">
        <f>'Feb 26'!F116</f>
        <v>9.2999999999999999E-2</v>
      </c>
      <c r="F115" s="41">
        <f>SUM('Mar 26'!F116)</f>
        <v>0.09</v>
      </c>
      <c r="G115" s="41">
        <f>SUM('Abr 26'!F116)</f>
        <v>6.9660000000000002</v>
      </c>
      <c r="H115" s="41">
        <f>SUM('May 26'!F116)</f>
        <v>15.459</v>
      </c>
      <c r="I115" s="41">
        <f>SUM('Jun 26'!F116)</f>
        <v>0</v>
      </c>
      <c r="J115" s="41">
        <f>SUM('Jul 26'!F116)</f>
        <v>0</v>
      </c>
      <c r="K115" s="41">
        <f>SUM('Ago 26'!F116)</f>
        <v>0</v>
      </c>
      <c r="L115" s="41">
        <f>SUM('Sep 26'!F116)</f>
        <v>0</v>
      </c>
      <c r="M115" s="41">
        <f>SUM('Oct 26'!F116)</f>
        <v>0</v>
      </c>
      <c r="N115" s="41">
        <f>SUM('Nov 26'!F116)</f>
        <v>0</v>
      </c>
      <c r="O115" s="41">
        <f>SUM('Dic 26'!F116)</f>
        <v>0</v>
      </c>
    </row>
    <row r="116" spans="2:15" x14ac:dyDescent="0.45">
      <c r="B116" s="46" t="s">
        <v>8</v>
      </c>
      <c r="C116" s="46">
        <v>403</v>
      </c>
      <c r="D116" s="41">
        <f>'Ene 26'!F117</f>
        <v>0.47500000000000003</v>
      </c>
      <c r="E116" s="41">
        <f>'Feb 26'!F117</f>
        <v>0.23600000000000002</v>
      </c>
      <c r="F116" s="41">
        <f>SUM('Mar 26'!F117)</f>
        <v>0.76600000000000001</v>
      </c>
      <c r="G116" s="41">
        <f>SUM('Abr 26'!F117)</f>
        <v>0.52600000000000002</v>
      </c>
      <c r="H116" s="41">
        <f>SUM('May 26'!F117)</f>
        <v>1.119</v>
      </c>
      <c r="I116" s="41">
        <f>SUM('Jun 26'!F117)</f>
        <v>0</v>
      </c>
      <c r="J116" s="41">
        <f>SUM('Jul 26'!F117)</f>
        <v>0</v>
      </c>
      <c r="K116" s="41">
        <f>SUM('Ago 26'!F117)</f>
        <v>0</v>
      </c>
      <c r="L116" s="41">
        <f>SUM('Sep 26'!F117)</f>
        <v>0</v>
      </c>
      <c r="M116" s="41">
        <f>SUM('Oct 26'!F117)</f>
        <v>0</v>
      </c>
      <c r="N116" s="41">
        <f>SUM('Nov 26'!F117)</f>
        <v>0</v>
      </c>
      <c r="O116" s="41">
        <f>SUM('Dic 26'!F117)</f>
        <v>0</v>
      </c>
    </row>
    <row r="117" spans="2:15" x14ac:dyDescent="0.45">
      <c r="B117" s="46" t="s">
        <v>8</v>
      </c>
      <c r="C117" s="46">
        <v>404</v>
      </c>
      <c r="D117" s="41">
        <f>'Ene 26'!F118</f>
        <v>15.285</v>
      </c>
      <c r="E117" s="41">
        <f>'Feb 26'!F118</f>
        <v>20.795999999999999</v>
      </c>
      <c r="F117" s="41">
        <f>SUM('Mar 26'!F118)</f>
        <v>16.876000000000001</v>
      </c>
      <c r="G117" s="41">
        <f>SUM('Abr 26'!F118)</f>
        <v>16.805</v>
      </c>
      <c r="H117" s="41">
        <f>SUM('May 26'!F118)</f>
        <v>16.335000000000001</v>
      </c>
      <c r="I117" s="41">
        <f>SUM('Jun 26'!F118)</f>
        <v>0</v>
      </c>
      <c r="J117" s="41">
        <f>SUM('Jul 26'!F118)</f>
        <v>0</v>
      </c>
      <c r="K117" s="41">
        <f>SUM('Ago 26'!F118)</f>
        <v>0</v>
      </c>
      <c r="L117" s="41">
        <f>SUM('Sep 26'!F118)</f>
        <v>0</v>
      </c>
      <c r="M117" s="41">
        <f>SUM('Oct 26'!F118)</f>
        <v>0</v>
      </c>
      <c r="N117" s="41">
        <f>SUM('Nov 26'!F118)</f>
        <v>0</v>
      </c>
      <c r="O117" s="41">
        <f>SUM('Dic 26'!F118)</f>
        <v>0</v>
      </c>
    </row>
    <row r="118" spans="2:15" x14ac:dyDescent="0.45">
      <c r="B118" s="46" t="s">
        <v>8</v>
      </c>
      <c r="C118" s="46">
        <v>501</v>
      </c>
      <c r="D118" s="41">
        <f>'Ene 26'!F119</f>
        <v>26.68</v>
      </c>
      <c r="E118" s="41">
        <f>'Feb 26'!F119</f>
        <v>20.356000000000002</v>
      </c>
      <c r="F118" s="41">
        <f>SUM('Mar 26'!F119)</f>
        <v>17.385000000000002</v>
      </c>
      <c r="G118" s="41">
        <f>SUM('Abr 26'!F119)</f>
        <v>21.382000000000001</v>
      </c>
      <c r="H118" s="41">
        <f>SUM('May 26'!F119)</f>
        <v>26.709</v>
      </c>
      <c r="I118" s="41">
        <f>SUM('Jun 26'!F119)</f>
        <v>0</v>
      </c>
      <c r="J118" s="41">
        <f>SUM('Jul 26'!F119)</f>
        <v>0</v>
      </c>
      <c r="K118" s="41">
        <f>SUM('Ago 26'!F119)</f>
        <v>0</v>
      </c>
      <c r="L118" s="41">
        <f>SUM('Sep 26'!F119)</f>
        <v>0</v>
      </c>
      <c r="M118" s="41">
        <f>SUM('Oct 26'!F119)</f>
        <v>0</v>
      </c>
      <c r="N118" s="41">
        <f>SUM('Nov 26'!F119)</f>
        <v>0</v>
      </c>
      <c r="O118" s="41">
        <f>SUM('Dic 26'!F119)</f>
        <v>0</v>
      </c>
    </row>
    <row r="119" spans="2:15" x14ac:dyDescent="0.45">
      <c r="B119" s="46" t="s">
        <v>8</v>
      </c>
      <c r="C119" s="46">
        <v>502</v>
      </c>
      <c r="D119" s="41">
        <f>'Ene 26'!F120</f>
        <v>48.948</v>
      </c>
      <c r="E119" s="41">
        <f>'Feb 26'!F120</f>
        <v>35.734999999999999</v>
      </c>
      <c r="F119" s="41">
        <f>SUM('Mar 26'!F120)</f>
        <v>41.512</v>
      </c>
      <c r="G119" s="41">
        <f>SUM('Abr 26'!F120)</f>
        <v>44.676000000000002</v>
      </c>
      <c r="H119" s="41">
        <f>SUM('May 26'!F120)</f>
        <v>42.847000000000001</v>
      </c>
      <c r="I119" s="41">
        <f>SUM('Jun 26'!F120)</f>
        <v>0</v>
      </c>
      <c r="J119" s="41">
        <f>SUM('Jul 26'!F120)</f>
        <v>0</v>
      </c>
      <c r="K119" s="41">
        <f>SUM('Ago 26'!F120)</f>
        <v>0</v>
      </c>
      <c r="L119" s="41">
        <f>SUM('Sep 26'!F120)</f>
        <v>0</v>
      </c>
      <c r="M119" s="41">
        <f>SUM('Oct 26'!F120)</f>
        <v>0</v>
      </c>
      <c r="N119" s="41">
        <f>SUM('Nov 26'!F120)</f>
        <v>0</v>
      </c>
      <c r="O119" s="41">
        <f>SUM('Dic 26'!F120)</f>
        <v>0</v>
      </c>
    </row>
    <row r="120" spans="2:15" x14ac:dyDescent="0.45">
      <c r="B120" s="46" t="s">
        <v>8</v>
      </c>
      <c r="C120" s="46">
        <v>503</v>
      </c>
      <c r="D120" s="41">
        <f>'Ene 26'!F121</f>
        <v>16.363</v>
      </c>
      <c r="E120" s="41">
        <f>'Feb 26'!F121</f>
        <v>12.859</v>
      </c>
      <c r="F120" s="41">
        <f>SUM('Mar 26'!F121)</f>
        <v>34.450000000000003</v>
      </c>
      <c r="G120" s="41">
        <f>SUM('Abr 26'!F121)</f>
        <v>21.801000000000002</v>
      </c>
      <c r="H120" s="41">
        <f>SUM('May 26'!F121)</f>
        <v>30.204000000000001</v>
      </c>
      <c r="I120" s="41">
        <f>SUM('Jun 26'!F121)</f>
        <v>0</v>
      </c>
      <c r="J120" s="41">
        <f>SUM('Jul 26'!F121)</f>
        <v>0</v>
      </c>
      <c r="K120" s="41">
        <f>SUM('Ago 26'!F121)</f>
        <v>0</v>
      </c>
      <c r="L120" s="41">
        <f>SUM('Sep 26'!F121)</f>
        <v>0</v>
      </c>
      <c r="M120" s="41">
        <f>SUM('Oct 26'!F121)</f>
        <v>0</v>
      </c>
      <c r="N120" s="41">
        <f>SUM('Nov 26'!F121)</f>
        <v>0</v>
      </c>
      <c r="O120" s="41">
        <f>SUM('Dic 26'!F121)</f>
        <v>0</v>
      </c>
    </row>
    <row r="121" spans="2:15" x14ac:dyDescent="0.45">
      <c r="B121" s="46" t="s">
        <v>8</v>
      </c>
      <c r="C121" s="46">
        <v>504</v>
      </c>
      <c r="D121" s="41">
        <f>'Ene 26'!F122</f>
        <v>41.987000000000002</v>
      </c>
      <c r="E121" s="41">
        <f>'Feb 26'!F122</f>
        <v>21.565999999999999</v>
      </c>
      <c r="F121" s="41">
        <f>SUM('Mar 26'!F122)</f>
        <v>25.459</v>
      </c>
      <c r="G121" s="41">
        <f>SUM('Abr 26'!F122)</f>
        <v>27.353999999999999</v>
      </c>
      <c r="H121" s="41">
        <f>SUM('May 26'!F122)</f>
        <v>43.239000000000004</v>
      </c>
      <c r="I121" s="41">
        <f>SUM('Jun 26'!F122)</f>
        <v>0</v>
      </c>
      <c r="J121" s="41">
        <f>SUM('Jul 26'!F122)</f>
        <v>0</v>
      </c>
      <c r="K121" s="41">
        <f>SUM('Ago 26'!F122)</f>
        <v>0</v>
      </c>
      <c r="L121" s="41">
        <f>SUM('Sep 26'!F122)</f>
        <v>0</v>
      </c>
      <c r="M121" s="41">
        <f>SUM('Oct 26'!F122)</f>
        <v>0</v>
      </c>
      <c r="N121" s="41">
        <f>SUM('Nov 26'!F122)</f>
        <v>0</v>
      </c>
      <c r="O121" s="41">
        <f>SUM('Dic 26'!F122)</f>
        <v>0</v>
      </c>
    </row>
    <row r="122" spans="2:15" x14ac:dyDescent="0.45">
      <c r="B122" s="46" t="s">
        <v>9</v>
      </c>
      <c r="C122" s="46">
        <v>101</v>
      </c>
      <c r="D122" s="41">
        <f>'Ene 26'!F123</f>
        <v>15.995000000000001</v>
      </c>
      <c r="E122" s="41">
        <f>'Feb 26'!F123</f>
        <v>13.854000000000001</v>
      </c>
      <c r="F122" s="41">
        <f>SUM('Mar 26'!F123)</f>
        <v>12.89</v>
      </c>
      <c r="G122" s="41">
        <f>SUM('Abr 26'!F123)</f>
        <v>18.753</v>
      </c>
      <c r="H122" s="41">
        <f>SUM('May 26'!F123)</f>
        <v>20.864000000000001</v>
      </c>
      <c r="I122" s="41">
        <f>SUM('Jun 26'!F123)</f>
        <v>0</v>
      </c>
      <c r="J122" s="41">
        <f>SUM('Jul 26'!F123)</f>
        <v>0</v>
      </c>
      <c r="K122" s="41">
        <f>SUM('Ago 26'!F123)</f>
        <v>0</v>
      </c>
      <c r="L122" s="41">
        <f>SUM('Sep 26'!F123)</f>
        <v>0</v>
      </c>
      <c r="M122" s="41">
        <f>SUM('Oct 26'!F123)</f>
        <v>0</v>
      </c>
      <c r="N122" s="41">
        <f>SUM('Nov 26'!F123)</f>
        <v>0</v>
      </c>
      <c r="O122" s="41">
        <f>SUM('Dic 26'!F123)</f>
        <v>0</v>
      </c>
    </row>
    <row r="123" spans="2:15" x14ac:dyDescent="0.45">
      <c r="B123" s="46" t="s">
        <v>9</v>
      </c>
      <c r="C123" s="46">
        <v>102</v>
      </c>
      <c r="D123" s="41">
        <f>'Ene 26'!F124</f>
        <v>1.24</v>
      </c>
      <c r="E123" s="41">
        <f>'Feb 26'!F124</f>
        <v>1.93</v>
      </c>
      <c r="F123" s="41">
        <f>SUM('Mar 26'!F124)</f>
        <v>3.42</v>
      </c>
      <c r="G123" s="41">
        <f>SUM('Abr 26'!F124)</f>
        <v>1.76</v>
      </c>
      <c r="H123" s="41">
        <f>SUM('May 26'!F124)</f>
        <v>1.86</v>
      </c>
      <c r="I123" s="41">
        <f>SUM('Jun 26'!F124)</f>
        <v>0</v>
      </c>
      <c r="J123" s="41">
        <f>SUM('Jul 26'!F124)</f>
        <v>0</v>
      </c>
      <c r="K123" s="41">
        <f>SUM('Ago 26'!F124)</f>
        <v>0</v>
      </c>
      <c r="L123" s="41">
        <f>SUM('Sep 26'!F124)</f>
        <v>0</v>
      </c>
      <c r="M123" s="41">
        <f>SUM('Oct 26'!F124)</f>
        <v>0</v>
      </c>
      <c r="N123" s="41">
        <f>SUM('Nov 26'!F124)</f>
        <v>0</v>
      </c>
      <c r="O123" s="41">
        <f>SUM('Dic 26'!F124)</f>
        <v>0</v>
      </c>
    </row>
    <row r="124" spans="2:15" x14ac:dyDescent="0.45">
      <c r="B124" s="46" t="s">
        <v>9</v>
      </c>
      <c r="C124" s="46">
        <v>103</v>
      </c>
      <c r="D124" s="41">
        <f>'Ene 26'!F125</f>
        <v>3.1779999999999999</v>
      </c>
      <c r="E124" s="41">
        <f>'Feb 26'!F125</f>
        <v>6.9260000000000002</v>
      </c>
      <c r="F124" s="41">
        <f>SUM('Mar 26'!F125)</f>
        <v>6.3790000000000004</v>
      </c>
      <c r="G124" s="41">
        <f>SUM('Abr 26'!F125)</f>
        <v>6.2889999999999997</v>
      </c>
      <c r="H124" s="41">
        <f>SUM('May 26'!F125)</f>
        <v>10.541</v>
      </c>
      <c r="I124" s="41">
        <f>SUM('Jun 26'!F125)</f>
        <v>0</v>
      </c>
      <c r="J124" s="41">
        <f>SUM('Jul 26'!F125)</f>
        <v>0</v>
      </c>
      <c r="K124" s="41">
        <f>SUM('Ago 26'!F125)</f>
        <v>0</v>
      </c>
      <c r="L124" s="41">
        <f>SUM('Sep 26'!F125)</f>
        <v>0</v>
      </c>
      <c r="M124" s="41">
        <f>SUM('Oct 26'!F125)</f>
        <v>0</v>
      </c>
      <c r="N124" s="41">
        <f>SUM('Nov 26'!F125)</f>
        <v>0</v>
      </c>
      <c r="O124" s="41">
        <f>SUM('Dic 26'!F125)</f>
        <v>0</v>
      </c>
    </row>
    <row r="125" spans="2:15" x14ac:dyDescent="0.45">
      <c r="B125" s="46" t="s">
        <v>9</v>
      </c>
      <c r="C125" s="46">
        <v>104</v>
      </c>
      <c r="D125" s="41">
        <f>'Ene 26'!F126</f>
        <v>17.951000000000001</v>
      </c>
      <c r="E125" s="41">
        <f>'Feb 26'!F126</f>
        <v>12.102</v>
      </c>
      <c r="F125" s="41">
        <f>SUM('Mar 26'!F126)</f>
        <v>16.731999999999999</v>
      </c>
      <c r="G125" s="41">
        <f>SUM('Abr 26'!F126)</f>
        <v>21.510999999999999</v>
      </c>
      <c r="H125" s="41">
        <f>SUM('May 26'!F126)</f>
        <v>19.347000000000001</v>
      </c>
      <c r="I125" s="41">
        <f>SUM('Jun 26'!F126)</f>
        <v>0</v>
      </c>
      <c r="J125" s="41">
        <f>SUM('Jul 26'!F126)</f>
        <v>0</v>
      </c>
      <c r="K125" s="41">
        <f>SUM('Ago 26'!F126)</f>
        <v>0</v>
      </c>
      <c r="L125" s="41">
        <f>SUM('Sep 26'!F126)</f>
        <v>0</v>
      </c>
      <c r="M125" s="41">
        <f>SUM('Oct 26'!F126)</f>
        <v>0</v>
      </c>
      <c r="N125" s="41">
        <f>SUM('Nov 26'!F126)</f>
        <v>0</v>
      </c>
      <c r="O125" s="41">
        <f>SUM('Dic 26'!F126)</f>
        <v>0</v>
      </c>
    </row>
    <row r="126" spans="2:15" x14ac:dyDescent="0.45">
      <c r="B126" s="46" t="s">
        <v>9</v>
      </c>
      <c r="C126" s="46">
        <v>201</v>
      </c>
      <c r="D126" s="41">
        <f>'Ene 26'!F127</f>
        <v>10.728</v>
      </c>
      <c r="E126" s="41">
        <f>'Feb 26'!F127</f>
        <v>12.275</v>
      </c>
      <c r="F126" s="41">
        <f>SUM('Mar 26'!F127)</f>
        <v>11.601000000000001</v>
      </c>
      <c r="G126" s="41">
        <f>SUM('Abr 26'!F127)</f>
        <v>11.16</v>
      </c>
      <c r="H126" s="41">
        <f>SUM('May 26'!F127)</f>
        <v>10.545999999999999</v>
      </c>
      <c r="I126" s="41">
        <f>SUM('Jun 26'!F127)</f>
        <v>0</v>
      </c>
      <c r="J126" s="41">
        <f>SUM('Jul 26'!F127)</f>
        <v>0</v>
      </c>
      <c r="K126" s="41">
        <f>SUM('Ago 26'!F127)</f>
        <v>0</v>
      </c>
      <c r="L126" s="41">
        <f>SUM('Sep 26'!F127)</f>
        <v>0</v>
      </c>
      <c r="M126" s="41">
        <f>SUM('Oct 26'!F127)</f>
        <v>0</v>
      </c>
      <c r="N126" s="41">
        <f>SUM('Nov 26'!F127)</f>
        <v>0</v>
      </c>
      <c r="O126" s="41">
        <f>SUM('Dic 26'!F127)</f>
        <v>0</v>
      </c>
    </row>
    <row r="127" spans="2:15" x14ac:dyDescent="0.45">
      <c r="B127" s="46" t="s">
        <v>9</v>
      </c>
      <c r="C127" s="46">
        <v>202</v>
      </c>
      <c r="D127" s="41">
        <f>'Ene 26'!F128</f>
        <v>20.888000000000002</v>
      </c>
      <c r="E127" s="41">
        <f>'Feb 26'!F128</f>
        <v>13.748000000000001</v>
      </c>
      <c r="F127" s="41">
        <f>SUM('Mar 26'!F128)</f>
        <v>12.946</v>
      </c>
      <c r="G127" s="41">
        <f>SUM('Abr 26'!F128)</f>
        <v>17.21</v>
      </c>
      <c r="H127" s="41">
        <f>SUM('May 26'!F128)</f>
        <v>19.737000000000002</v>
      </c>
      <c r="I127" s="41">
        <f>SUM('Jun 26'!F128)</f>
        <v>0</v>
      </c>
      <c r="J127" s="41">
        <f>SUM('Jul 26'!F128)</f>
        <v>0</v>
      </c>
      <c r="K127" s="41">
        <f>SUM('Ago 26'!F128)</f>
        <v>0</v>
      </c>
      <c r="L127" s="41">
        <f>SUM('Sep 26'!F128)</f>
        <v>0</v>
      </c>
      <c r="M127" s="41">
        <f>SUM('Oct 26'!F128)</f>
        <v>0</v>
      </c>
      <c r="N127" s="41">
        <f>SUM('Nov 26'!F128)</f>
        <v>0</v>
      </c>
      <c r="O127" s="41">
        <f>SUM('Dic 26'!F128)</f>
        <v>0</v>
      </c>
    </row>
    <row r="128" spans="2:15" x14ac:dyDescent="0.45">
      <c r="B128" s="46" t="s">
        <v>9</v>
      </c>
      <c r="C128" s="46">
        <v>203</v>
      </c>
      <c r="D128" s="41">
        <f>'Ene 26'!F129</f>
        <v>18.559000000000001</v>
      </c>
      <c r="E128" s="41">
        <f>'Feb 26'!F129</f>
        <v>19.359000000000002</v>
      </c>
      <c r="F128" s="41">
        <f>SUM('Mar 26'!F129)</f>
        <v>23.772000000000002</v>
      </c>
      <c r="G128" s="41">
        <f>SUM('Abr 26'!F129)</f>
        <v>26.507999999999999</v>
      </c>
      <c r="H128" s="41">
        <f>SUM('May 26'!F129)</f>
        <v>25.762</v>
      </c>
      <c r="I128" s="41">
        <f>SUM('Jun 26'!F129)</f>
        <v>0</v>
      </c>
      <c r="J128" s="41">
        <f>SUM('Jul 26'!F129)</f>
        <v>0</v>
      </c>
      <c r="K128" s="41">
        <f>SUM('Ago 26'!F129)</f>
        <v>0</v>
      </c>
      <c r="L128" s="41">
        <f>SUM('Sep 26'!F129)</f>
        <v>0</v>
      </c>
      <c r="M128" s="41">
        <f>SUM('Oct 26'!F129)</f>
        <v>0</v>
      </c>
      <c r="N128" s="41">
        <f>SUM('Nov 26'!F129)</f>
        <v>0</v>
      </c>
      <c r="O128" s="41">
        <f>SUM('Dic 26'!F129)</f>
        <v>0</v>
      </c>
    </row>
    <row r="129" spans="2:21" x14ac:dyDescent="0.45">
      <c r="B129" s="46" t="s">
        <v>9</v>
      </c>
      <c r="C129" s="46">
        <v>204</v>
      </c>
      <c r="D129" s="41">
        <f>'Ene 26'!F130</f>
        <v>46.853999999999999</v>
      </c>
      <c r="E129" s="41">
        <f>'Feb 26'!F130</f>
        <v>10.763999999999999</v>
      </c>
      <c r="F129" s="41">
        <f>SUM('Mar 26'!F130)</f>
        <v>9.0590000000000011</v>
      </c>
      <c r="G129" s="41">
        <f>SUM('Abr 26'!F130)</f>
        <v>10.793000000000001</v>
      </c>
      <c r="H129" s="41">
        <f>SUM('May 26'!F130)</f>
        <v>11.995000000000001</v>
      </c>
      <c r="I129" s="41">
        <f>SUM('Jun 26'!F130)</f>
        <v>0</v>
      </c>
      <c r="J129" s="41">
        <f>SUM('Jul 26'!F130)</f>
        <v>0</v>
      </c>
      <c r="K129" s="41">
        <f>SUM('Ago 26'!F130)</f>
        <v>0</v>
      </c>
      <c r="L129" s="41">
        <f>SUM('Sep 26'!F130)</f>
        <v>0</v>
      </c>
      <c r="M129" s="41">
        <f>SUM('Oct 26'!F130)</f>
        <v>0</v>
      </c>
      <c r="N129" s="41">
        <f>SUM('Nov 26'!F130)</f>
        <v>0</v>
      </c>
      <c r="O129" s="41">
        <f>SUM('Dic 26'!F130)</f>
        <v>0</v>
      </c>
    </row>
    <row r="130" spans="2:21" x14ac:dyDescent="0.45">
      <c r="B130" s="46" t="s">
        <v>9</v>
      </c>
      <c r="C130" s="46">
        <v>301</v>
      </c>
      <c r="D130" s="41">
        <f>'Ene 26'!F131</f>
        <v>14.051</v>
      </c>
      <c r="E130" s="41">
        <f>'Feb 26'!F131</f>
        <v>14.014000000000001</v>
      </c>
      <c r="F130" s="41">
        <f>SUM('Mar 26'!F131)</f>
        <v>20.872</v>
      </c>
      <c r="G130" s="41">
        <f>SUM('Abr 26'!F131)</f>
        <v>21.219000000000001</v>
      </c>
      <c r="H130" s="41">
        <f>SUM('May 26'!F131)</f>
        <v>24.111000000000001</v>
      </c>
      <c r="I130" s="41">
        <f>SUM('Jun 26'!F131)</f>
        <v>0</v>
      </c>
      <c r="J130" s="41">
        <f>SUM('Jul 26'!F131)</f>
        <v>0</v>
      </c>
      <c r="K130" s="41">
        <f>SUM('Ago 26'!F131)</f>
        <v>0</v>
      </c>
      <c r="L130" s="41">
        <f>SUM('Sep 26'!F131)</f>
        <v>0</v>
      </c>
      <c r="M130" s="41">
        <f>SUM('Oct 26'!F131)</f>
        <v>0</v>
      </c>
      <c r="N130" s="41">
        <f>SUM('Nov 26'!F131)</f>
        <v>0</v>
      </c>
      <c r="O130" s="41">
        <f>SUM('Dic 26'!F131)</f>
        <v>0</v>
      </c>
    </row>
    <row r="131" spans="2:21" x14ac:dyDescent="0.45">
      <c r="B131" s="46" t="s">
        <v>9</v>
      </c>
      <c r="C131" s="46">
        <v>302</v>
      </c>
      <c r="D131" s="41">
        <f>'Ene 26'!F132</f>
        <v>8.1370000000000005</v>
      </c>
      <c r="E131" s="41">
        <f>'Feb 26'!F132</f>
        <v>7.3950000000000005</v>
      </c>
      <c r="F131" s="41">
        <f>SUM('Mar 26'!F132)</f>
        <v>6.0019999999999998</v>
      </c>
      <c r="G131" s="41">
        <f>SUM('Abr 26'!F132)</f>
        <v>5.008</v>
      </c>
      <c r="H131" s="41">
        <f>SUM('May 26'!F132)</f>
        <v>4.2620000000000005</v>
      </c>
      <c r="I131" s="41">
        <f>SUM('Jun 26'!F132)</f>
        <v>0</v>
      </c>
      <c r="J131" s="41">
        <f>SUM('Jul 26'!F132)</f>
        <v>0</v>
      </c>
      <c r="K131" s="41">
        <f>SUM('Ago 26'!F132)</f>
        <v>0</v>
      </c>
      <c r="L131" s="41">
        <f>SUM('Sep 26'!F132)</f>
        <v>0</v>
      </c>
      <c r="M131" s="41">
        <f>SUM('Oct 26'!F132)</f>
        <v>0</v>
      </c>
      <c r="N131" s="41">
        <f>SUM('Nov 26'!F132)</f>
        <v>0</v>
      </c>
      <c r="O131" s="41">
        <f>SUM('Dic 26'!F132)</f>
        <v>0</v>
      </c>
    </row>
    <row r="132" spans="2:21" x14ac:dyDescent="0.45">
      <c r="B132" s="46" t="s">
        <v>9</v>
      </c>
      <c r="C132" s="46">
        <v>303</v>
      </c>
      <c r="D132" s="41">
        <f>'Ene 26'!F133</f>
        <v>30.492000000000001</v>
      </c>
      <c r="E132" s="41">
        <f>'Feb 26'!F133</f>
        <v>14.516999999999999</v>
      </c>
      <c r="F132" s="41">
        <f>SUM('Mar 26'!F133)</f>
        <v>14.999000000000001</v>
      </c>
      <c r="G132" s="41">
        <f>SUM('Abr 26'!F133)</f>
        <v>9.5380000000000003</v>
      </c>
      <c r="H132" s="41">
        <f>SUM('May 26'!F133)</f>
        <v>9.3990000000000009</v>
      </c>
      <c r="I132" s="41">
        <f>SUM('Jun 26'!F133)</f>
        <v>0</v>
      </c>
      <c r="J132" s="41">
        <f>SUM('Jul 26'!F133)</f>
        <v>0</v>
      </c>
      <c r="K132" s="41">
        <f>SUM('Ago 26'!F133)</f>
        <v>0</v>
      </c>
      <c r="L132" s="41">
        <f>SUM('Sep 26'!F133)</f>
        <v>0</v>
      </c>
      <c r="M132" s="41">
        <f>SUM('Oct 26'!F133)</f>
        <v>0</v>
      </c>
      <c r="N132" s="41">
        <f>SUM('Nov 26'!F133)</f>
        <v>0</v>
      </c>
      <c r="O132" s="41">
        <f>SUM('Dic 26'!F133)</f>
        <v>0</v>
      </c>
    </row>
    <row r="133" spans="2:21" x14ac:dyDescent="0.45">
      <c r="B133" s="46" t="s">
        <v>9</v>
      </c>
      <c r="C133" s="46">
        <v>304</v>
      </c>
      <c r="D133" s="41">
        <f>'Ene 26'!F134</f>
        <v>18.657</v>
      </c>
      <c r="E133" s="41">
        <f>'Feb 26'!F134</f>
        <v>14.439</v>
      </c>
      <c r="F133" s="41">
        <f>SUM('Mar 26'!F134)</f>
        <v>15.971</v>
      </c>
      <c r="G133" s="41">
        <f>SUM('Abr 26'!F134)</f>
        <v>19.36</v>
      </c>
      <c r="H133" s="41">
        <f>SUM('May 26'!F134)</f>
        <v>19.775000000000002</v>
      </c>
      <c r="I133" s="41">
        <f>SUM('Jun 26'!F134)</f>
        <v>0</v>
      </c>
      <c r="J133" s="41">
        <f>SUM('Jul 26'!F134)</f>
        <v>0</v>
      </c>
      <c r="K133" s="41">
        <f>SUM('Ago 26'!F134)</f>
        <v>0</v>
      </c>
      <c r="L133" s="41">
        <f>SUM('Sep 26'!F134)</f>
        <v>0</v>
      </c>
      <c r="M133" s="41">
        <f>SUM('Oct 26'!F134)</f>
        <v>0</v>
      </c>
      <c r="N133" s="41">
        <f>SUM('Nov 26'!F134)</f>
        <v>0</v>
      </c>
      <c r="O133" s="41">
        <f>SUM('Dic 26'!F134)</f>
        <v>0</v>
      </c>
    </row>
    <row r="134" spans="2:21" x14ac:dyDescent="0.45">
      <c r="B134" s="46" t="s">
        <v>9</v>
      </c>
      <c r="C134" s="46">
        <v>401</v>
      </c>
      <c r="D134" s="41">
        <f>'Ene 26'!F135</f>
        <v>8.8849999999999998</v>
      </c>
      <c r="E134" s="41">
        <f>'Feb 26'!F135</f>
        <v>4.8659999999999997</v>
      </c>
      <c r="F134" s="41">
        <f>SUM('Mar 26'!F135)</f>
        <v>4.03</v>
      </c>
      <c r="G134" s="41">
        <f>SUM('Abr 26'!F135)</f>
        <v>9.6140000000000008</v>
      </c>
      <c r="H134" s="41">
        <f>SUM('May 26'!F135)</f>
        <v>7.8140000000000001</v>
      </c>
      <c r="I134" s="41">
        <f>SUM('Jun 26'!F135)</f>
        <v>0</v>
      </c>
      <c r="J134" s="41">
        <f>SUM('Jul 26'!F135)</f>
        <v>0</v>
      </c>
      <c r="K134" s="41">
        <f>SUM('Ago 26'!F135)</f>
        <v>0</v>
      </c>
      <c r="L134" s="41">
        <f>SUM('Sep 26'!F135)</f>
        <v>0</v>
      </c>
      <c r="M134" s="41">
        <f>SUM('Oct 26'!F135)</f>
        <v>0</v>
      </c>
      <c r="N134" s="41">
        <f>SUM('Nov 26'!F135)</f>
        <v>0</v>
      </c>
      <c r="O134" s="41">
        <f>SUM('Dic 26'!F135)</f>
        <v>0</v>
      </c>
      <c r="U134" t="s">
        <v>12</v>
      </c>
    </row>
    <row r="135" spans="2:21" x14ac:dyDescent="0.45">
      <c r="B135" s="46" t="s">
        <v>9</v>
      </c>
      <c r="C135" s="46">
        <v>402</v>
      </c>
      <c r="D135" s="41">
        <f>'Ene 26'!F136</f>
        <v>4.6189999999999998</v>
      </c>
      <c r="E135" s="41">
        <f>'Feb 26'!F136</f>
        <v>13.327999999999999</v>
      </c>
      <c r="F135" s="41">
        <f>SUM('Mar 26'!F136)</f>
        <v>16.637</v>
      </c>
      <c r="G135" s="41">
        <f>SUM('Abr 26'!F136)</f>
        <v>15.598000000000001</v>
      </c>
      <c r="H135" s="41">
        <f>SUM('May 26'!F136)</f>
        <v>15.348000000000001</v>
      </c>
      <c r="I135" s="41">
        <f>SUM('Jun 26'!F136)</f>
        <v>0</v>
      </c>
      <c r="J135" s="41">
        <f>SUM('Jul 26'!F136)</f>
        <v>0</v>
      </c>
      <c r="K135" s="41">
        <f>SUM('Ago 26'!F136)</f>
        <v>0</v>
      </c>
      <c r="L135" s="41">
        <f>SUM('Sep 26'!F136)</f>
        <v>0</v>
      </c>
      <c r="M135" s="41">
        <f>SUM('Oct 26'!F136)</f>
        <v>0</v>
      </c>
      <c r="N135" s="41">
        <f>SUM('Nov 26'!F136)</f>
        <v>0</v>
      </c>
      <c r="O135" s="41">
        <f>SUM('Dic 26'!F136)</f>
        <v>0</v>
      </c>
    </row>
    <row r="136" spans="2:21" x14ac:dyDescent="0.45">
      <c r="B136" s="46" t="s">
        <v>9</v>
      </c>
      <c r="C136" s="46">
        <v>403</v>
      </c>
      <c r="D136" s="41">
        <f>'Ene 26'!F137</f>
        <v>36.605000000000004</v>
      </c>
      <c r="E136" s="41">
        <f>'Feb 26'!F137</f>
        <v>22.416</v>
      </c>
      <c r="F136" s="41">
        <f>SUM('Mar 26'!F137)</f>
        <v>33.957999999999998</v>
      </c>
      <c r="G136" s="41">
        <f>SUM('Abr 26'!F137)</f>
        <v>26.426000000000002</v>
      </c>
      <c r="H136" s="41">
        <f>SUM('May 26'!F137)</f>
        <v>25.477</v>
      </c>
      <c r="I136" s="41">
        <f>SUM('Jun 26'!F137)</f>
        <v>0</v>
      </c>
      <c r="J136" s="41">
        <f>SUM('Jul 26'!F137)</f>
        <v>0</v>
      </c>
      <c r="K136" s="41">
        <f>SUM('Ago 26'!F137)</f>
        <v>0</v>
      </c>
      <c r="L136" s="41">
        <f>SUM('Sep 26'!F137)</f>
        <v>0</v>
      </c>
      <c r="M136" s="41">
        <f>SUM('Oct 26'!F137)</f>
        <v>0</v>
      </c>
      <c r="N136" s="41">
        <f>SUM('Nov 26'!F137)</f>
        <v>0</v>
      </c>
      <c r="O136" s="41">
        <f>SUM('Dic 26'!F137)</f>
        <v>0</v>
      </c>
    </row>
    <row r="137" spans="2:21" x14ac:dyDescent="0.45">
      <c r="B137" s="46" t="s">
        <v>9</v>
      </c>
      <c r="C137" s="46">
        <v>404</v>
      </c>
      <c r="D137" s="41">
        <f>'Ene 26'!F138</f>
        <v>20.118000000000002</v>
      </c>
      <c r="E137" s="41">
        <f>'Feb 26'!F138</f>
        <v>13.132</v>
      </c>
      <c r="F137" s="41">
        <f>SUM('Mar 26'!F138)</f>
        <v>8.0220000000000002</v>
      </c>
      <c r="G137" s="41">
        <f>SUM('Abr 26'!F138)</f>
        <v>10.338000000000001</v>
      </c>
      <c r="H137" s="41">
        <f>SUM('May 26'!F138)</f>
        <v>7.0200000000000005</v>
      </c>
      <c r="I137" s="41">
        <f>SUM('Jun 26'!F138)</f>
        <v>0</v>
      </c>
      <c r="J137" s="41">
        <f>SUM('Jul 26'!F138)</f>
        <v>0</v>
      </c>
      <c r="K137" s="41">
        <f>SUM('Ago 26'!F138)</f>
        <v>0</v>
      </c>
      <c r="L137" s="41">
        <f>SUM('Sep 26'!F138)</f>
        <v>0</v>
      </c>
      <c r="M137" s="41">
        <f>SUM('Oct 26'!F138)</f>
        <v>0</v>
      </c>
      <c r="N137" s="41">
        <f>SUM('Nov 26'!F138)</f>
        <v>0</v>
      </c>
      <c r="O137" s="41">
        <f>SUM('Dic 26'!F138)</f>
        <v>0</v>
      </c>
    </row>
    <row r="138" spans="2:21" x14ac:dyDescent="0.45">
      <c r="B138" s="46" t="s">
        <v>9</v>
      </c>
      <c r="C138" s="46">
        <v>501</v>
      </c>
      <c r="D138" s="41">
        <f>'Ene 26'!F139</f>
        <v>17.498000000000001</v>
      </c>
      <c r="E138" s="41">
        <f>'Feb 26'!F139</f>
        <v>13.636000000000001</v>
      </c>
      <c r="F138" s="41">
        <f>SUM('Mar 26'!F139)</f>
        <v>17.741</v>
      </c>
      <c r="G138" s="41">
        <f>SUM('Abr 26'!F139)</f>
        <v>17.12</v>
      </c>
      <c r="H138" s="41">
        <f>SUM('May 26'!F139)</f>
        <v>15.613</v>
      </c>
      <c r="I138" s="41">
        <f>SUM('Jun 26'!F139)</f>
        <v>0</v>
      </c>
      <c r="J138" s="41">
        <f>SUM('Jul 26'!F139)</f>
        <v>0</v>
      </c>
      <c r="K138" s="41">
        <f>SUM('Ago 26'!F139)</f>
        <v>0</v>
      </c>
      <c r="L138" s="41">
        <f>SUM('Sep 26'!F139)</f>
        <v>0</v>
      </c>
      <c r="M138" s="41">
        <f>SUM('Oct 26'!F139)</f>
        <v>0</v>
      </c>
      <c r="N138" s="41">
        <f>SUM('Nov 26'!F139)</f>
        <v>0</v>
      </c>
      <c r="O138" s="41">
        <f>SUM('Dic 26'!F139)</f>
        <v>0</v>
      </c>
    </row>
    <row r="139" spans="2:21" x14ac:dyDescent="0.45">
      <c r="B139" s="46" t="s">
        <v>9</v>
      </c>
      <c r="C139" s="46">
        <v>502</v>
      </c>
      <c r="D139" s="41">
        <f>'Ene 26'!F140</f>
        <v>8.3979999999999997</v>
      </c>
      <c r="E139" s="41">
        <f>'Feb 26'!F140</f>
        <v>7.7640000000000002</v>
      </c>
      <c r="F139" s="41">
        <f>SUM('Mar 26'!F140)</f>
        <v>8.3480000000000008</v>
      </c>
      <c r="G139" s="41">
        <f>SUM('Abr 26'!F140)</f>
        <v>6.4210000000000003</v>
      </c>
      <c r="H139" s="41">
        <f>SUM('May 26'!F140)</f>
        <v>5.6020000000000003</v>
      </c>
      <c r="I139" s="41">
        <f>SUM('Jun 26'!F140)</f>
        <v>0</v>
      </c>
      <c r="J139" s="41">
        <f>SUM('Jul 26'!F140)</f>
        <v>0</v>
      </c>
      <c r="K139" s="41">
        <f>SUM('Ago 26'!F140)</f>
        <v>0</v>
      </c>
      <c r="L139" s="41">
        <f>SUM('Sep 26'!F140)</f>
        <v>0</v>
      </c>
      <c r="M139" s="41">
        <f>SUM('Oct 26'!F140)</f>
        <v>0</v>
      </c>
      <c r="N139" s="41">
        <f>SUM('Nov 26'!F140)</f>
        <v>0</v>
      </c>
      <c r="O139" s="41">
        <f>SUM('Dic 26'!F140)</f>
        <v>0</v>
      </c>
    </row>
    <row r="140" spans="2:21" x14ac:dyDescent="0.45">
      <c r="B140" s="46" t="s">
        <v>9</v>
      </c>
      <c r="C140" s="46">
        <v>503</v>
      </c>
      <c r="D140" s="41">
        <f>'Ene 26'!F141</f>
        <v>11.936999999999999</v>
      </c>
      <c r="E140" s="41">
        <f>'Feb 26'!F141</f>
        <v>9.1170000000000009</v>
      </c>
      <c r="F140" s="41">
        <f>SUM('Mar 26'!F141)</f>
        <v>8.9860000000000007</v>
      </c>
      <c r="G140" s="41">
        <f>SUM('Abr 26'!F141)</f>
        <v>10.575000000000001</v>
      </c>
      <c r="H140" s="41">
        <f>SUM('May 26'!F141)</f>
        <v>9.548</v>
      </c>
      <c r="I140" s="41">
        <f>SUM('Jun 26'!F141)</f>
        <v>0</v>
      </c>
      <c r="J140" s="41">
        <f>SUM('Jul 26'!F141)</f>
        <v>0</v>
      </c>
      <c r="K140" s="41">
        <f>SUM('Ago 26'!F141)</f>
        <v>0</v>
      </c>
      <c r="L140" s="41">
        <f>SUM('Sep 26'!F141)</f>
        <v>0</v>
      </c>
      <c r="M140" s="41">
        <f>SUM('Oct 26'!F141)</f>
        <v>0</v>
      </c>
      <c r="N140" s="41">
        <f>SUM('Nov 26'!F141)</f>
        <v>0</v>
      </c>
      <c r="O140" s="41">
        <f>SUM('Dic 26'!F141)</f>
        <v>0</v>
      </c>
    </row>
    <row r="141" spans="2:21" x14ac:dyDescent="0.45">
      <c r="B141" s="46" t="s">
        <v>9</v>
      </c>
      <c r="C141" s="46">
        <v>504</v>
      </c>
      <c r="D141" s="41">
        <f>'Ene 26'!F142</f>
        <v>6.1610000000000005</v>
      </c>
      <c r="E141" s="41">
        <f>'Feb 26'!F142</f>
        <v>5.25</v>
      </c>
      <c r="F141" s="41">
        <f>SUM('Mar 26'!F142)</f>
        <v>6.5520000000000005</v>
      </c>
      <c r="G141" s="41">
        <f>SUM('Abr 26'!F142)</f>
        <v>7.1530000000000005</v>
      </c>
      <c r="H141" s="41">
        <f>SUM('May 26'!F142)</f>
        <v>5.7</v>
      </c>
      <c r="I141" s="41">
        <f>SUM('Jun 26'!F142)</f>
        <v>0</v>
      </c>
      <c r="J141" s="41">
        <f>SUM('Jul 26'!F142)</f>
        <v>0</v>
      </c>
      <c r="K141" s="41">
        <f>SUM('Ago 26'!F142)</f>
        <v>0</v>
      </c>
      <c r="L141" s="41">
        <f>SUM('Sep 26'!F142)</f>
        <v>0</v>
      </c>
      <c r="M141" s="41">
        <f>SUM('Oct 26'!F142)</f>
        <v>0</v>
      </c>
      <c r="N141" s="41">
        <f>SUM('Nov 26'!F142)</f>
        <v>0</v>
      </c>
      <c r="O141" s="41">
        <f>SUM('Dic 26'!F142)</f>
        <v>0</v>
      </c>
    </row>
    <row r="142" spans="2:21" x14ac:dyDescent="0.45">
      <c r="B142" s="46" t="s">
        <v>10</v>
      </c>
      <c r="C142" s="46">
        <v>101</v>
      </c>
      <c r="D142" s="41">
        <f>'Ene 26'!F143</f>
        <v>21.074999999999999</v>
      </c>
      <c r="E142" s="41">
        <f>'Feb 26'!F143</f>
        <v>14.465</v>
      </c>
      <c r="F142" s="41">
        <f>SUM('Mar 26'!F143)</f>
        <v>21.561</v>
      </c>
      <c r="G142" s="41">
        <f>SUM('Abr 26'!F143)</f>
        <v>24.647000000000002</v>
      </c>
      <c r="H142" s="41">
        <f>SUM('May 26'!F143)</f>
        <v>25.618000000000002</v>
      </c>
      <c r="I142" s="41">
        <f>SUM('Jun 26'!F143)</f>
        <v>0</v>
      </c>
      <c r="J142" s="41">
        <f>SUM('Jul 26'!F143)</f>
        <v>0</v>
      </c>
      <c r="K142" s="41">
        <f>SUM('Ago 26'!F143)</f>
        <v>0</v>
      </c>
      <c r="L142" s="41">
        <f>SUM('Sep 26'!F143)</f>
        <v>0</v>
      </c>
      <c r="M142" s="41">
        <f>SUM('Oct 26'!F143)</f>
        <v>0</v>
      </c>
      <c r="N142" s="41">
        <f>SUM('Nov 26'!F143)</f>
        <v>0</v>
      </c>
      <c r="O142" s="41">
        <f>SUM('Dic 26'!F143)</f>
        <v>0</v>
      </c>
    </row>
    <row r="143" spans="2:21" x14ac:dyDescent="0.45">
      <c r="B143" s="46" t="s">
        <v>10</v>
      </c>
      <c r="C143" s="46">
        <v>102</v>
      </c>
      <c r="D143" s="41">
        <f>'Ene 26'!F144</f>
        <v>6.0629999999999997</v>
      </c>
      <c r="E143" s="41">
        <f>'Feb 26'!F144</f>
        <v>4.2050000000000001</v>
      </c>
      <c r="F143" s="41">
        <f>SUM('Mar 26'!F144)</f>
        <v>5.5330000000000004</v>
      </c>
      <c r="G143" s="41">
        <f>SUM('Abr 26'!F144)</f>
        <v>3.61</v>
      </c>
      <c r="H143" s="41">
        <f>SUM('May 26'!F144)</f>
        <v>3.4710000000000001</v>
      </c>
      <c r="I143" s="41">
        <f>SUM('Jun 26'!F144)</f>
        <v>0</v>
      </c>
      <c r="J143" s="41">
        <f>SUM('Jul 26'!F144)</f>
        <v>0</v>
      </c>
      <c r="K143" s="41">
        <f>SUM('Ago 26'!F144)</f>
        <v>0</v>
      </c>
      <c r="L143" s="41">
        <f>SUM('Sep 26'!F144)</f>
        <v>0</v>
      </c>
      <c r="M143" s="41">
        <f>SUM('Oct 26'!F144)</f>
        <v>0</v>
      </c>
      <c r="N143" s="41">
        <f>SUM('Nov 26'!F144)</f>
        <v>0</v>
      </c>
      <c r="O143" s="41">
        <f>SUM('Dic 26'!F144)</f>
        <v>0</v>
      </c>
    </row>
    <row r="144" spans="2:21" x14ac:dyDescent="0.45">
      <c r="B144" s="46" t="s">
        <v>10</v>
      </c>
      <c r="C144" s="46">
        <v>103</v>
      </c>
      <c r="D144" s="41">
        <f>'Ene 26'!F145</f>
        <v>3.282</v>
      </c>
      <c r="E144" s="41">
        <f>'Feb 26'!F145</f>
        <v>7.444</v>
      </c>
      <c r="F144" s="41">
        <f>SUM('Mar 26'!F145)</f>
        <v>6.3840000000000003</v>
      </c>
      <c r="G144" s="41">
        <f>SUM('Abr 26'!F145)</f>
        <v>5.4379999999999997</v>
      </c>
      <c r="H144" s="41">
        <f>SUM('May 26'!F145)</f>
        <v>6.2389999999999999</v>
      </c>
      <c r="I144" s="41">
        <f>SUM('Jun 26'!F145)</f>
        <v>0</v>
      </c>
      <c r="J144" s="41">
        <f>SUM('Jul 26'!F145)</f>
        <v>0</v>
      </c>
      <c r="K144" s="41">
        <f>SUM('Ago 26'!F145)</f>
        <v>0</v>
      </c>
      <c r="L144" s="41">
        <f>SUM('Sep 26'!F145)</f>
        <v>0</v>
      </c>
      <c r="M144" s="41">
        <f>SUM('Oct 26'!F145)</f>
        <v>0</v>
      </c>
      <c r="N144" s="41">
        <f>SUM('Nov 26'!F145)</f>
        <v>0</v>
      </c>
      <c r="O144" s="41">
        <f>SUM('Dic 26'!F145)</f>
        <v>0</v>
      </c>
    </row>
    <row r="145" spans="2:15" x14ac:dyDescent="0.45">
      <c r="B145" s="46" t="s">
        <v>10</v>
      </c>
      <c r="C145" s="46">
        <v>104</v>
      </c>
      <c r="D145" s="41">
        <f>'Ene 26'!F146</f>
        <v>13.866</v>
      </c>
      <c r="E145" s="41">
        <f>'Feb 26'!F146</f>
        <v>10.742000000000001</v>
      </c>
      <c r="F145" s="41">
        <f>SUM('Mar 26'!F146)</f>
        <v>11.817</v>
      </c>
      <c r="G145" s="41">
        <f>SUM('Abr 26'!F146)</f>
        <v>16.097999999999999</v>
      </c>
      <c r="H145" s="41">
        <f>SUM('May 26'!F146)</f>
        <v>13.855</v>
      </c>
      <c r="I145" s="41">
        <f>SUM('Jun 26'!F146)</f>
        <v>0</v>
      </c>
      <c r="J145" s="41">
        <f>SUM('Jul 26'!F146)</f>
        <v>0</v>
      </c>
      <c r="K145" s="41">
        <f>SUM('Ago 26'!F146)</f>
        <v>0</v>
      </c>
      <c r="L145" s="41">
        <f>SUM('Sep 26'!F146)</f>
        <v>0</v>
      </c>
      <c r="M145" s="41">
        <f>SUM('Oct 26'!F146)</f>
        <v>0</v>
      </c>
      <c r="N145" s="41">
        <f>SUM('Nov 26'!F146)</f>
        <v>0</v>
      </c>
      <c r="O145" s="41">
        <f>SUM('Dic 26'!F146)</f>
        <v>0</v>
      </c>
    </row>
    <row r="146" spans="2:15" x14ac:dyDescent="0.45">
      <c r="B146" s="46" t="s">
        <v>10</v>
      </c>
      <c r="C146" s="46">
        <v>201</v>
      </c>
      <c r="D146" s="41">
        <f>'Ene 26'!F147</f>
        <v>49.082999999999998</v>
      </c>
      <c r="E146" s="41">
        <f>'Feb 26'!F147</f>
        <v>42.88</v>
      </c>
      <c r="F146" s="41">
        <f>SUM('Mar 26'!F147)</f>
        <v>54.951999999999998</v>
      </c>
      <c r="G146" s="41">
        <f>SUM('Abr 26'!F147)</f>
        <v>50.96</v>
      </c>
      <c r="H146" s="41">
        <f>SUM('May 26'!F147)</f>
        <v>43.29</v>
      </c>
      <c r="I146" s="41">
        <f>SUM('Jun 26'!F147)</f>
        <v>0</v>
      </c>
      <c r="J146" s="41">
        <f>SUM('Jul 26'!F147)</f>
        <v>0</v>
      </c>
      <c r="K146" s="41">
        <f>SUM('Ago 26'!F147)</f>
        <v>0</v>
      </c>
      <c r="L146" s="41">
        <f>SUM('Sep 26'!F147)</f>
        <v>0</v>
      </c>
      <c r="M146" s="41">
        <f>SUM('Oct 26'!F147)</f>
        <v>0</v>
      </c>
      <c r="N146" s="41">
        <f>SUM('Nov 26'!F147)</f>
        <v>0</v>
      </c>
      <c r="O146" s="41">
        <f>SUM('Dic 26'!F147)</f>
        <v>0</v>
      </c>
    </row>
    <row r="147" spans="2:15" x14ac:dyDescent="0.45">
      <c r="B147" s="46" t="s">
        <v>10</v>
      </c>
      <c r="C147" s="46">
        <v>202</v>
      </c>
      <c r="D147" s="41">
        <f>'Ene 26'!F148</f>
        <v>20.527999999999999</v>
      </c>
      <c r="E147" s="41">
        <f>'Feb 26'!F148</f>
        <v>18.766000000000002</v>
      </c>
      <c r="F147" s="41">
        <f>SUM('Mar 26'!F148)</f>
        <v>9.1590000000000007</v>
      </c>
      <c r="G147" s="41">
        <f>SUM('Abr 26'!F148)</f>
        <v>9.4250000000000007</v>
      </c>
      <c r="H147" s="41">
        <f>SUM('May 26'!F148)</f>
        <v>10.535</v>
      </c>
      <c r="I147" s="41">
        <f>SUM('Jun 26'!F148)</f>
        <v>0</v>
      </c>
      <c r="J147" s="41">
        <f>SUM('Jul 26'!F148)</f>
        <v>0</v>
      </c>
      <c r="K147" s="41">
        <f>SUM('Ago 26'!F148)</f>
        <v>0</v>
      </c>
      <c r="L147" s="41">
        <f>SUM('Sep 26'!F148)</f>
        <v>0</v>
      </c>
      <c r="M147" s="41">
        <f>SUM('Oct 26'!F148)</f>
        <v>0</v>
      </c>
      <c r="N147" s="41">
        <f>SUM('Nov 26'!F148)</f>
        <v>0</v>
      </c>
      <c r="O147" s="41">
        <f>SUM('Dic 26'!F148)</f>
        <v>0</v>
      </c>
    </row>
    <row r="148" spans="2:15" x14ac:dyDescent="0.45">
      <c r="B148" s="46" t="s">
        <v>10</v>
      </c>
      <c r="C148" s="46">
        <v>203</v>
      </c>
      <c r="D148" s="41">
        <f>'Ene 26'!F149</f>
        <v>23.556000000000001</v>
      </c>
      <c r="E148" s="41">
        <f>'Feb 26'!F149</f>
        <v>21.882000000000001</v>
      </c>
      <c r="F148" s="41">
        <f>SUM('Mar 26'!F149)</f>
        <v>22.054000000000002</v>
      </c>
      <c r="G148" s="41">
        <f>SUM('Abr 26'!F149)</f>
        <v>22.018000000000001</v>
      </c>
      <c r="H148" s="41">
        <f>SUM('May 26'!F149)</f>
        <v>23.568999999999999</v>
      </c>
      <c r="I148" s="41">
        <f>SUM('Jun 26'!F149)</f>
        <v>0</v>
      </c>
      <c r="J148" s="41">
        <f>SUM('Jul 26'!F149)</f>
        <v>0</v>
      </c>
      <c r="K148" s="41">
        <f>SUM('Ago 26'!F149)</f>
        <v>0</v>
      </c>
      <c r="L148" s="41">
        <f>SUM('Sep 26'!F149)</f>
        <v>0</v>
      </c>
      <c r="M148" s="41">
        <f>SUM('Oct 26'!F149)</f>
        <v>0</v>
      </c>
      <c r="N148" s="41">
        <f>SUM('Nov 26'!F149)</f>
        <v>0</v>
      </c>
      <c r="O148" s="41">
        <f>SUM('Dic 26'!F149)</f>
        <v>0</v>
      </c>
    </row>
    <row r="149" spans="2:15" x14ac:dyDescent="0.45">
      <c r="B149" s="46" t="s">
        <v>10</v>
      </c>
      <c r="C149" s="46">
        <v>204</v>
      </c>
      <c r="D149" s="41">
        <f>'Ene 26'!F150</f>
        <v>0.255</v>
      </c>
      <c r="E149" s="41">
        <f>'Feb 26'!F150</f>
        <v>3.4870000000000001</v>
      </c>
      <c r="F149" s="41">
        <f>SUM('Mar 26'!F150)</f>
        <v>6.0750000000000002</v>
      </c>
      <c r="G149" s="41">
        <f>SUM('Abr 26'!F150)</f>
        <v>0.36299999999999999</v>
      </c>
      <c r="H149" s="41">
        <f>SUM('May 26'!F150)</f>
        <v>0</v>
      </c>
      <c r="I149" s="41">
        <f>SUM('Jun 26'!F150)</f>
        <v>0</v>
      </c>
      <c r="J149" s="41">
        <f>SUM('Jul 26'!F150)</f>
        <v>0</v>
      </c>
      <c r="K149" s="41">
        <f>SUM('Ago 26'!F150)</f>
        <v>0</v>
      </c>
      <c r="L149" s="41">
        <f>SUM('Sep 26'!F150)</f>
        <v>0</v>
      </c>
      <c r="M149" s="41">
        <f>SUM('Oct 26'!F150)</f>
        <v>0</v>
      </c>
      <c r="N149" s="41">
        <f>SUM('Nov 26'!F150)</f>
        <v>0</v>
      </c>
      <c r="O149" s="41">
        <f>SUM('Dic 26'!F150)</f>
        <v>0</v>
      </c>
    </row>
    <row r="150" spans="2:15" x14ac:dyDescent="0.45">
      <c r="B150" s="46" t="s">
        <v>10</v>
      </c>
      <c r="C150" s="46">
        <v>301</v>
      </c>
      <c r="D150" s="41">
        <f>'Ene 26'!F151</f>
        <v>14.195</v>
      </c>
      <c r="E150" s="41">
        <f>'Feb 26'!F151</f>
        <v>10.450000000000001</v>
      </c>
      <c r="F150" s="41">
        <f>SUM('Mar 26'!F151)</f>
        <v>18.510000000000002</v>
      </c>
      <c r="G150" s="41">
        <f>SUM('Abr 26'!F151)</f>
        <v>15.745000000000001</v>
      </c>
      <c r="H150" s="41">
        <f>SUM('May 26'!F151)</f>
        <v>10.166</v>
      </c>
      <c r="I150" s="41">
        <f>SUM('Jun 26'!F151)</f>
        <v>0</v>
      </c>
      <c r="J150" s="41">
        <f>SUM('Jul 26'!F151)</f>
        <v>0</v>
      </c>
      <c r="K150" s="41">
        <f>SUM('Ago 26'!F151)</f>
        <v>0</v>
      </c>
      <c r="L150" s="41">
        <f>SUM('Sep 26'!F151)</f>
        <v>0</v>
      </c>
      <c r="M150" s="41">
        <f>SUM('Oct 26'!F151)</f>
        <v>0</v>
      </c>
      <c r="N150" s="41">
        <f>SUM('Nov 26'!F151)</f>
        <v>0</v>
      </c>
      <c r="O150" s="41">
        <f>SUM('Dic 26'!F151)</f>
        <v>0</v>
      </c>
    </row>
    <row r="151" spans="2:15" x14ac:dyDescent="0.45">
      <c r="B151" s="46" t="s">
        <v>10</v>
      </c>
      <c r="C151" s="46">
        <v>302</v>
      </c>
      <c r="D151" s="41">
        <f>'Ene 26'!F152</f>
        <v>18.79</v>
      </c>
      <c r="E151" s="41">
        <f>'Feb 26'!F152</f>
        <v>13.69</v>
      </c>
      <c r="F151" s="41">
        <f>SUM('Mar 26'!F152)</f>
        <v>15.845000000000001</v>
      </c>
      <c r="G151" s="41">
        <f>SUM('Abr 26'!F152)</f>
        <v>17.739000000000001</v>
      </c>
      <c r="H151" s="41">
        <f>SUM('May 26'!F152)</f>
        <v>18.059999999999999</v>
      </c>
      <c r="I151" s="41">
        <f>SUM('Jun 26'!F152)</f>
        <v>0</v>
      </c>
      <c r="J151" s="41">
        <f>SUM('Jul 26'!F152)</f>
        <v>0</v>
      </c>
      <c r="K151" s="41">
        <f>SUM('Ago 26'!F152)</f>
        <v>0</v>
      </c>
      <c r="L151" s="41">
        <f>SUM('Sep 26'!F152)</f>
        <v>0</v>
      </c>
      <c r="M151" s="41">
        <f>SUM('Oct 26'!F152)</f>
        <v>0</v>
      </c>
      <c r="N151" s="41">
        <f>SUM('Nov 26'!F152)</f>
        <v>0</v>
      </c>
      <c r="O151" s="41">
        <f>SUM('Dic 26'!F152)</f>
        <v>0</v>
      </c>
    </row>
    <row r="152" spans="2:15" x14ac:dyDescent="0.45">
      <c r="B152" s="46" t="s">
        <v>10</v>
      </c>
      <c r="C152" s="46">
        <v>303</v>
      </c>
      <c r="D152" s="41">
        <f>'Ene 26'!F153</f>
        <v>3.5070000000000001</v>
      </c>
      <c r="E152" s="41">
        <f>'Feb 26'!F153</f>
        <v>4.2309999999999999</v>
      </c>
      <c r="F152" s="41">
        <f>SUM('Mar 26'!F153)</f>
        <v>6.5760000000000005</v>
      </c>
      <c r="G152" s="41">
        <f>SUM('Abr 26'!F153)</f>
        <v>13.994</v>
      </c>
      <c r="H152" s="41">
        <f>SUM('May 26'!F153)</f>
        <v>6.3079999999999998</v>
      </c>
      <c r="I152" s="41">
        <f>SUM('Jun 26'!F153)</f>
        <v>0</v>
      </c>
      <c r="J152" s="41">
        <f>SUM('Jul 26'!F153)</f>
        <v>0</v>
      </c>
      <c r="K152" s="41">
        <f>SUM('Ago 26'!F153)</f>
        <v>0</v>
      </c>
      <c r="L152" s="41">
        <f>SUM('Sep 26'!F153)</f>
        <v>0</v>
      </c>
      <c r="M152" s="41">
        <f>SUM('Oct 26'!F153)</f>
        <v>0</v>
      </c>
      <c r="N152" s="41">
        <f>SUM('Nov 26'!F153)</f>
        <v>0</v>
      </c>
      <c r="O152" s="41">
        <f>SUM('Dic 26'!F153)</f>
        <v>0</v>
      </c>
    </row>
    <row r="153" spans="2:15" x14ac:dyDescent="0.45">
      <c r="B153" s="46" t="s">
        <v>10</v>
      </c>
      <c r="C153" s="46">
        <v>304</v>
      </c>
      <c r="D153" s="41">
        <f>'Ene 26'!F154</f>
        <v>24.32</v>
      </c>
      <c r="E153" s="41">
        <f>'Feb 26'!F154</f>
        <v>23.844000000000001</v>
      </c>
      <c r="F153" s="41">
        <f>SUM('Mar 26'!F154)</f>
        <v>18.584</v>
      </c>
      <c r="G153" s="41">
        <f>SUM('Abr 26'!F154)</f>
        <v>20.818999999999999</v>
      </c>
      <c r="H153" s="41">
        <f>SUM('May 26'!F154)</f>
        <v>13.069000000000001</v>
      </c>
      <c r="I153" s="41">
        <f>SUM('Jun 26'!F154)</f>
        <v>0</v>
      </c>
      <c r="J153" s="41">
        <f>SUM('Jul 26'!F154)</f>
        <v>0</v>
      </c>
      <c r="K153" s="41">
        <f>SUM('Ago 26'!F154)</f>
        <v>0</v>
      </c>
      <c r="L153" s="41">
        <f>SUM('Sep 26'!F154)</f>
        <v>0</v>
      </c>
      <c r="M153" s="41">
        <f>SUM('Oct 26'!F154)</f>
        <v>0</v>
      </c>
      <c r="N153" s="41">
        <f>SUM('Nov 26'!F154)</f>
        <v>0</v>
      </c>
      <c r="O153" s="41">
        <f>SUM('Dic 26'!F154)</f>
        <v>0</v>
      </c>
    </row>
    <row r="154" spans="2:15" x14ac:dyDescent="0.45">
      <c r="B154" s="46" t="s">
        <v>10</v>
      </c>
      <c r="C154" s="46">
        <v>401</v>
      </c>
      <c r="D154" s="41">
        <f>'Ene 26'!F155</f>
        <v>7.2919999999999998</v>
      </c>
      <c r="E154" s="41">
        <f>'Feb 26'!F155</f>
        <v>13.591000000000001</v>
      </c>
      <c r="F154" s="41">
        <f>SUM('Mar 26'!F155)</f>
        <v>16.663</v>
      </c>
      <c r="G154" s="41">
        <f>SUM('Abr 26'!F155)</f>
        <v>18.522000000000002</v>
      </c>
      <c r="H154" s="41">
        <f>SUM('May 26'!F155)</f>
        <v>24.754000000000001</v>
      </c>
      <c r="I154" s="41">
        <f>SUM('Jun 26'!F155)</f>
        <v>0</v>
      </c>
      <c r="J154" s="41">
        <f>SUM('Jul 26'!F155)</f>
        <v>0</v>
      </c>
      <c r="K154" s="41">
        <f>SUM('Ago 26'!F155)</f>
        <v>0</v>
      </c>
      <c r="L154" s="41">
        <f>SUM('Sep 26'!F155)</f>
        <v>0</v>
      </c>
      <c r="M154" s="41">
        <f>SUM('Oct 26'!F155)</f>
        <v>0</v>
      </c>
      <c r="N154" s="41">
        <f>SUM('Nov 26'!F155)</f>
        <v>0</v>
      </c>
      <c r="O154" s="41">
        <f>SUM('Dic 26'!F155)</f>
        <v>0</v>
      </c>
    </row>
    <row r="155" spans="2:15" x14ac:dyDescent="0.45">
      <c r="B155" s="46" t="s">
        <v>10</v>
      </c>
      <c r="C155" s="46">
        <v>402</v>
      </c>
      <c r="D155" s="41">
        <f>'Ene 26'!F156</f>
        <v>17.395</v>
      </c>
      <c r="E155" s="41">
        <f>'Feb 26'!F156</f>
        <v>13.491</v>
      </c>
      <c r="F155" s="41">
        <f>SUM('Mar 26'!F156)</f>
        <v>17.556000000000001</v>
      </c>
      <c r="G155" s="41">
        <f>SUM('Abr 26'!F156)</f>
        <v>17.422000000000001</v>
      </c>
      <c r="H155" s="41">
        <f>SUM('May 26'!F156)</f>
        <v>16.544</v>
      </c>
      <c r="I155" s="41">
        <f>SUM('Jun 26'!F156)</f>
        <v>0</v>
      </c>
      <c r="J155" s="41">
        <f>SUM('Jul 26'!F156)</f>
        <v>0</v>
      </c>
      <c r="K155" s="41">
        <f>SUM('Ago 26'!F156)</f>
        <v>0</v>
      </c>
      <c r="L155" s="41">
        <f>SUM('Sep 26'!F156)</f>
        <v>0</v>
      </c>
      <c r="M155" s="41">
        <f>SUM('Oct 26'!F156)</f>
        <v>0</v>
      </c>
      <c r="N155" s="41">
        <f>SUM('Nov 26'!F156)</f>
        <v>0</v>
      </c>
      <c r="O155" s="41">
        <f>SUM('Dic 26'!F156)</f>
        <v>0</v>
      </c>
    </row>
    <row r="156" spans="2:15" x14ac:dyDescent="0.45">
      <c r="B156" s="46" t="s">
        <v>10</v>
      </c>
      <c r="C156" s="46">
        <v>403</v>
      </c>
      <c r="D156" s="41">
        <f>'Ene 26'!F157</f>
        <v>28.988</v>
      </c>
      <c r="E156" s="41">
        <f>'Feb 26'!F157</f>
        <v>14.881</v>
      </c>
      <c r="F156" s="41">
        <f>SUM('Mar 26'!F157)</f>
        <v>20.85</v>
      </c>
      <c r="G156" s="41">
        <f>SUM('Abr 26'!F157)</f>
        <v>21.808</v>
      </c>
      <c r="H156" s="41">
        <f>SUM('May 26'!F157)</f>
        <v>19.923999999999999</v>
      </c>
      <c r="I156" s="41">
        <f>SUM('Jun 26'!F157)</f>
        <v>0</v>
      </c>
      <c r="J156" s="41">
        <f>SUM('Jul 26'!F157)</f>
        <v>0</v>
      </c>
      <c r="K156" s="41">
        <f>SUM('Ago 26'!F157)</f>
        <v>0</v>
      </c>
      <c r="L156" s="41">
        <f>SUM('Sep 26'!F157)</f>
        <v>0</v>
      </c>
      <c r="M156" s="41">
        <f>SUM('Oct 26'!F157)</f>
        <v>0</v>
      </c>
      <c r="N156" s="41">
        <f>SUM('Nov 26'!F157)</f>
        <v>0</v>
      </c>
      <c r="O156" s="41">
        <f>SUM('Dic 26'!F157)</f>
        <v>0</v>
      </c>
    </row>
    <row r="157" spans="2:15" x14ac:dyDescent="0.45">
      <c r="B157" s="46" t="s">
        <v>10</v>
      </c>
      <c r="C157" s="46">
        <v>404</v>
      </c>
      <c r="D157" s="41">
        <f>'Ene 26'!F158</f>
        <v>17.899000000000001</v>
      </c>
      <c r="E157" s="41">
        <f>'Feb 26'!F158</f>
        <v>20.21</v>
      </c>
      <c r="F157" s="41">
        <f>SUM('Mar 26'!F158)</f>
        <v>28.234000000000002</v>
      </c>
      <c r="G157" s="41">
        <f>SUM('Abr 26'!F158)</f>
        <v>18.18</v>
      </c>
      <c r="H157" s="41">
        <f>SUM('May 26'!F158)</f>
        <v>19.218</v>
      </c>
      <c r="I157" s="41">
        <f>SUM('Jun 26'!F158)</f>
        <v>0</v>
      </c>
      <c r="J157" s="41">
        <f>SUM('Jul 26'!F158)</f>
        <v>0</v>
      </c>
      <c r="K157" s="41">
        <f>SUM('Ago 26'!F158)</f>
        <v>0</v>
      </c>
      <c r="L157" s="41">
        <f>SUM('Sep 26'!F158)</f>
        <v>0</v>
      </c>
      <c r="M157" s="41">
        <f>SUM('Oct 26'!F158)</f>
        <v>0</v>
      </c>
      <c r="N157" s="41">
        <f>SUM('Nov 26'!F158)</f>
        <v>0</v>
      </c>
      <c r="O157" s="41">
        <f>SUM('Dic 26'!F158)</f>
        <v>0</v>
      </c>
    </row>
    <row r="158" spans="2:15" x14ac:dyDescent="0.45">
      <c r="B158" s="46" t="s">
        <v>10</v>
      </c>
      <c r="C158" s="46">
        <v>501</v>
      </c>
      <c r="D158" s="41">
        <f>'Ene 26'!F159</f>
        <v>11.53</v>
      </c>
      <c r="E158" s="41">
        <f>'Feb 26'!F159</f>
        <v>14.57</v>
      </c>
      <c r="F158" s="41">
        <f>SUM('Mar 26'!F159)</f>
        <v>15.06</v>
      </c>
      <c r="G158" s="41">
        <f>SUM('Abr 26'!F159)</f>
        <v>15.89</v>
      </c>
      <c r="H158" s="41">
        <f>SUM('May 26'!F159)</f>
        <v>14.76</v>
      </c>
      <c r="I158" s="41">
        <f>SUM('Jun 26'!F159)</f>
        <v>0</v>
      </c>
      <c r="J158" s="41">
        <f>SUM('Jul 26'!F159)</f>
        <v>0</v>
      </c>
      <c r="K158" s="41">
        <f>SUM('Ago 26'!F159)</f>
        <v>0</v>
      </c>
      <c r="L158" s="41">
        <f>SUM('Sep 26'!F159)</f>
        <v>0</v>
      </c>
      <c r="M158" s="41">
        <f>SUM('Oct 26'!F159)</f>
        <v>0</v>
      </c>
      <c r="N158" s="41">
        <f>SUM('Nov 26'!F159)</f>
        <v>0</v>
      </c>
      <c r="O158" s="41">
        <f>SUM('Dic 26'!F159)</f>
        <v>0</v>
      </c>
    </row>
    <row r="159" spans="2:15" x14ac:dyDescent="0.45">
      <c r="B159" s="46" t="s">
        <v>10</v>
      </c>
      <c r="C159" s="46">
        <v>502</v>
      </c>
      <c r="D159" s="41">
        <f>'Ene 26'!F160</f>
        <v>16.747</v>
      </c>
      <c r="E159" s="41">
        <f>'Feb 26'!F160</f>
        <v>10.957000000000001</v>
      </c>
      <c r="F159" s="41">
        <f>SUM('Mar 26'!F160)</f>
        <v>12.432</v>
      </c>
      <c r="G159" s="41">
        <f>SUM('Abr 26'!F160)</f>
        <v>14.474</v>
      </c>
      <c r="H159" s="41">
        <f>SUM('May 26'!F160)</f>
        <v>18.542999999999999</v>
      </c>
      <c r="I159" s="41">
        <f>SUM('Jun 26'!F160)</f>
        <v>0</v>
      </c>
      <c r="J159" s="41">
        <f>SUM('Jul 26'!F160)</f>
        <v>0</v>
      </c>
      <c r="K159" s="41">
        <f>SUM('Ago 26'!F160)</f>
        <v>0</v>
      </c>
      <c r="L159" s="41">
        <f>SUM('Sep 26'!F160)</f>
        <v>0</v>
      </c>
      <c r="M159" s="41">
        <f>SUM('Oct 26'!F160)</f>
        <v>0</v>
      </c>
      <c r="N159" s="41">
        <f>SUM('Nov 26'!F160)</f>
        <v>0</v>
      </c>
      <c r="O159" s="41">
        <f>SUM('Dic 26'!F160)</f>
        <v>0</v>
      </c>
    </row>
    <row r="160" spans="2:15" x14ac:dyDescent="0.45">
      <c r="B160" s="46" t="s">
        <v>10</v>
      </c>
      <c r="C160" s="46">
        <v>503</v>
      </c>
      <c r="D160" s="41">
        <f>'Ene 26'!F161</f>
        <v>7.8849999999999998</v>
      </c>
      <c r="E160" s="41">
        <f>'Feb 26'!F161</f>
        <v>18.809000000000001</v>
      </c>
      <c r="F160" s="41">
        <f>SUM('Mar 26'!F161)</f>
        <v>15.998000000000001</v>
      </c>
      <c r="G160" s="41">
        <f>SUM('Abr 26'!F161)</f>
        <v>16.240000000000002</v>
      </c>
      <c r="H160" s="41">
        <f>SUM('May 26'!F161)</f>
        <v>16.05</v>
      </c>
      <c r="I160" s="41">
        <f>SUM('Jun 26'!F161)</f>
        <v>0</v>
      </c>
      <c r="J160" s="41">
        <f>SUM('Jul 26'!F161)</f>
        <v>0</v>
      </c>
      <c r="K160" s="41">
        <f>SUM('Ago 26'!F161)</f>
        <v>0</v>
      </c>
      <c r="L160" s="41">
        <f>SUM('Sep 26'!F161)</f>
        <v>0</v>
      </c>
      <c r="M160" s="41">
        <f>SUM('Oct 26'!F161)</f>
        <v>0</v>
      </c>
      <c r="N160" s="41">
        <f>SUM('Nov 26'!F161)</f>
        <v>0</v>
      </c>
      <c r="O160" s="41">
        <f>SUM('Dic 26'!F161)</f>
        <v>0</v>
      </c>
    </row>
    <row r="161" spans="2:15" x14ac:dyDescent="0.45">
      <c r="B161" s="46" t="s">
        <v>10</v>
      </c>
      <c r="C161" s="46">
        <v>504</v>
      </c>
      <c r="D161" s="41">
        <f>'Ene 26'!F162</f>
        <v>2.407</v>
      </c>
      <c r="E161" s="41">
        <f>'Feb 26'!F162</f>
        <v>0.61499999999999999</v>
      </c>
      <c r="F161" s="41">
        <f>SUM('Mar 26'!F162)</f>
        <v>1.9080000000000001</v>
      </c>
      <c r="G161" s="41">
        <f>SUM('Abr 26'!F162)</f>
        <v>4.0990000000000002</v>
      </c>
      <c r="H161" s="41">
        <f>SUM('May 26'!F162)</f>
        <v>15.586</v>
      </c>
      <c r="I161" s="41">
        <f>SUM('Jun 26'!F162)</f>
        <v>0</v>
      </c>
      <c r="J161" s="41">
        <f>SUM('Jul 26'!F162)</f>
        <v>0</v>
      </c>
      <c r="K161" s="41">
        <f>SUM('Ago 26'!F162)</f>
        <v>0</v>
      </c>
      <c r="L161" s="41">
        <f>SUM('Sep 26'!F162)</f>
        <v>0</v>
      </c>
      <c r="M161" s="41">
        <f>SUM('Oct 26'!F162)</f>
        <v>0</v>
      </c>
      <c r="N161" s="41">
        <f>SUM('Nov 26'!F162)</f>
        <v>0</v>
      </c>
      <c r="O161" s="41">
        <f>SUM('Dic 26'!F162)</f>
        <v>0</v>
      </c>
    </row>
    <row r="162" spans="2:15" x14ac:dyDescent="0.45">
      <c r="B162" s="46" t="s">
        <v>11</v>
      </c>
      <c r="C162" s="46">
        <v>101</v>
      </c>
      <c r="D162" s="41">
        <f>'Ene 26'!F163</f>
        <v>20.141000000000002</v>
      </c>
      <c r="E162" s="41">
        <f>'Feb 26'!F163</f>
        <v>23.759</v>
      </c>
      <c r="F162" s="41">
        <f>SUM('Mar 26'!F163)</f>
        <v>24.158000000000001</v>
      </c>
      <c r="G162" s="41">
        <f>SUM('Abr 26'!F163)</f>
        <v>25.488</v>
      </c>
      <c r="H162" s="41">
        <f>SUM('May 26'!F163)</f>
        <v>23.583000000000002</v>
      </c>
      <c r="I162" s="41">
        <f>SUM('Jun 26'!F163)</f>
        <v>0</v>
      </c>
      <c r="J162" s="41">
        <f>SUM('Jul 26'!F163)</f>
        <v>0</v>
      </c>
      <c r="K162" s="41">
        <f>SUM('Ago 26'!F163)</f>
        <v>0</v>
      </c>
      <c r="L162" s="41">
        <f>SUM('Sep 26'!F163)</f>
        <v>0</v>
      </c>
      <c r="M162" s="41">
        <f>SUM('Oct 26'!F163)</f>
        <v>0</v>
      </c>
      <c r="N162" s="41">
        <f>SUM('Nov 26'!F163)</f>
        <v>0</v>
      </c>
      <c r="O162" s="41">
        <f>SUM('Dic 26'!F163)</f>
        <v>0</v>
      </c>
    </row>
    <row r="163" spans="2:15" x14ac:dyDescent="0.45">
      <c r="B163" s="46" t="s">
        <v>11</v>
      </c>
      <c r="C163" s="46">
        <v>102</v>
      </c>
      <c r="D163" s="41">
        <f>'Ene 26'!F164</f>
        <v>28.966000000000001</v>
      </c>
      <c r="E163" s="41">
        <f>'Feb 26'!F164</f>
        <v>26.648</v>
      </c>
      <c r="F163" s="41">
        <f>SUM('Mar 26'!F164)</f>
        <v>29.381</v>
      </c>
      <c r="G163" s="41">
        <f>SUM('Abr 26'!F164)</f>
        <v>31.905000000000001</v>
      </c>
      <c r="H163" s="41">
        <f>SUM('May 26'!F164)</f>
        <v>35.170999999999999</v>
      </c>
      <c r="I163" s="41">
        <f>SUM('Jun 26'!F164)</f>
        <v>0</v>
      </c>
      <c r="J163" s="41">
        <f>SUM('Jul 26'!F164)</f>
        <v>0</v>
      </c>
      <c r="K163" s="41">
        <f>SUM('Ago 26'!F164)</f>
        <v>0</v>
      </c>
      <c r="L163" s="41">
        <f>SUM('Sep 26'!F164)</f>
        <v>0</v>
      </c>
      <c r="M163" s="41">
        <f>SUM('Oct 26'!F164)</f>
        <v>0</v>
      </c>
      <c r="N163" s="41">
        <f>SUM('Nov 26'!F164)</f>
        <v>0</v>
      </c>
      <c r="O163" s="41">
        <f>SUM('Dic 26'!F164)</f>
        <v>0</v>
      </c>
    </row>
    <row r="164" spans="2:15" x14ac:dyDescent="0.45">
      <c r="B164" s="46" t="s">
        <v>11</v>
      </c>
      <c r="C164" s="46">
        <v>103</v>
      </c>
      <c r="D164" s="41">
        <f>'Ene 26'!F165</f>
        <v>8.5570000000000004</v>
      </c>
      <c r="E164" s="41">
        <f>'Feb 26'!F165</f>
        <v>9.8179999999999996</v>
      </c>
      <c r="F164" s="41">
        <f>SUM('Mar 26'!F165)</f>
        <v>9.5960000000000001</v>
      </c>
      <c r="G164" s="41">
        <f>SUM('Abr 26'!F165)</f>
        <v>7.2969999999999997</v>
      </c>
      <c r="H164" s="41">
        <f>SUM('May 26'!F165)</f>
        <v>6.63</v>
      </c>
      <c r="I164" s="41">
        <f>SUM('Jun 26'!F165)</f>
        <v>0</v>
      </c>
      <c r="J164" s="41">
        <f>SUM('Jul 26'!F165)</f>
        <v>0</v>
      </c>
      <c r="K164" s="41">
        <f>SUM('Ago 26'!F165)</f>
        <v>0</v>
      </c>
      <c r="L164" s="41">
        <f>SUM('Sep 26'!F165)</f>
        <v>0</v>
      </c>
      <c r="M164" s="41">
        <f>SUM('Oct 26'!F165)</f>
        <v>0</v>
      </c>
      <c r="N164" s="41">
        <f>SUM('Nov 26'!F165)</f>
        <v>0</v>
      </c>
      <c r="O164" s="41">
        <f>SUM('Dic 26'!F165)</f>
        <v>0</v>
      </c>
    </row>
    <row r="165" spans="2:15" x14ac:dyDescent="0.45">
      <c r="B165" s="46" t="s">
        <v>11</v>
      </c>
      <c r="C165" s="46">
        <v>104</v>
      </c>
      <c r="D165" s="41">
        <f>'Ene 26'!F166</f>
        <v>30.850999999999999</v>
      </c>
      <c r="E165" s="41">
        <f>'Feb 26'!F166</f>
        <v>26.407</v>
      </c>
      <c r="F165" s="41">
        <f>SUM('Mar 26'!F166)</f>
        <v>24.98</v>
      </c>
      <c r="G165" s="41">
        <f>SUM('Abr 26'!F166)</f>
        <v>29.967000000000002</v>
      </c>
      <c r="H165" s="41">
        <f>SUM('May 26'!F166)</f>
        <v>30.59</v>
      </c>
      <c r="I165" s="41">
        <f>SUM('Jun 26'!F166)</f>
        <v>0</v>
      </c>
      <c r="J165" s="41">
        <f>SUM('Jul 26'!F166)</f>
        <v>0</v>
      </c>
      <c r="K165" s="41">
        <f>SUM('Ago 26'!F166)</f>
        <v>0</v>
      </c>
      <c r="L165" s="41">
        <f>SUM('Sep 26'!F166)</f>
        <v>0</v>
      </c>
      <c r="M165" s="41">
        <f>SUM('Oct 26'!F166)</f>
        <v>0</v>
      </c>
      <c r="N165" s="41">
        <f>SUM('Nov 26'!F166)</f>
        <v>0</v>
      </c>
      <c r="O165" s="41">
        <f>SUM('Dic 26'!F166)</f>
        <v>0</v>
      </c>
    </row>
    <row r="166" spans="2:15" x14ac:dyDescent="0.45">
      <c r="B166" s="46" t="s">
        <v>11</v>
      </c>
      <c r="C166" s="46">
        <v>201</v>
      </c>
      <c r="D166" s="41">
        <f>'Ene 26'!F167</f>
        <v>15.782999999999999</v>
      </c>
      <c r="E166" s="41">
        <f>'Feb 26'!F167</f>
        <v>5.2569999999999997</v>
      </c>
      <c r="F166" s="41">
        <f>SUM('Mar 26'!F167)</f>
        <v>9.0009999999999994</v>
      </c>
      <c r="G166" s="41">
        <f>SUM('Abr 26'!F167)</f>
        <v>13.521000000000001</v>
      </c>
      <c r="H166" s="41">
        <f>SUM('May 26'!F167)</f>
        <v>18.093</v>
      </c>
      <c r="I166" s="41">
        <f>SUM('Jun 26'!F167)</f>
        <v>0</v>
      </c>
      <c r="J166" s="41">
        <f>SUM('Jul 26'!F167)</f>
        <v>0</v>
      </c>
      <c r="K166" s="41">
        <f>SUM('Ago 26'!F167)</f>
        <v>0</v>
      </c>
      <c r="L166" s="41">
        <f>SUM('Sep 26'!F167)</f>
        <v>0</v>
      </c>
      <c r="M166" s="41">
        <f>SUM('Oct 26'!F167)</f>
        <v>0</v>
      </c>
      <c r="N166" s="41">
        <f>SUM('Nov 26'!F167)</f>
        <v>0</v>
      </c>
      <c r="O166" s="41">
        <f>SUM('Dic 26'!F167)</f>
        <v>0</v>
      </c>
    </row>
    <row r="167" spans="2:15" x14ac:dyDescent="0.45">
      <c r="B167" s="46" t="s">
        <v>11</v>
      </c>
      <c r="C167" s="46">
        <v>202</v>
      </c>
      <c r="D167" s="41">
        <f>'Ene 26'!F168</f>
        <v>24.830000000000002</v>
      </c>
      <c r="E167" s="41">
        <f>'Feb 26'!F168</f>
        <v>23.341999999999999</v>
      </c>
      <c r="F167" s="41">
        <f>SUM('Mar 26'!F168)</f>
        <v>23.286999999999999</v>
      </c>
      <c r="G167" s="41">
        <f>SUM('Abr 26'!F168)</f>
        <v>24.858000000000001</v>
      </c>
      <c r="H167" s="41">
        <f>SUM('May 26'!F168)</f>
        <v>15.41</v>
      </c>
      <c r="I167" s="41">
        <f>SUM('Jun 26'!F168)</f>
        <v>0</v>
      </c>
      <c r="J167" s="41">
        <f>SUM('Jul 26'!F168)</f>
        <v>0</v>
      </c>
      <c r="K167" s="41">
        <f>SUM('Ago 26'!F168)</f>
        <v>0</v>
      </c>
      <c r="L167" s="41">
        <f>SUM('Sep 26'!F168)</f>
        <v>0</v>
      </c>
      <c r="M167" s="41">
        <f>SUM('Oct 26'!F168)</f>
        <v>0</v>
      </c>
      <c r="N167" s="41">
        <f>SUM('Nov 26'!F168)</f>
        <v>0</v>
      </c>
      <c r="O167" s="41">
        <f>SUM('Dic 26'!F168)</f>
        <v>0</v>
      </c>
    </row>
    <row r="168" spans="2:15" x14ac:dyDescent="0.45">
      <c r="B168" s="46" t="s">
        <v>11</v>
      </c>
      <c r="C168" s="46">
        <v>203</v>
      </c>
      <c r="D168" s="41">
        <f>'Ene 26'!F169</f>
        <v>21.141999999999999</v>
      </c>
      <c r="E168" s="41">
        <f>'Feb 26'!F169</f>
        <v>18.849</v>
      </c>
      <c r="F168" s="41">
        <f>SUM('Mar 26'!F169)</f>
        <v>22.192</v>
      </c>
      <c r="G168" s="41">
        <f>SUM('Abr 26'!F169)</f>
        <v>22.879000000000001</v>
      </c>
      <c r="H168" s="41">
        <f>SUM('May 26'!F169)</f>
        <v>28.315000000000001</v>
      </c>
      <c r="I168" s="41">
        <f>SUM('Jun 26'!F169)</f>
        <v>0</v>
      </c>
      <c r="J168" s="41">
        <f>SUM('Jul 26'!F169)</f>
        <v>0</v>
      </c>
      <c r="K168" s="41">
        <f>SUM('Ago 26'!F169)</f>
        <v>0</v>
      </c>
      <c r="L168" s="41">
        <f>SUM('Sep 26'!F169)</f>
        <v>0</v>
      </c>
      <c r="M168" s="41">
        <f>SUM('Oct 26'!F169)</f>
        <v>0</v>
      </c>
      <c r="N168" s="41">
        <f>SUM('Nov 26'!F169)</f>
        <v>0</v>
      </c>
      <c r="O168" s="41">
        <f>SUM('Dic 26'!F169)</f>
        <v>0</v>
      </c>
    </row>
    <row r="169" spans="2:15" x14ac:dyDescent="0.45">
      <c r="B169" s="46" t="s">
        <v>11</v>
      </c>
      <c r="C169" s="46">
        <v>204</v>
      </c>
      <c r="D169" s="41">
        <f>'Ene 26'!F170</f>
        <v>16.811</v>
      </c>
      <c r="E169" s="41">
        <f>'Feb 26'!F170</f>
        <v>22.292999999999999</v>
      </c>
      <c r="F169" s="41">
        <f>SUM('Mar 26'!F170)</f>
        <v>17.212</v>
      </c>
      <c r="G169" s="41">
        <f>SUM('Abr 26'!F170)</f>
        <v>19.411000000000001</v>
      </c>
      <c r="H169" s="41">
        <f>SUM('May 26'!F170)</f>
        <v>17.283999999999999</v>
      </c>
      <c r="I169" s="41">
        <f>SUM('Jun 26'!F170)</f>
        <v>0</v>
      </c>
      <c r="J169" s="41">
        <f>SUM('Jul 26'!F170)</f>
        <v>0</v>
      </c>
      <c r="K169" s="41">
        <f>SUM('Ago 26'!F170)</f>
        <v>0</v>
      </c>
      <c r="L169" s="41">
        <f>SUM('Sep 26'!F170)</f>
        <v>0</v>
      </c>
      <c r="M169" s="41">
        <f>SUM('Oct 26'!F170)</f>
        <v>0</v>
      </c>
      <c r="N169" s="41">
        <f>SUM('Nov 26'!F170)</f>
        <v>0</v>
      </c>
      <c r="O169" s="41">
        <f>SUM('Dic 26'!F170)</f>
        <v>0</v>
      </c>
    </row>
    <row r="170" spans="2:15" x14ac:dyDescent="0.45">
      <c r="B170" s="46" t="s">
        <v>11</v>
      </c>
      <c r="C170" s="46">
        <v>301</v>
      </c>
      <c r="D170" s="41">
        <f>'Ene 26'!F171</f>
        <v>10.689</v>
      </c>
      <c r="E170" s="41">
        <f>'Feb 26'!F171</f>
        <v>16.112000000000002</v>
      </c>
      <c r="F170" s="41">
        <f>SUM('Mar 26'!F171)</f>
        <v>12.385</v>
      </c>
      <c r="G170" s="41">
        <f>SUM('Abr 26'!F171)</f>
        <v>13.588000000000001</v>
      </c>
      <c r="H170" s="41">
        <f>SUM('May 26'!F171)</f>
        <v>16.273</v>
      </c>
      <c r="I170" s="41">
        <f>SUM('Jun 26'!F171)</f>
        <v>0</v>
      </c>
      <c r="J170" s="41">
        <f>SUM('Jul 26'!F171)</f>
        <v>0</v>
      </c>
      <c r="K170" s="41">
        <f>SUM('Ago 26'!F171)</f>
        <v>0</v>
      </c>
      <c r="L170" s="41">
        <f>SUM('Sep 26'!F171)</f>
        <v>0</v>
      </c>
      <c r="M170" s="41">
        <f>SUM('Oct 26'!F171)</f>
        <v>0</v>
      </c>
      <c r="N170" s="41">
        <f>SUM('Nov 26'!F171)</f>
        <v>0</v>
      </c>
      <c r="O170" s="41">
        <f>SUM('Dic 26'!F171)</f>
        <v>0</v>
      </c>
    </row>
    <row r="171" spans="2:15" x14ac:dyDescent="0.45">
      <c r="B171" s="46" t="s">
        <v>11</v>
      </c>
      <c r="C171" s="46">
        <v>302</v>
      </c>
      <c r="D171" s="41">
        <f>'Ene 26'!F172</f>
        <v>14.649000000000001</v>
      </c>
      <c r="E171" s="41">
        <f>'Feb 26'!F172</f>
        <v>8.9390000000000001</v>
      </c>
      <c r="F171" s="41">
        <f>SUM('Mar 26'!F172)</f>
        <v>12.939</v>
      </c>
      <c r="G171" s="41">
        <f>SUM('Abr 26'!F172)</f>
        <v>10.616</v>
      </c>
      <c r="H171" s="41">
        <f>SUM('May 26'!F172)</f>
        <v>12.991</v>
      </c>
      <c r="I171" s="41">
        <f>SUM('Jun 26'!F172)</f>
        <v>0</v>
      </c>
      <c r="J171" s="41">
        <f>SUM('Jul 26'!F172)</f>
        <v>0</v>
      </c>
      <c r="K171" s="41">
        <f>SUM('Ago 26'!F172)</f>
        <v>0</v>
      </c>
      <c r="L171" s="41">
        <f>SUM('Sep 26'!F172)</f>
        <v>0</v>
      </c>
      <c r="M171" s="41">
        <f>SUM('Oct 26'!F172)</f>
        <v>0</v>
      </c>
      <c r="N171" s="41">
        <f>SUM('Nov 26'!F172)</f>
        <v>0</v>
      </c>
      <c r="O171" s="41">
        <f>SUM('Dic 26'!F172)</f>
        <v>0</v>
      </c>
    </row>
    <row r="172" spans="2:15" x14ac:dyDescent="0.45">
      <c r="B172" s="46" t="s">
        <v>11</v>
      </c>
      <c r="C172" s="46">
        <v>303</v>
      </c>
      <c r="D172" s="41">
        <f>'Ene 26'!F173</f>
        <v>16.864000000000001</v>
      </c>
      <c r="E172" s="41">
        <f>'Feb 26'!F173</f>
        <v>14.222</v>
      </c>
      <c r="F172" s="41">
        <f>SUM('Mar 26'!F173)</f>
        <v>11.370000000000001</v>
      </c>
      <c r="G172" s="41">
        <f>SUM('Abr 26'!F173)</f>
        <v>15.841000000000001</v>
      </c>
      <c r="H172" s="41">
        <f>SUM('May 26'!F173)</f>
        <v>15.628</v>
      </c>
      <c r="I172" s="41">
        <f>SUM('Jun 26'!F173)</f>
        <v>0</v>
      </c>
      <c r="J172" s="41">
        <f>SUM('Jul 26'!F173)</f>
        <v>0</v>
      </c>
      <c r="K172" s="41">
        <f>SUM('Ago 26'!F173)</f>
        <v>0</v>
      </c>
      <c r="L172" s="41">
        <f>SUM('Sep 26'!F173)</f>
        <v>0</v>
      </c>
      <c r="M172" s="41">
        <f>SUM('Oct 26'!F173)</f>
        <v>0</v>
      </c>
      <c r="N172" s="41">
        <f>SUM('Nov 26'!F173)</f>
        <v>0</v>
      </c>
      <c r="O172" s="41">
        <f>SUM('Dic 26'!F173)</f>
        <v>0</v>
      </c>
    </row>
    <row r="173" spans="2:15" x14ac:dyDescent="0.45">
      <c r="B173" s="46" t="s">
        <v>11</v>
      </c>
      <c r="C173" s="46">
        <v>304</v>
      </c>
      <c r="D173" s="41">
        <f>'Ene 26'!F174</f>
        <v>4.9459999999999997</v>
      </c>
      <c r="E173" s="41">
        <f>'Feb 26'!F174</f>
        <v>5.319</v>
      </c>
      <c r="F173" s="41">
        <f>SUM('Mar 26'!F174)</f>
        <v>5.14</v>
      </c>
      <c r="G173" s="41">
        <f>SUM('Abr 26'!F174)</f>
        <v>5.0590000000000002</v>
      </c>
      <c r="H173" s="41">
        <f>SUM('May 26'!F174)</f>
        <v>6.282</v>
      </c>
      <c r="I173" s="41">
        <f>SUM('Jun 26'!F174)</f>
        <v>0</v>
      </c>
      <c r="J173" s="41">
        <f>SUM('Jul 26'!F174)</f>
        <v>0</v>
      </c>
      <c r="K173" s="41">
        <f>SUM('Ago 26'!F174)</f>
        <v>0</v>
      </c>
      <c r="L173" s="41">
        <f>SUM('Sep 26'!F174)</f>
        <v>0</v>
      </c>
      <c r="M173" s="41">
        <f>SUM('Oct 26'!F174)</f>
        <v>0</v>
      </c>
      <c r="N173" s="41">
        <f>SUM('Nov 26'!F174)</f>
        <v>0</v>
      </c>
      <c r="O173" s="41">
        <f>SUM('Dic 26'!F174)</f>
        <v>0</v>
      </c>
    </row>
    <row r="174" spans="2:15" x14ac:dyDescent="0.45">
      <c r="B174" s="46" t="s">
        <v>11</v>
      </c>
      <c r="C174" s="46">
        <v>401</v>
      </c>
      <c r="D174" s="41">
        <f>'Ene 26'!F175</f>
        <v>0</v>
      </c>
      <c r="E174" s="41">
        <f>'Feb 26'!F175</f>
        <v>0</v>
      </c>
      <c r="F174" s="41">
        <f>SUM('Mar 26'!F175)</f>
        <v>0</v>
      </c>
      <c r="G174" s="41">
        <f>SUM('Abr 26'!F175)</f>
        <v>0</v>
      </c>
      <c r="H174" s="41">
        <f>SUM('May 26'!F175)</f>
        <v>0</v>
      </c>
      <c r="I174" s="41">
        <f>SUM('Jun 26'!F175)</f>
        <v>0</v>
      </c>
      <c r="J174" s="41">
        <f>SUM('Jul 26'!F175)</f>
        <v>0</v>
      </c>
      <c r="K174" s="41">
        <f>SUM('Ago 26'!F175)</f>
        <v>0</v>
      </c>
      <c r="L174" s="41">
        <f>SUM('Sep 26'!F175)</f>
        <v>0</v>
      </c>
      <c r="M174" s="41">
        <f>SUM('Oct 26'!F175)</f>
        <v>0</v>
      </c>
      <c r="N174" s="41">
        <f>SUM('Nov 26'!F175)</f>
        <v>0</v>
      </c>
      <c r="O174" s="41">
        <f>SUM('Dic 26'!F175)</f>
        <v>0</v>
      </c>
    </row>
    <row r="175" spans="2:15" x14ac:dyDescent="0.45">
      <c r="B175" s="46" t="s">
        <v>11</v>
      </c>
      <c r="C175" s="46">
        <v>402</v>
      </c>
      <c r="D175" s="41">
        <f>'Ene 26'!F176</f>
        <v>6.1260000000000003</v>
      </c>
      <c r="E175" s="41">
        <f>'Feb 26'!F176</f>
        <v>8.822000000000001</v>
      </c>
      <c r="F175" s="41">
        <f>SUM('Mar 26'!F176)</f>
        <v>7.6480000000000006</v>
      </c>
      <c r="G175" s="41">
        <f>SUM('Abr 26'!F176)</f>
        <v>6.8879999999999999</v>
      </c>
      <c r="H175" s="41">
        <f>SUM('May 26'!F176)</f>
        <v>9.1869999999999994</v>
      </c>
      <c r="I175" s="41">
        <f>SUM('Jun 26'!F176)</f>
        <v>0</v>
      </c>
      <c r="J175" s="41">
        <f>SUM('Jul 26'!F176)</f>
        <v>0</v>
      </c>
      <c r="K175" s="41">
        <f>SUM('Ago 26'!F176)</f>
        <v>0</v>
      </c>
      <c r="L175" s="41">
        <f>SUM('Sep 26'!F176)</f>
        <v>0</v>
      </c>
      <c r="M175" s="41">
        <f>SUM('Oct 26'!F176)</f>
        <v>0</v>
      </c>
      <c r="N175" s="41">
        <f>SUM('Nov 26'!F176)</f>
        <v>0</v>
      </c>
      <c r="O175" s="41">
        <f>SUM('Dic 26'!F176)</f>
        <v>0</v>
      </c>
    </row>
    <row r="176" spans="2:15" x14ac:dyDescent="0.45">
      <c r="B176" s="46" t="s">
        <v>11</v>
      </c>
      <c r="C176" s="46">
        <v>403</v>
      </c>
      <c r="D176" s="41">
        <f>'Ene 26'!F177</f>
        <v>15.133000000000001</v>
      </c>
      <c r="E176" s="41">
        <f>'Feb 26'!F177</f>
        <v>12.212</v>
      </c>
      <c r="F176" s="41">
        <f>SUM('Mar 26'!F177)</f>
        <v>14.26</v>
      </c>
      <c r="G176" s="41">
        <f>SUM('Abr 26'!F177)</f>
        <v>14.944000000000001</v>
      </c>
      <c r="H176" s="41">
        <f>SUM('May 26'!F177)</f>
        <v>14.847</v>
      </c>
      <c r="I176" s="41">
        <f>SUM('Jun 26'!F177)</f>
        <v>0</v>
      </c>
      <c r="J176" s="41">
        <f>SUM('Jul 26'!F177)</f>
        <v>0</v>
      </c>
      <c r="K176" s="41">
        <f>SUM('Ago 26'!F177)</f>
        <v>0</v>
      </c>
      <c r="L176" s="41">
        <f>SUM('Sep 26'!F177)</f>
        <v>0</v>
      </c>
      <c r="M176" s="41">
        <f>SUM('Oct 26'!F177)</f>
        <v>0</v>
      </c>
      <c r="N176" s="41">
        <f>SUM('Nov 26'!F177)</f>
        <v>0</v>
      </c>
      <c r="O176" s="41">
        <f>SUM('Dic 26'!F177)</f>
        <v>0</v>
      </c>
    </row>
    <row r="177" spans="2:15" x14ac:dyDescent="0.45">
      <c r="B177" s="46" t="s">
        <v>11</v>
      </c>
      <c r="C177" s="46">
        <v>404</v>
      </c>
      <c r="D177" s="41">
        <f>'Ene 26'!F178</f>
        <v>11.298</v>
      </c>
      <c r="E177" s="41">
        <f>'Feb 26'!F178</f>
        <v>18.41</v>
      </c>
      <c r="F177" s="41">
        <f>SUM('Mar 26'!F178)</f>
        <v>11.071</v>
      </c>
      <c r="G177" s="41">
        <f>SUM('Abr 26'!F178)</f>
        <v>13.092000000000001</v>
      </c>
      <c r="H177" s="41">
        <f>SUM('May 26'!F178)</f>
        <v>13.543000000000001</v>
      </c>
      <c r="I177" s="41">
        <f>SUM('Jun 26'!F178)</f>
        <v>0</v>
      </c>
      <c r="J177" s="41">
        <f>SUM('Jul 26'!F178)</f>
        <v>0</v>
      </c>
      <c r="K177" s="41">
        <f>SUM('Ago 26'!F178)</f>
        <v>0</v>
      </c>
      <c r="L177" s="41">
        <f>SUM('Sep 26'!F178)</f>
        <v>0</v>
      </c>
      <c r="M177" s="41">
        <f>SUM('Oct 26'!F178)</f>
        <v>0</v>
      </c>
      <c r="N177" s="41">
        <f>SUM('Nov 26'!F178)</f>
        <v>0</v>
      </c>
      <c r="O177" s="41">
        <f>SUM('Dic 26'!F178)</f>
        <v>0</v>
      </c>
    </row>
    <row r="178" spans="2:15" x14ac:dyDescent="0.45">
      <c r="B178" s="46" t="s">
        <v>11</v>
      </c>
      <c r="C178" s="46">
        <v>501</v>
      </c>
      <c r="D178" s="41">
        <f>'Ene 26'!F179</f>
        <v>58.639000000000003</v>
      </c>
      <c r="E178" s="41">
        <f>'Feb 26'!F179</f>
        <v>27.051000000000002</v>
      </c>
      <c r="F178" s="41">
        <f>SUM('Mar 26'!F179)</f>
        <v>36.122</v>
      </c>
      <c r="G178" s="41">
        <f>SUM('Abr 26'!F179)</f>
        <v>56.221000000000004</v>
      </c>
      <c r="H178" s="41">
        <f>SUM('May 26'!F179)</f>
        <v>45.584000000000003</v>
      </c>
      <c r="I178" s="41">
        <f>SUM('Jun 26'!F179)</f>
        <v>0</v>
      </c>
      <c r="J178" s="41">
        <f>SUM('Jul 26'!F179)</f>
        <v>0</v>
      </c>
      <c r="K178" s="41">
        <f>SUM('Ago 26'!F179)</f>
        <v>0</v>
      </c>
      <c r="L178" s="41">
        <f>SUM('Sep 26'!F179)</f>
        <v>0</v>
      </c>
      <c r="M178" s="41">
        <f>SUM('Oct 26'!F179)</f>
        <v>0</v>
      </c>
      <c r="N178" s="41">
        <f>SUM('Nov 26'!F179)</f>
        <v>0</v>
      </c>
      <c r="O178" s="41">
        <f>SUM('Dic 26'!F179)</f>
        <v>0</v>
      </c>
    </row>
    <row r="179" spans="2:15" x14ac:dyDescent="0.45">
      <c r="B179" s="46" t="s">
        <v>11</v>
      </c>
      <c r="C179" s="46">
        <v>502</v>
      </c>
      <c r="D179" s="41">
        <f>'Ene 26'!F180</f>
        <v>27.283000000000001</v>
      </c>
      <c r="E179" s="41">
        <f>'Feb 26'!F180</f>
        <v>16.785</v>
      </c>
      <c r="F179" s="41">
        <f>SUM('Mar 26'!F180)</f>
        <v>21.349</v>
      </c>
      <c r="G179" s="41">
        <f>SUM('Abr 26'!F180)</f>
        <v>18.493000000000002</v>
      </c>
      <c r="H179" s="41">
        <f>SUM('May 26'!F180)</f>
        <v>22.26</v>
      </c>
      <c r="I179" s="41">
        <f>SUM('Jun 26'!F180)</f>
        <v>0</v>
      </c>
      <c r="J179" s="41">
        <f>SUM('Jul 26'!F180)</f>
        <v>0</v>
      </c>
      <c r="K179" s="41">
        <f>SUM('Ago 26'!F180)</f>
        <v>0</v>
      </c>
      <c r="L179" s="41">
        <f>SUM('Sep 26'!F180)</f>
        <v>0</v>
      </c>
      <c r="M179" s="41">
        <f>SUM('Oct 26'!F180)</f>
        <v>0</v>
      </c>
      <c r="N179" s="41">
        <f>SUM('Nov 26'!F180)</f>
        <v>0</v>
      </c>
      <c r="O179" s="41">
        <f>SUM('Dic 26'!F180)</f>
        <v>0</v>
      </c>
    </row>
    <row r="180" spans="2:15" x14ac:dyDescent="0.45">
      <c r="B180" s="46" t="s">
        <v>11</v>
      </c>
      <c r="C180" s="46">
        <v>503</v>
      </c>
      <c r="D180" s="41">
        <f>'Ene 26'!F181</f>
        <v>10.736000000000001</v>
      </c>
      <c r="E180" s="41">
        <f>'Feb 26'!F181</f>
        <v>9.5579999999999998</v>
      </c>
      <c r="F180" s="41">
        <f>SUM('Mar 26'!F181)</f>
        <v>11.342000000000001</v>
      </c>
      <c r="G180" s="41">
        <f>SUM('Abr 26'!F181)</f>
        <v>11.244</v>
      </c>
      <c r="H180" s="41">
        <f>SUM('May 26'!F181)</f>
        <v>13.205</v>
      </c>
      <c r="I180" s="41">
        <f>SUM('Jun 26'!F181)</f>
        <v>0</v>
      </c>
      <c r="J180" s="41">
        <f>SUM('Jul 26'!F181)</f>
        <v>0</v>
      </c>
      <c r="K180" s="41">
        <f>SUM('Ago 26'!F181)</f>
        <v>0</v>
      </c>
      <c r="L180" s="41">
        <f>SUM('Sep 26'!F181)</f>
        <v>0</v>
      </c>
      <c r="M180" s="41">
        <f>SUM('Oct 26'!F181)</f>
        <v>0</v>
      </c>
      <c r="N180" s="41">
        <f>SUM('Nov 26'!F181)</f>
        <v>0</v>
      </c>
      <c r="O180" s="41">
        <f>SUM('Dic 26'!F181)</f>
        <v>0</v>
      </c>
    </row>
    <row r="181" spans="2:15" x14ac:dyDescent="0.45">
      <c r="B181" s="46" t="s">
        <v>11</v>
      </c>
      <c r="C181" s="46">
        <v>504</v>
      </c>
      <c r="D181" s="41">
        <f>'Ene 26'!F182</f>
        <v>39.570999999999998</v>
      </c>
      <c r="E181" s="41">
        <f>'Feb 26'!F182</f>
        <v>23.272000000000002</v>
      </c>
      <c r="F181" s="41">
        <f>SUM('Mar 26'!F182)</f>
        <v>27.221</v>
      </c>
      <c r="G181" s="41">
        <f>SUM('Abr 26'!F182)</f>
        <v>33.713999999999999</v>
      </c>
      <c r="H181" s="41">
        <f>SUM('May 26'!F182)</f>
        <v>19.536999999999999</v>
      </c>
      <c r="I181" s="41">
        <f>SUM('Jun 26'!F182)</f>
        <v>0</v>
      </c>
      <c r="J181" s="41">
        <f>SUM('Jul 26'!F182)</f>
        <v>0</v>
      </c>
      <c r="K181" s="41">
        <f>SUM('Ago 26'!F182)</f>
        <v>0</v>
      </c>
      <c r="L181" s="41">
        <f>SUM('Sep 26'!F182)</f>
        <v>0</v>
      </c>
      <c r="M181" s="41">
        <f>SUM('Oct 26'!F182)</f>
        <v>0</v>
      </c>
      <c r="N181" s="41">
        <f>SUM('Nov 26'!F182)</f>
        <v>0</v>
      </c>
      <c r="O181" s="41">
        <f>SUM('Dic 26'!F182)</f>
        <v>0</v>
      </c>
    </row>
    <row r="182" spans="2:15" x14ac:dyDescent="0.45">
      <c r="B182" s="176" t="s">
        <v>296</v>
      </c>
      <c r="C182" s="46" t="s">
        <v>12</v>
      </c>
      <c r="D182" s="177">
        <f>SUM('Ene 26'!F194)</f>
        <v>69.356000000001131</v>
      </c>
      <c r="E182" s="177">
        <f>SUM('Feb 26'!F194)</f>
        <v>979.12199999999848</v>
      </c>
      <c r="F182" s="177">
        <f>SUM('Mar 26'!F194)</f>
        <v>649.00700000000052</v>
      </c>
      <c r="G182" s="177">
        <f>SUM('Abr 26'!F194)</f>
        <v>470.11099999999942</v>
      </c>
      <c r="H182" s="177">
        <f>SUM('May 26'!F194)</f>
        <v>410.84699999999975</v>
      </c>
      <c r="I182" s="177">
        <f>SUM('Jun 26'!F194)</f>
        <v>0.20000100000000001</v>
      </c>
      <c r="J182" s="177">
        <f>SUM('Jul 26'!F194)</f>
        <v>0.20000100000000001</v>
      </c>
      <c r="K182" s="177">
        <f>SUM('Ago 26'!F194)</f>
        <v>0.20000100000000001</v>
      </c>
      <c r="L182" s="177">
        <f>SUM('Sep 26'!F194)</f>
        <v>0.21000100000000002</v>
      </c>
      <c r="M182" s="177">
        <f>SUM('Oct 26'!F194)</f>
        <v>0.20000100000000001</v>
      </c>
      <c r="N182" s="177">
        <f>SUM('Nov 26'!F194)</f>
        <v>0.20000100000000001</v>
      </c>
      <c r="O182" s="177">
        <f>SUM('Dic 26'!F194)</f>
        <v>0.20000100000000001</v>
      </c>
    </row>
    <row r="184" spans="2:15" x14ac:dyDescent="0.45">
      <c r="D184" s="6" t="s">
        <v>73</v>
      </c>
      <c r="E184" s="6" t="s">
        <v>74</v>
      </c>
      <c r="F184" s="6" t="s">
        <v>75</v>
      </c>
      <c r="G184" s="6" t="s">
        <v>76</v>
      </c>
      <c r="H184" s="6" t="s">
        <v>77</v>
      </c>
      <c r="I184" s="6" t="s">
        <v>78</v>
      </c>
      <c r="J184" s="6" t="s">
        <v>79</v>
      </c>
      <c r="K184" s="6" t="s">
        <v>80</v>
      </c>
      <c r="L184" s="6" t="s">
        <v>282</v>
      </c>
    </row>
    <row r="185" spans="2:15" ht="54.75" customHeight="1" x14ac:dyDescent="0.45">
      <c r="D185" s="158">
        <f>SUM(D2:D183)</f>
        <v>3422</v>
      </c>
      <c r="E185" s="158">
        <f t="shared" ref="E185:J185" si="0">SUM(E2:E183)</f>
        <v>3831</v>
      </c>
      <c r="F185" s="158">
        <f t="shared" si="0"/>
        <v>3713</v>
      </c>
      <c r="G185" s="158">
        <f t="shared" si="0"/>
        <v>3812</v>
      </c>
      <c r="H185" s="158">
        <f t="shared" si="0"/>
        <v>3700</v>
      </c>
      <c r="I185" s="158">
        <f t="shared" si="0"/>
        <v>0.2</v>
      </c>
      <c r="J185" s="158">
        <f t="shared" si="0"/>
        <v>0.2</v>
      </c>
      <c r="K185" s="158">
        <f>SUM(K2:K183)</f>
        <v>0.2</v>
      </c>
      <c r="L185" s="158">
        <f>SUM(L2:L183)</f>
        <v>0.21000000000000002</v>
      </c>
    </row>
    <row r="186" spans="2:15" x14ac:dyDescent="0.45"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</row>
    <row r="189" spans="2:15" x14ac:dyDescent="0.45">
      <c r="D189" s="91"/>
      <c r="E189" s="91"/>
      <c r="F189" s="91"/>
      <c r="G189" s="91"/>
      <c r="H189" s="91"/>
      <c r="I189" s="91"/>
      <c r="J189" s="91"/>
      <c r="K189" s="91"/>
      <c r="L189" s="91"/>
      <c r="M189" s="91"/>
      <c r="N189" s="91"/>
      <c r="O189" s="91"/>
    </row>
  </sheetData>
  <phoneticPr fontId="52" type="noConversion"/>
  <pageMargins left="0.7" right="0.7" top="0.75" bottom="0.75" header="0.3" footer="0.3"/>
  <pageSetup paperSize="9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D47826-0BE1-4063-B41D-4E5808C3F9F6}">
  <dimension ref="A1:Q197"/>
  <sheetViews>
    <sheetView zoomScale="85" zoomScaleNormal="85" workbookViewId="0">
      <pane xSplit="5" ySplit="2" topLeftCell="F87" activePane="bottomRight" state="frozen"/>
      <selection activeCell="F159" sqref="F159"/>
      <selection pane="topRight" activeCell="F159" sqref="F159"/>
      <selection pane="bottomLeft" activeCell="F159" sqref="F159"/>
      <selection pane="bottomRight" activeCell="F91" sqref="F91"/>
    </sheetView>
  </sheetViews>
  <sheetFormatPr baseColWidth="10" defaultRowHeight="14.65" x14ac:dyDescent="0.45"/>
  <cols>
    <col min="1" max="1" width="5.73046875" hidden="1" customWidth="1"/>
    <col min="2" max="2" width="3.3984375" bestFit="1" customWidth="1"/>
    <col min="3" max="3" width="7.1328125" style="109" bestFit="1" customWidth="1"/>
    <col min="4" max="4" width="6.265625" bestFit="1" customWidth="1"/>
    <col min="5" max="5" width="8.3984375" style="59" hidden="1" customWidth="1"/>
    <col min="6" max="6" width="8.86328125" style="6" customWidth="1"/>
    <col min="7" max="7" width="7.265625" style="61" customWidth="1"/>
    <col min="8" max="8" width="7.265625" style="62" customWidth="1"/>
    <col min="9" max="9" width="6.59765625" style="62" customWidth="1"/>
    <col min="10" max="10" width="8.86328125" style="6" customWidth="1"/>
    <col min="11" max="11" width="14.59765625" style="91" bestFit="1" customWidth="1"/>
  </cols>
  <sheetData>
    <row r="1" spans="1:13" s="6" customFormat="1" ht="27.75" customHeight="1" x14ac:dyDescent="0.45">
      <c r="C1" s="108">
        <v>2025</v>
      </c>
      <c r="E1" s="55"/>
      <c r="F1" s="95" t="s">
        <v>20</v>
      </c>
      <c r="G1" s="57"/>
      <c r="H1" s="58"/>
      <c r="I1" s="58"/>
      <c r="J1" s="95" t="s">
        <v>20</v>
      </c>
      <c r="K1" s="151"/>
      <c r="M1" s="24">
        <f>SUM(M183)</f>
        <v>0</v>
      </c>
    </row>
    <row r="2" spans="1:13" hidden="1" x14ac:dyDescent="0.45"/>
    <row r="3" spans="1:13" ht="20.100000000000001" customHeight="1" x14ac:dyDescent="0.45">
      <c r="A3" s="63" t="s">
        <v>86</v>
      </c>
      <c r="B3" s="64">
        <v>1</v>
      </c>
      <c r="C3" s="110" t="s">
        <v>3</v>
      </c>
      <c r="D3" s="65">
        <v>101</v>
      </c>
      <c r="E3" s="66">
        <v>0</v>
      </c>
      <c r="F3" s="89">
        <v>-5.1102475833886274E-4</v>
      </c>
      <c r="G3" s="71" t="s">
        <v>317</v>
      </c>
      <c r="I3" s="67"/>
      <c r="J3" s="89">
        <f>'[1]Cuota-Pago=Saldo'!AN6</f>
        <v>-5.1102475833886274E-4</v>
      </c>
      <c r="K3" s="91" t="s">
        <v>312</v>
      </c>
      <c r="M3" s="29">
        <f>SUM(J3,-F3)</f>
        <v>0</v>
      </c>
    </row>
    <row r="4" spans="1:13" ht="20.100000000000001" customHeight="1" x14ac:dyDescent="0.45">
      <c r="A4" s="63" t="s">
        <v>87</v>
      </c>
      <c r="B4" s="64">
        <v>2</v>
      </c>
      <c r="C4" s="110" t="s">
        <v>3</v>
      </c>
      <c r="D4" s="65">
        <v>102</v>
      </c>
      <c r="E4" s="66">
        <v>0</v>
      </c>
      <c r="F4" s="89">
        <v>687.5954002284609</v>
      </c>
      <c r="I4" s="68"/>
      <c r="J4" s="89">
        <f>'[1]Cuota-Pago=Saldo'!AN7</f>
        <v>687.5954002284609</v>
      </c>
      <c r="M4" s="29">
        <f t="shared" ref="M4:M67" si="0">SUM(J4,-F4)</f>
        <v>0</v>
      </c>
    </row>
    <row r="5" spans="1:13" ht="20.100000000000001" customHeight="1" x14ac:dyDescent="0.45">
      <c r="A5" s="69" t="s">
        <v>88</v>
      </c>
      <c r="B5" s="64">
        <v>3</v>
      </c>
      <c r="C5" s="110" t="s">
        <v>3</v>
      </c>
      <c r="D5" s="65">
        <v>103</v>
      </c>
      <c r="E5" s="66">
        <v>0</v>
      </c>
      <c r="F5" s="89">
        <v>5.2391579562402057</v>
      </c>
      <c r="I5" s="67"/>
      <c r="J5" s="89">
        <f>'[1]Cuota-Pago=Saldo'!AN8</f>
        <v>5.2391579562402057</v>
      </c>
      <c r="M5" s="29">
        <f t="shared" si="0"/>
        <v>0</v>
      </c>
    </row>
    <row r="6" spans="1:13" ht="20.100000000000001" customHeight="1" x14ac:dyDescent="0.45">
      <c r="A6" s="69" t="s">
        <v>89</v>
      </c>
      <c r="B6" s="64">
        <v>4</v>
      </c>
      <c r="C6" s="110" t="s">
        <v>3</v>
      </c>
      <c r="D6" s="65">
        <v>104</v>
      </c>
      <c r="E6" s="66">
        <v>0</v>
      </c>
      <c r="F6" s="89">
        <v>35.698635801404578</v>
      </c>
      <c r="J6" s="89">
        <f>'[1]Cuota-Pago=Saldo'!AN9</f>
        <v>35.698635801404578</v>
      </c>
      <c r="M6" s="29">
        <f t="shared" si="0"/>
        <v>0</v>
      </c>
    </row>
    <row r="7" spans="1:13" ht="20.100000000000001" customHeight="1" x14ac:dyDescent="0.45">
      <c r="A7" s="63" t="s">
        <v>90</v>
      </c>
      <c r="B7" s="64">
        <v>5</v>
      </c>
      <c r="C7" s="110" t="s">
        <v>3</v>
      </c>
      <c r="D7" s="65">
        <v>201</v>
      </c>
      <c r="E7" s="66">
        <v>0</v>
      </c>
      <c r="F7" s="89">
        <v>117.56401930434839</v>
      </c>
      <c r="J7" s="89">
        <f>'[1]Cuota-Pago=Saldo'!AN10</f>
        <v>117.56401930434839</v>
      </c>
      <c r="M7" s="29">
        <f t="shared" si="0"/>
        <v>0</v>
      </c>
    </row>
    <row r="8" spans="1:13" ht="20.100000000000001" customHeight="1" x14ac:dyDescent="0.45">
      <c r="A8" s="63" t="s">
        <v>91</v>
      </c>
      <c r="B8" s="64">
        <v>6</v>
      </c>
      <c r="C8" s="110" t="s">
        <v>3</v>
      </c>
      <c r="D8" s="65">
        <v>202</v>
      </c>
      <c r="E8" s="66">
        <v>0</v>
      </c>
      <c r="F8" s="89">
        <v>3.1226395729504475E-3</v>
      </c>
      <c r="J8" s="89">
        <f>'[1]Cuota-Pago=Saldo'!AN11</f>
        <v>3.1226395729504475E-3</v>
      </c>
      <c r="M8" s="29">
        <f t="shared" si="0"/>
        <v>0</v>
      </c>
    </row>
    <row r="9" spans="1:13" ht="20.100000000000001" customHeight="1" x14ac:dyDescent="0.45">
      <c r="A9" s="69" t="s">
        <v>92</v>
      </c>
      <c r="B9" s="64">
        <v>7</v>
      </c>
      <c r="C9" s="110" t="s">
        <v>3</v>
      </c>
      <c r="D9" s="65">
        <v>203</v>
      </c>
      <c r="E9" s="66">
        <v>0</v>
      </c>
      <c r="F9" s="89">
        <v>2.3448382029300774E-3</v>
      </c>
      <c r="J9" s="89">
        <f>'[1]Cuota-Pago=Saldo'!AN12</f>
        <v>2.3448382029300774E-3</v>
      </c>
      <c r="M9" s="29">
        <f t="shared" si="0"/>
        <v>0</v>
      </c>
    </row>
    <row r="10" spans="1:13" ht="20.100000000000001" customHeight="1" x14ac:dyDescent="0.45">
      <c r="A10" s="69" t="s">
        <v>93</v>
      </c>
      <c r="B10" s="64">
        <v>8</v>
      </c>
      <c r="C10" s="110" t="s">
        <v>3</v>
      </c>
      <c r="D10" s="65">
        <v>204</v>
      </c>
      <c r="E10" s="66">
        <v>0</v>
      </c>
      <c r="F10" s="89">
        <v>-1.2407547414454712E-3</v>
      </c>
      <c r="J10" s="89">
        <f>'[1]Cuota-Pago=Saldo'!AN13</f>
        <v>-1.2407547414454712E-3</v>
      </c>
      <c r="M10" s="29">
        <f t="shared" si="0"/>
        <v>0</v>
      </c>
    </row>
    <row r="11" spans="1:13" ht="20.100000000000001" customHeight="1" x14ac:dyDescent="0.45">
      <c r="A11" s="63" t="s">
        <v>94</v>
      </c>
      <c r="B11" s="64">
        <v>9</v>
      </c>
      <c r="C11" s="110" t="s">
        <v>3</v>
      </c>
      <c r="D11" s="65">
        <v>301</v>
      </c>
      <c r="E11" s="66">
        <v>0</v>
      </c>
      <c r="F11" s="89">
        <v>-400.00266135405991</v>
      </c>
      <c r="G11" s="81"/>
      <c r="I11" s="81"/>
      <c r="J11" s="89">
        <f>'[1]Cuota-Pago=Saldo'!AN14</f>
        <v>-400.00266135405991</v>
      </c>
      <c r="M11" s="29">
        <f t="shared" si="0"/>
        <v>0</v>
      </c>
    </row>
    <row r="12" spans="1:13" ht="20.100000000000001" customHeight="1" x14ac:dyDescent="0.45">
      <c r="A12" s="63" t="s">
        <v>95</v>
      </c>
      <c r="B12" s="64">
        <v>10</v>
      </c>
      <c r="C12" s="110" t="s">
        <v>3</v>
      </c>
      <c r="D12" s="65">
        <v>302</v>
      </c>
      <c r="E12" s="66">
        <v>0</v>
      </c>
      <c r="F12" s="89">
        <v>4.8046930473901739E-3</v>
      </c>
      <c r="G12" s="81"/>
      <c r="I12" s="81"/>
      <c r="J12" s="89">
        <f>'[1]Cuota-Pago=Saldo'!AN15</f>
        <v>4.8046930473901739E-3</v>
      </c>
      <c r="M12" s="29">
        <f t="shared" si="0"/>
        <v>0</v>
      </c>
    </row>
    <row r="13" spans="1:13" ht="20.100000000000001" customHeight="1" x14ac:dyDescent="0.45">
      <c r="A13" s="63" t="s">
        <v>96</v>
      </c>
      <c r="B13" s="64">
        <v>11</v>
      </c>
      <c r="C13" s="110" t="s">
        <v>3</v>
      </c>
      <c r="D13" s="65">
        <v>303</v>
      </c>
      <c r="E13" s="66">
        <v>0</v>
      </c>
      <c r="F13" s="89">
        <v>2.3635352016526667E-4</v>
      </c>
      <c r="G13" s="81"/>
      <c r="I13" s="81"/>
      <c r="J13" s="89">
        <f>'[1]Cuota-Pago=Saldo'!AN16</f>
        <v>2.3635352016526667E-4</v>
      </c>
      <c r="M13" s="29">
        <f t="shared" si="0"/>
        <v>0</v>
      </c>
    </row>
    <row r="14" spans="1:13" ht="20.100000000000001" customHeight="1" x14ac:dyDescent="0.45">
      <c r="A14" s="69" t="s">
        <v>97</v>
      </c>
      <c r="B14" s="64">
        <v>12</v>
      </c>
      <c r="C14" s="110" t="s">
        <v>3</v>
      </c>
      <c r="D14" s="65">
        <v>304</v>
      </c>
      <c r="E14" s="66">
        <v>0</v>
      </c>
      <c r="F14" s="89">
        <v>1.4553130990293539E-3</v>
      </c>
      <c r="G14" s="81"/>
      <c r="I14" s="81"/>
      <c r="J14" s="89">
        <f>'[1]Cuota-Pago=Saldo'!AN17</f>
        <v>1.4553130990293539E-3</v>
      </c>
      <c r="M14" s="29">
        <f t="shared" si="0"/>
        <v>0</v>
      </c>
    </row>
    <row r="15" spans="1:13" ht="20.100000000000001" customHeight="1" x14ac:dyDescent="0.45">
      <c r="A15" s="63" t="s">
        <v>98</v>
      </c>
      <c r="B15" s="64">
        <v>13</v>
      </c>
      <c r="C15" s="110" t="s">
        <v>3</v>
      </c>
      <c r="D15" s="65">
        <v>401</v>
      </c>
      <c r="E15" s="66">
        <v>0</v>
      </c>
      <c r="F15" s="89">
        <v>689.62810760546881</v>
      </c>
      <c r="G15" s="81"/>
      <c r="I15" s="81"/>
      <c r="J15" s="89">
        <f>'[1]Cuota-Pago=Saldo'!AN18</f>
        <v>689.62810760546881</v>
      </c>
      <c r="M15" s="29">
        <f t="shared" si="0"/>
        <v>0</v>
      </c>
    </row>
    <row r="16" spans="1:13" ht="20.100000000000001" customHeight="1" x14ac:dyDescent="0.45">
      <c r="A16" s="69" t="s">
        <v>99</v>
      </c>
      <c r="B16" s="64">
        <v>14</v>
      </c>
      <c r="C16" s="110" t="s">
        <v>3</v>
      </c>
      <c r="D16" s="65">
        <v>402</v>
      </c>
      <c r="E16" s="66">
        <v>0.5</v>
      </c>
      <c r="F16" s="89">
        <v>0.55935953125487003</v>
      </c>
      <c r="G16" s="81"/>
      <c r="I16" s="81"/>
      <c r="J16" s="89">
        <f>'[1]Cuota-Pago=Saldo'!AN19</f>
        <v>0.55935953125487003</v>
      </c>
      <c r="M16" s="29">
        <f t="shared" si="0"/>
        <v>0</v>
      </c>
    </row>
    <row r="17" spans="1:17" ht="20.100000000000001" customHeight="1" x14ac:dyDescent="0.45">
      <c r="A17" s="69" t="s">
        <v>100</v>
      </c>
      <c r="B17" s="64">
        <v>15</v>
      </c>
      <c r="C17" s="111" t="s">
        <v>3</v>
      </c>
      <c r="D17" s="70">
        <v>403</v>
      </c>
      <c r="E17" s="66">
        <v>0</v>
      </c>
      <c r="F17" s="89">
        <v>-2.8775468655339864E-3</v>
      </c>
      <c r="G17" s="81"/>
      <c r="I17" s="81"/>
      <c r="J17" s="89">
        <f>'[1]Cuota-Pago=Saldo'!AN20</f>
        <v>-2.8775468655339864E-3</v>
      </c>
      <c r="M17" s="29">
        <f t="shared" si="0"/>
        <v>0</v>
      </c>
    </row>
    <row r="18" spans="1:17" ht="20.100000000000001" customHeight="1" x14ac:dyDescent="0.45">
      <c r="A18" s="69" t="s">
        <v>101</v>
      </c>
      <c r="B18" s="64">
        <v>16</v>
      </c>
      <c r="C18" s="110" t="s">
        <v>3</v>
      </c>
      <c r="D18" s="65">
        <v>404</v>
      </c>
      <c r="E18" s="66">
        <v>0</v>
      </c>
      <c r="F18" s="89">
        <v>57.622080410342051</v>
      </c>
      <c r="G18" s="81"/>
      <c r="I18" s="81"/>
      <c r="J18" s="89">
        <f>'[1]Cuota-Pago=Saldo'!AN21</f>
        <v>57.622080410342051</v>
      </c>
      <c r="M18" s="29">
        <f t="shared" si="0"/>
        <v>0</v>
      </c>
    </row>
    <row r="19" spans="1:17" ht="20.100000000000001" customHeight="1" x14ac:dyDescent="0.45">
      <c r="A19" s="69" t="s">
        <v>102</v>
      </c>
      <c r="B19" s="64">
        <v>17</v>
      </c>
      <c r="C19" s="110" t="s">
        <v>3</v>
      </c>
      <c r="D19" s="65">
        <v>501</v>
      </c>
      <c r="E19" s="66">
        <v>0</v>
      </c>
      <c r="F19" s="89">
        <v>420.74655134428502</v>
      </c>
      <c r="G19" s="81"/>
      <c r="I19" s="81"/>
      <c r="J19" s="89">
        <f>'[1]Cuota-Pago=Saldo'!AN22</f>
        <v>420.74655134428502</v>
      </c>
      <c r="M19" s="29">
        <f t="shared" si="0"/>
        <v>0</v>
      </c>
    </row>
    <row r="20" spans="1:17" ht="20.100000000000001" customHeight="1" x14ac:dyDescent="0.45">
      <c r="A20" s="69" t="s">
        <v>103</v>
      </c>
      <c r="B20" s="64">
        <v>18</v>
      </c>
      <c r="C20" s="111" t="s">
        <v>3</v>
      </c>
      <c r="D20" s="65">
        <v>502</v>
      </c>
      <c r="E20" s="66">
        <v>0</v>
      </c>
      <c r="F20" s="89">
        <v>-1.886658511011774E-3</v>
      </c>
      <c r="G20" s="81"/>
      <c r="I20" s="81"/>
      <c r="J20" s="89">
        <f>'[1]Cuota-Pago=Saldo'!AN23</f>
        <v>-1.886658511011774E-3</v>
      </c>
      <c r="M20" s="29">
        <f t="shared" si="0"/>
        <v>0</v>
      </c>
    </row>
    <row r="21" spans="1:17" ht="20.100000000000001" customHeight="1" x14ac:dyDescent="0.45">
      <c r="A21" s="69" t="s">
        <v>104</v>
      </c>
      <c r="B21" s="64">
        <v>19</v>
      </c>
      <c r="C21" s="110" t="s">
        <v>3</v>
      </c>
      <c r="D21" s="65">
        <v>503</v>
      </c>
      <c r="E21" s="66">
        <v>0</v>
      </c>
      <c r="F21" s="89">
        <v>330.56486860805279</v>
      </c>
      <c r="G21" s="81"/>
      <c r="I21" s="81"/>
      <c r="J21" s="89">
        <f>'[1]Cuota-Pago=Saldo'!AN24</f>
        <v>330.56486860805279</v>
      </c>
      <c r="M21" s="29">
        <f t="shared" si="0"/>
        <v>0</v>
      </c>
    </row>
    <row r="22" spans="1:17" ht="20.100000000000001" customHeight="1" x14ac:dyDescent="0.45">
      <c r="A22" s="69" t="s">
        <v>105</v>
      </c>
      <c r="B22" s="64">
        <v>20</v>
      </c>
      <c r="C22" s="110" t="s">
        <v>3</v>
      </c>
      <c r="D22" s="65">
        <v>504</v>
      </c>
      <c r="E22" s="66">
        <v>0</v>
      </c>
      <c r="F22" s="89">
        <v>-5.2080636692153348E-6</v>
      </c>
      <c r="G22" s="81"/>
      <c r="I22" s="81"/>
      <c r="J22" s="89">
        <f>'[1]Cuota-Pago=Saldo'!AN25</f>
        <v>-5.2080636692153348E-6</v>
      </c>
      <c r="M22" s="29">
        <f t="shared" si="0"/>
        <v>0</v>
      </c>
    </row>
    <row r="23" spans="1:17" ht="20.100000000000001" customHeight="1" x14ac:dyDescent="0.45">
      <c r="A23" s="63" t="s">
        <v>106</v>
      </c>
      <c r="B23" s="83">
        <v>1</v>
      </c>
      <c r="C23" s="110" t="s">
        <v>4</v>
      </c>
      <c r="D23" s="65">
        <v>101</v>
      </c>
      <c r="E23" s="66">
        <v>0</v>
      </c>
      <c r="F23" s="89">
        <v>1.6020177083078124E-3</v>
      </c>
      <c r="I23" s="67"/>
      <c r="J23" s="89">
        <f>'[1]Cuota-Pago=Saldo'!AN26</f>
        <v>1.6020177083078124E-3</v>
      </c>
      <c r="M23" s="29">
        <f t="shared" si="0"/>
        <v>0</v>
      </c>
    </row>
    <row r="24" spans="1:17" ht="20.100000000000001" customHeight="1" x14ac:dyDescent="0.45">
      <c r="A24" s="69" t="s">
        <v>107</v>
      </c>
      <c r="B24" s="83">
        <v>2</v>
      </c>
      <c r="C24" s="110" t="s">
        <v>4</v>
      </c>
      <c r="D24" s="65">
        <v>102</v>
      </c>
      <c r="E24" s="66">
        <v>0</v>
      </c>
      <c r="F24" s="89">
        <v>-402.17964741438766</v>
      </c>
      <c r="I24" s="68"/>
      <c r="J24" s="89">
        <f>'[1]Cuota-Pago=Saldo'!AN27</f>
        <v>-402.17964741438766</v>
      </c>
      <c r="M24" s="29">
        <f t="shared" si="0"/>
        <v>0</v>
      </c>
    </row>
    <row r="25" spans="1:17" ht="20.100000000000001" customHeight="1" x14ac:dyDescent="0.45">
      <c r="A25" s="69" t="s">
        <v>108</v>
      </c>
      <c r="B25" s="83">
        <v>3</v>
      </c>
      <c r="C25" s="110" t="s">
        <v>4</v>
      </c>
      <c r="D25" s="65">
        <v>103</v>
      </c>
      <c r="E25" s="66">
        <v>0</v>
      </c>
      <c r="F25" s="89">
        <v>0.46773098365162014</v>
      </c>
      <c r="I25" s="67"/>
      <c r="J25" s="89">
        <f>'[1]Cuota-Pago=Saldo'!AN28</f>
        <v>0.46773098365162014</v>
      </c>
      <c r="M25" s="29">
        <f t="shared" si="0"/>
        <v>0</v>
      </c>
    </row>
    <row r="26" spans="1:17" s="61" customFormat="1" ht="20.100000000000001" customHeight="1" x14ac:dyDescent="0.45">
      <c r="A26" s="69" t="s">
        <v>109</v>
      </c>
      <c r="B26" s="83">
        <v>4</v>
      </c>
      <c r="C26" s="110" t="s">
        <v>4</v>
      </c>
      <c r="D26" s="65">
        <v>104</v>
      </c>
      <c r="E26" s="66">
        <v>0</v>
      </c>
      <c r="F26" s="89">
        <v>-6.8510865513815133E-2</v>
      </c>
      <c r="H26" s="62"/>
      <c r="I26" s="62"/>
      <c r="J26" s="89">
        <f>'[1]Cuota-Pago=Saldo'!AN29</f>
        <v>-6.8510865513815133E-2</v>
      </c>
      <c r="L26"/>
      <c r="M26" s="29">
        <f t="shared" si="0"/>
        <v>0</v>
      </c>
      <c r="N26"/>
      <c r="O26"/>
      <c r="P26"/>
      <c r="Q26"/>
    </row>
    <row r="27" spans="1:17" s="61" customFormat="1" ht="20.100000000000001" customHeight="1" x14ac:dyDescent="0.45">
      <c r="A27" s="63" t="s">
        <v>110</v>
      </c>
      <c r="B27" s="83">
        <v>5</v>
      </c>
      <c r="C27" s="110" t="s">
        <v>4</v>
      </c>
      <c r="D27" s="65">
        <v>201</v>
      </c>
      <c r="E27" s="66">
        <v>0</v>
      </c>
      <c r="F27" s="89">
        <v>1039.766102460603</v>
      </c>
      <c r="H27" s="62"/>
      <c r="I27" s="62"/>
      <c r="J27" s="89">
        <f>'[1]Cuota-Pago=Saldo'!AN30</f>
        <v>1039.766102460603</v>
      </c>
      <c r="L27"/>
      <c r="M27" s="29">
        <f t="shared" si="0"/>
        <v>0</v>
      </c>
      <c r="N27"/>
      <c r="O27"/>
      <c r="P27"/>
      <c r="Q27"/>
    </row>
    <row r="28" spans="1:17" s="61" customFormat="1" ht="20.100000000000001" customHeight="1" x14ac:dyDescent="0.45">
      <c r="A28" s="63" t="s">
        <v>111</v>
      </c>
      <c r="B28" s="83">
        <v>6</v>
      </c>
      <c r="C28" s="110" t="s">
        <v>4</v>
      </c>
      <c r="D28" s="65">
        <v>202</v>
      </c>
      <c r="E28" s="66">
        <v>0</v>
      </c>
      <c r="F28" s="89">
        <v>6.8273087237002983E-4</v>
      </c>
      <c r="H28" s="62"/>
      <c r="I28" s="62"/>
      <c r="J28" s="89">
        <f>'[1]Cuota-Pago=Saldo'!AN31</f>
        <v>6.8273087237002983E-4</v>
      </c>
      <c r="L28"/>
      <c r="M28" s="29">
        <f t="shared" si="0"/>
        <v>0</v>
      </c>
      <c r="N28"/>
      <c r="O28"/>
      <c r="P28"/>
      <c r="Q28"/>
    </row>
    <row r="29" spans="1:17" s="61" customFormat="1" ht="20.100000000000001" customHeight="1" x14ac:dyDescent="0.45">
      <c r="A29" s="63" t="s">
        <v>112</v>
      </c>
      <c r="B29" s="83">
        <v>7</v>
      </c>
      <c r="C29" s="110" t="s">
        <v>4</v>
      </c>
      <c r="D29" s="65">
        <v>203</v>
      </c>
      <c r="E29" s="66">
        <v>0</v>
      </c>
      <c r="F29" s="89">
        <v>137.23492649586115</v>
      </c>
      <c r="H29" s="62"/>
      <c r="I29" s="62"/>
      <c r="J29" s="89">
        <f>'[1]Cuota-Pago=Saldo'!AN32</f>
        <v>137.23492649586115</v>
      </c>
      <c r="L29"/>
      <c r="M29" s="29">
        <f t="shared" si="0"/>
        <v>0</v>
      </c>
      <c r="N29"/>
      <c r="O29"/>
      <c r="P29"/>
      <c r="Q29"/>
    </row>
    <row r="30" spans="1:17" s="61" customFormat="1" ht="20.100000000000001" customHeight="1" x14ac:dyDescent="0.45">
      <c r="A30" s="69" t="s">
        <v>113</v>
      </c>
      <c r="B30" s="83">
        <v>8</v>
      </c>
      <c r="C30" s="110" t="s">
        <v>4</v>
      </c>
      <c r="D30" s="65">
        <v>204</v>
      </c>
      <c r="E30" s="66">
        <v>0</v>
      </c>
      <c r="F30" s="89">
        <v>3.1965252762233831E-3</v>
      </c>
      <c r="H30" s="62"/>
      <c r="I30" s="62"/>
      <c r="J30" s="89">
        <f>'[1]Cuota-Pago=Saldo'!AN33</f>
        <v>3.1965252762233831E-3</v>
      </c>
      <c r="L30"/>
      <c r="M30" s="29">
        <f t="shared" si="0"/>
        <v>0</v>
      </c>
      <c r="N30"/>
      <c r="O30"/>
      <c r="P30"/>
      <c r="Q30"/>
    </row>
    <row r="31" spans="1:17" s="61" customFormat="1" ht="20.100000000000001" customHeight="1" x14ac:dyDescent="0.45">
      <c r="A31" s="63" t="s">
        <v>114</v>
      </c>
      <c r="B31" s="83">
        <v>9</v>
      </c>
      <c r="C31" s="110" t="s">
        <v>4</v>
      </c>
      <c r="D31" s="65">
        <v>301</v>
      </c>
      <c r="E31" s="66">
        <v>0</v>
      </c>
      <c r="F31" s="89">
        <v>315.78262614385636</v>
      </c>
      <c r="H31" s="62"/>
      <c r="I31" s="62"/>
      <c r="J31" s="89">
        <f>'[1]Cuota-Pago=Saldo'!AN34</f>
        <v>315.78262614385636</v>
      </c>
      <c r="L31"/>
      <c r="M31" s="29">
        <f t="shared" si="0"/>
        <v>0</v>
      </c>
      <c r="N31"/>
      <c r="O31"/>
      <c r="P31"/>
      <c r="Q31"/>
    </row>
    <row r="32" spans="1:17" s="61" customFormat="1" ht="20.100000000000001" customHeight="1" x14ac:dyDescent="0.45">
      <c r="A32" s="63" t="s">
        <v>115</v>
      </c>
      <c r="B32" s="83">
        <v>10</v>
      </c>
      <c r="C32" s="110" t="s">
        <v>4</v>
      </c>
      <c r="D32" s="65">
        <v>302</v>
      </c>
      <c r="E32" s="66">
        <v>0</v>
      </c>
      <c r="F32" s="89">
        <v>-1.2418761886578977E-3</v>
      </c>
      <c r="H32" s="62"/>
      <c r="I32" s="62"/>
      <c r="J32" s="89">
        <f>'[1]Cuota-Pago=Saldo'!AN35</f>
        <v>-1.2418761886578977E-3</v>
      </c>
      <c r="L32"/>
      <c r="M32" s="29">
        <f t="shared" si="0"/>
        <v>0</v>
      </c>
      <c r="N32"/>
      <c r="O32"/>
      <c r="P32"/>
      <c r="Q32"/>
    </row>
    <row r="33" spans="1:17" s="61" customFormat="1" ht="20.100000000000001" customHeight="1" x14ac:dyDescent="0.45">
      <c r="A33" s="63" t="s">
        <v>116</v>
      </c>
      <c r="B33" s="83">
        <v>11</v>
      </c>
      <c r="C33" s="110" t="s">
        <v>4</v>
      </c>
      <c r="D33" s="65">
        <v>303</v>
      </c>
      <c r="E33" s="66">
        <v>0</v>
      </c>
      <c r="F33" s="89">
        <v>3.2843111639806466E-3</v>
      </c>
      <c r="H33" s="62"/>
      <c r="I33" s="62"/>
      <c r="J33" s="89">
        <f>'[1]Cuota-Pago=Saldo'!AN36</f>
        <v>3.2843111639806466E-3</v>
      </c>
      <c r="L33"/>
      <c r="M33" s="29">
        <f t="shared" si="0"/>
        <v>0</v>
      </c>
      <c r="N33"/>
      <c r="O33"/>
      <c r="P33"/>
      <c r="Q33"/>
    </row>
    <row r="34" spans="1:17" s="61" customFormat="1" ht="20.100000000000001" customHeight="1" x14ac:dyDescent="0.45">
      <c r="A34" s="63" t="s">
        <v>117</v>
      </c>
      <c r="B34" s="83">
        <v>12</v>
      </c>
      <c r="C34" s="110" t="s">
        <v>4</v>
      </c>
      <c r="D34" s="65">
        <v>304</v>
      </c>
      <c r="E34" s="66">
        <v>0</v>
      </c>
      <c r="F34" s="89">
        <v>-2.6942768580511256E-3</v>
      </c>
      <c r="H34" s="62"/>
      <c r="I34" s="62"/>
      <c r="J34" s="89">
        <f>'[1]Cuota-Pago=Saldo'!AN37</f>
        <v>-2.6942768580511256E-3</v>
      </c>
      <c r="L34"/>
      <c r="M34" s="29">
        <f t="shared" si="0"/>
        <v>0</v>
      </c>
      <c r="N34"/>
      <c r="O34"/>
      <c r="P34"/>
      <c r="Q34"/>
    </row>
    <row r="35" spans="1:17" s="61" customFormat="1" ht="20.100000000000001" customHeight="1" x14ac:dyDescent="0.45">
      <c r="A35" s="63" t="s">
        <v>118</v>
      </c>
      <c r="B35" s="83">
        <v>13</v>
      </c>
      <c r="C35" s="110" t="s">
        <v>4</v>
      </c>
      <c r="D35" s="65">
        <v>401</v>
      </c>
      <c r="E35" s="66">
        <v>0</v>
      </c>
      <c r="F35" s="89">
        <v>12.56937440283582</v>
      </c>
      <c r="H35" s="62"/>
      <c r="I35" s="62"/>
      <c r="J35" s="89">
        <f>'[1]Cuota-Pago=Saldo'!AN38</f>
        <v>12.56937440283582</v>
      </c>
      <c r="L35"/>
      <c r="M35" s="29">
        <f t="shared" si="0"/>
        <v>0</v>
      </c>
      <c r="N35"/>
      <c r="O35"/>
      <c r="P35"/>
      <c r="Q35"/>
    </row>
    <row r="36" spans="1:17" s="61" customFormat="1" ht="20.100000000000001" customHeight="1" x14ac:dyDescent="0.45">
      <c r="A36" s="63" t="s">
        <v>119</v>
      </c>
      <c r="B36" s="83">
        <v>14</v>
      </c>
      <c r="C36" s="110" t="s">
        <v>4</v>
      </c>
      <c r="D36" s="65">
        <v>402</v>
      </c>
      <c r="E36" s="66">
        <v>0</v>
      </c>
      <c r="F36" s="89">
        <v>0.93816814509773394</v>
      </c>
      <c r="H36" s="62"/>
      <c r="I36" s="62"/>
      <c r="J36" s="89">
        <f>'[1]Cuota-Pago=Saldo'!AN39</f>
        <v>0.93816814509773394</v>
      </c>
      <c r="L36"/>
      <c r="M36" s="29">
        <f t="shared" si="0"/>
        <v>0</v>
      </c>
      <c r="N36"/>
      <c r="O36"/>
      <c r="P36"/>
      <c r="Q36"/>
    </row>
    <row r="37" spans="1:17" s="61" customFormat="1" ht="20.100000000000001" customHeight="1" x14ac:dyDescent="0.45">
      <c r="A37" s="69" t="s">
        <v>120</v>
      </c>
      <c r="B37" s="83">
        <v>15</v>
      </c>
      <c r="C37" s="110" t="s">
        <v>4</v>
      </c>
      <c r="D37" s="70">
        <v>403</v>
      </c>
      <c r="E37" s="66">
        <v>0</v>
      </c>
      <c r="F37" s="89">
        <v>0.32614991750091349</v>
      </c>
      <c r="H37" s="62"/>
      <c r="I37" s="62"/>
      <c r="J37" s="89">
        <f>'[1]Cuota-Pago=Saldo'!AN40</f>
        <v>0.32614991750091349</v>
      </c>
      <c r="L37"/>
      <c r="M37" s="29">
        <f t="shared" si="0"/>
        <v>0</v>
      </c>
      <c r="N37"/>
      <c r="O37"/>
      <c r="P37"/>
      <c r="Q37"/>
    </row>
    <row r="38" spans="1:17" s="61" customFormat="1" ht="20.100000000000001" customHeight="1" x14ac:dyDescent="0.45">
      <c r="A38" s="69" t="s">
        <v>121</v>
      </c>
      <c r="B38" s="83">
        <v>16</v>
      </c>
      <c r="C38" s="110" t="s">
        <v>4</v>
      </c>
      <c r="D38" s="65">
        <v>404</v>
      </c>
      <c r="E38" s="66">
        <v>0</v>
      </c>
      <c r="F38" s="89">
        <v>-1.3642313812169959E-3</v>
      </c>
      <c r="H38" s="62"/>
      <c r="I38" s="62"/>
      <c r="J38" s="89">
        <f>'[1]Cuota-Pago=Saldo'!AN41</f>
        <v>-1.3642313812169959E-3</v>
      </c>
      <c r="L38"/>
      <c r="M38" s="29">
        <f t="shared" si="0"/>
        <v>0</v>
      </c>
      <c r="N38"/>
      <c r="O38"/>
      <c r="P38"/>
      <c r="Q38"/>
    </row>
    <row r="39" spans="1:17" s="61" customFormat="1" ht="20.100000000000001" customHeight="1" x14ac:dyDescent="0.45">
      <c r="A39" s="69" t="s">
        <v>122</v>
      </c>
      <c r="B39" s="83">
        <v>17</v>
      </c>
      <c r="C39" s="110" t="s">
        <v>4</v>
      </c>
      <c r="D39" s="65">
        <v>501</v>
      </c>
      <c r="E39" s="66">
        <v>0</v>
      </c>
      <c r="F39" s="89">
        <v>409.23234828163027</v>
      </c>
      <c r="H39" s="62"/>
      <c r="I39" s="62"/>
      <c r="J39" s="89">
        <f>'[1]Cuota-Pago=Saldo'!AN42</f>
        <v>409.23234828163027</v>
      </c>
      <c r="L39"/>
      <c r="M39" s="29">
        <f t="shared" si="0"/>
        <v>0</v>
      </c>
      <c r="N39"/>
      <c r="O39"/>
      <c r="P39"/>
      <c r="Q39"/>
    </row>
    <row r="40" spans="1:17" s="61" customFormat="1" ht="20.100000000000001" customHeight="1" x14ac:dyDescent="0.45">
      <c r="A40" s="69" t="s">
        <v>123</v>
      </c>
      <c r="B40" s="83">
        <v>18</v>
      </c>
      <c r="C40" s="110" t="s">
        <v>4</v>
      </c>
      <c r="D40" s="65">
        <v>502</v>
      </c>
      <c r="E40" s="66">
        <v>0</v>
      </c>
      <c r="F40" s="89">
        <v>362.02817968098736</v>
      </c>
      <c r="H40" s="62"/>
      <c r="I40" s="62"/>
      <c r="J40" s="89">
        <f>'[1]Cuota-Pago=Saldo'!AN43</f>
        <v>362.02817968098736</v>
      </c>
      <c r="L40"/>
      <c r="M40" s="29">
        <f t="shared" si="0"/>
        <v>0</v>
      </c>
      <c r="N40"/>
      <c r="O40"/>
      <c r="P40"/>
      <c r="Q40"/>
    </row>
    <row r="41" spans="1:17" s="61" customFormat="1" ht="20.100000000000001" customHeight="1" x14ac:dyDescent="0.45">
      <c r="A41" s="69" t="s">
        <v>124</v>
      </c>
      <c r="B41" s="83">
        <v>19</v>
      </c>
      <c r="C41" s="110" t="s">
        <v>4</v>
      </c>
      <c r="D41" s="65">
        <v>503</v>
      </c>
      <c r="E41" s="66">
        <v>0</v>
      </c>
      <c r="F41" s="89">
        <v>4.5806840829527573E-3</v>
      </c>
      <c r="H41" s="62"/>
      <c r="I41" s="62"/>
      <c r="J41" s="89">
        <f>'[1]Cuota-Pago=Saldo'!AN44</f>
        <v>4.5806840829527573E-3</v>
      </c>
      <c r="L41"/>
      <c r="M41" s="29">
        <f t="shared" si="0"/>
        <v>0</v>
      </c>
      <c r="N41"/>
      <c r="O41"/>
      <c r="P41"/>
      <c r="Q41"/>
    </row>
    <row r="42" spans="1:17" ht="20.100000000000001" customHeight="1" x14ac:dyDescent="0.45">
      <c r="A42" s="63" t="s">
        <v>125</v>
      </c>
      <c r="B42" s="83">
        <v>20</v>
      </c>
      <c r="C42" s="110" t="s">
        <v>4</v>
      </c>
      <c r="D42" s="72">
        <v>504</v>
      </c>
      <c r="E42" s="66">
        <v>0</v>
      </c>
      <c r="F42" s="89">
        <v>4.4036806011717999E-3</v>
      </c>
      <c r="J42" s="89">
        <f>'[1]Cuota-Pago=Saldo'!AN45</f>
        <v>4.4036806011717999E-3</v>
      </c>
      <c r="M42" s="29">
        <f t="shared" si="0"/>
        <v>0</v>
      </c>
    </row>
    <row r="43" spans="1:17" ht="20.100000000000001" customHeight="1" x14ac:dyDescent="0.45">
      <c r="A43" s="69" t="s">
        <v>126</v>
      </c>
      <c r="B43" s="64">
        <v>1</v>
      </c>
      <c r="C43" s="110" t="s">
        <v>5</v>
      </c>
      <c r="D43" s="65">
        <v>101</v>
      </c>
      <c r="E43" s="66">
        <v>0</v>
      </c>
      <c r="F43" s="89">
        <v>0.34127721166237279</v>
      </c>
      <c r="I43" s="67"/>
      <c r="J43" s="89">
        <f>'[1]Cuota-Pago=Saldo'!AN46</f>
        <v>0.34127721166237279</v>
      </c>
      <c r="M43" s="29">
        <f t="shared" si="0"/>
        <v>0</v>
      </c>
    </row>
    <row r="44" spans="1:17" ht="20.100000000000001" customHeight="1" x14ac:dyDescent="0.45">
      <c r="A44" s="69" t="s">
        <v>127</v>
      </c>
      <c r="B44" s="64">
        <v>2</v>
      </c>
      <c r="C44" s="110" t="s">
        <v>5</v>
      </c>
      <c r="D44" s="65">
        <v>102</v>
      </c>
      <c r="E44" s="66">
        <v>0</v>
      </c>
      <c r="F44" s="89">
        <v>-3.8739884757887921E-3</v>
      </c>
      <c r="I44" s="68"/>
      <c r="J44" s="89">
        <f>'[1]Cuota-Pago=Saldo'!AN47</f>
        <v>-3.8739884757887921E-3</v>
      </c>
      <c r="M44" s="29">
        <f t="shared" si="0"/>
        <v>0</v>
      </c>
    </row>
    <row r="45" spans="1:17" ht="20.100000000000001" customHeight="1" x14ac:dyDescent="0.45">
      <c r="A45" s="69" t="s">
        <v>128</v>
      </c>
      <c r="B45" s="64">
        <v>3</v>
      </c>
      <c r="C45" s="110" t="s">
        <v>5</v>
      </c>
      <c r="D45" s="65">
        <v>103</v>
      </c>
      <c r="E45" s="66">
        <v>0</v>
      </c>
      <c r="F45" s="89">
        <v>-2.7825238515220008E-3</v>
      </c>
      <c r="I45" s="67"/>
      <c r="J45" s="89">
        <f>'[1]Cuota-Pago=Saldo'!AN48</f>
        <v>-2.7825238515220008E-3</v>
      </c>
      <c r="M45" s="29">
        <f t="shared" si="0"/>
        <v>0</v>
      </c>
    </row>
    <row r="46" spans="1:17" ht="20.100000000000001" customHeight="1" x14ac:dyDescent="0.45">
      <c r="A46" s="63" t="s">
        <v>129</v>
      </c>
      <c r="B46" s="64">
        <v>4</v>
      </c>
      <c r="C46" s="110" t="s">
        <v>5</v>
      </c>
      <c r="D46" s="65">
        <v>104</v>
      </c>
      <c r="E46" s="66">
        <v>0</v>
      </c>
      <c r="F46" s="89">
        <v>148.63502305770243</v>
      </c>
      <c r="J46" s="89">
        <f>'[1]Cuota-Pago=Saldo'!AN49</f>
        <v>148.63502305770243</v>
      </c>
      <c r="M46" s="29">
        <f t="shared" si="0"/>
        <v>0</v>
      </c>
    </row>
    <row r="47" spans="1:17" ht="20.100000000000001" customHeight="1" x14ac:dyDescent="0.45">
      <c r="A47" s="63" t="s">
        <v>130</v>
      </c>
      <c r="B47" s="64">
        <v>5</v>
      </c>
      <c r="C47" s="110" t="s">
        <v>5</v>
      </c>
      <c r="D47" s="65">
        <v>201</v>
      </c>
      <c r="E47" s="66">
        <v>0</v>
      </c>
      <c r="F47" s="89">
        <v>1.6255377282732297E-3</v>
      </c>
      <c r="J47" s="89">
        <f>'[1]Cuota-Pago=Saldo'!AN50</f>
        <v>1.6255377282732297E-3</v>
      </c>
      <c r="M47" s="29">
        <f t="shared" si="0"/>
        <v>0</v>
      </c>
    </row>
    <row r="48" spans="1:17" ht="20.100000000000001" customHeight="1" x14ac:dyDescent="0.45">
      <c r="A48" s="69" t="s">
        <v>131</v>
      </c>
      <c r="B48" s="64">
        <v>6</v>
      </c>
      <c r="C48" s="110" t="s">
        <v>5</v>
      </c>
      <c r="D48" s="65">
        <v>202</v>
      </c>
      <c r="E48" s="66">
        <v>0</v>
      </c>
      <c r="F48" s="89">
        <v>64.951326335358203</v>
      </c>
      <c r="J48" s="89">
        <f>'[1]Cuota-Pago=Saldo'!AN51</f>
        <v>64.951326335358203</v>
      </c>
      <c r="M48" s="29">
        <f t="shared" si="0"/>
        <v>0</v>
      </c>
    </row>
    <row r="49" spans="1:13" ht="20.100000000000001" customHeight="1" x14ac:dyDescent="0.45">
      <c r="A49" s="63" t="s">
        <v>132</v>
      </c>
      <c r="B49" s="64">
        <v>7</v>
      </c>
      <c r="C49" s="110" t="s">
        <v>5</v>
      </c>
      <c r="D49" s="65">
        <v>203</v>
      </c>
      <c r="E49" s="66">
        <v>0</v>
      </c>
      <c r="F49" s="89">
        <v>5.6344867419966249E-4</v>
      </c>
      <c r="J49" s="89">
        <f>'[1]Cuota-Pago=Saldo'!AN52</f>
        <v>5.6344867419966249E-4</v>
      </c>
      <c r="M49" s="29">
        <f t="shared" si="0"/>
        <v>0</v>
      </c>
    </row>
    <row r="50" spans="1:13" ht="20.100000000000001" customHeight="1" x14ac:dyDescent="0.45">
      <c r="A50" s="69" t="s">
        <v>133</v>
      </c>
      <c r="B50" s="64">
        <v>8</v>
      </c>
      <c r="C50" s="110" t="s">
        <v>5</v>
      </c>
      <c r="D50" s="65">
        <v>204</v>
      </c>
      <c r="E50" s="66">
        <v>0</v>
      </c>
      <c r="F50" s="89">
        <v>-2.230537682294198E-3</v>
      </c>
      <c r="J50" s="89">
        <f>'[1]Cuota-Pago=Saldo'!AN53</f>
        <v>-2.230537682294198E-3</v>
      </c>
      <c r="M50" s="29">
        <f t="shared" si="0"/>
        <v>0</v>
      </c>
    </row>
    <row r="51" spans="1:13" ht="20.100000000000001" customHeight="1" x14ac:dyDescent="0.45">
      <c r="A51" s="69" t="s">
        <v>134</v>
      </c>
      <c r="B51" s="64">
        <v>9</v>
      </c>
      <c r="C51" s="110" t="s">
        <v>5</v>
      </c>
      <c r="D51" s="65">
        <v>301</v>
      </c>
      <c r="E51" s="66">
        <v>0</v>
      </c>
      <c r="F51" s="89">
        <v>0.55439759015854406</v>
      </c>
      <c r="J51" s="89">
        <f>'[1]Cuota-Pago=Saldo'!AN54</f>
        <v>0.55439759015854406</v>
      </c>
      <c r="M51" s="29">
        <f t="shared" si="0"/>
        <v>0</v>
      </c>
    </row>
    <row r="52" spans="1:13" ht="20.100000000000001" customHeight="1" x14ac:dyDescent="0.45">
      <c r="A52" s="69" t="s">
        <v>135</v>
      </c>
      <c r="B52" s="64">
        <v>10</v>
      </c>
      <c r="C52" s="110" t="s">
        <v>5</v>
      </c>
      <c r="D52" s="65">
        <v>302</v>
      </c>
      <c r="E52" s="66">
        <v>0</v>
      </c>
      <c r="F52" s="89">
        <v>9.1142716517538247E-3</v>
      </c>
      <c r="J52" s="89">
        <f>'[1]Cuota-Pago=Saldo'!AN55</f>
        <v>9.1142716517538247E-3</v>
      </c>
      <c r="M52" s="29">
        <f t="shared" si="0"/>
        <v>0</v>
      </c>
    </row>
    <row r="53" spans="1:13" ht="20.100000000000001" customHeight="1" x14ac:dyDescent="0.45">
      <c r="A53" s="69" t="s">
        <v>136</v>
      </c>
      <c r="B53" s="64">
        <v>11</v>
      </c>
      <c r="C53" s="110" t="s">
        <v>5</v>
      </c>
      <c r="D53" s="65">
        <v>303</v>
      </c>
      <c r="E53" s="66">
        <v>0</v>
      </c>
      <c r="F53" s="89">
        <v>337.11314886893746</v>
      </c>
      <c r="J53" s="89">
        <f>'[1]Cuota-Pago=Saldo'!AN56</f>
        <v>337.11314886893746</v>
      </c>
      <c r="M53" s="29">
        <f t="shared" si="0"/>
        <v>0</v>
      </c>
    </row>
    <row r="54" spans="1:13" ht="20.100000000000001" customHeight="1" x14ac:dyDescent="0.45">
      <c r="A54" s="69" t="s">
        <v>137</v>
      </c>
      <c r="B54" s="64">
        <v>12</v>
      </c>
      <c r="C54" s="110" t="s">
        <v>5</v>
      </c>
      <c r="D54" s="65">
        <v>304</v>
      </c>
      <c r="E54" s="66">
        <v>0</v>
      </c>
      <c r="F54" s="89">
        <v>3.8779883326469644E-3</v>
      </c>
      <c r="J54" s="89">
        <f>'[1]Cuota-Pago=Saldo'!AN57</f>
        <v>3.8779883326469644E-3</v>
      </c>
      <c r="M54" s="29">
        <f t="shared" si="0"/>
        <v>0</v>
      </c>
    </row>
    <row r="55" spans="1:13" ht="20.100000000000001" customHeight="1" x14ac:dyDescent="0.45">
      <c r="A55" s="69" t="s">
        <v>138</v>
      </c>
      <c r="B55" s="64">
        <v>13</v>
      </c>
      <c r="C55" s="110" t="s">
        <v>5</v>
      </c>
      <c r="D55" s="65">
        <v>401</v>
      </c>
      <c r="E55" s="66">
        <v>0</v>
      </c>
      <c r="F55" s="89">
        <v>4.476990694683991E-3</v>
      </c>
      <c r="J55" s="89">
        <f>'[1]Cuota-Pago=Saldo'!AN58</f>
        <v>4.476990694683991E-3</v>
      </c>
      <c r="M55" s="29">
        <f t="shared" si="0"/>
        <v>0</v>
      </c>
    </row>
    <row r="56" spans="1:13" ht="20.100000000000001" customHeight="1" x14ac:dyDescent="0.45">
      <c r="A56" s="63" t="s">
        <v>139</v>
      </c>
      <c r="B56" s="64">
        <v>14</v>
      </c>
      <c r="C56" s="110" t="s">
        <v>5</v>
      </c>
      <c r="D56" s="65">
        <v>402</v>
      </c>
      <c r="E56" s="66">
        <v>0</v>
      </c>
      <c r="F56" s="89">
        <v>4.6741891414399106E-3</v>
      </c>
      <c r="J56" s="89">
        <f>'[1]Cuota-Pago=Saldo'!AN59</f>
        <v>4.6741891414399106E-3</v>
      </c>
      <c r="M56" s="29">
        <f t="shared" si="0"/>
        <v>0</v>
      </c>
    </row>
    <row r="57" spans="1:13" ht="20.100000000000001" customHeight="1" x14ac:dyDescent="0.45">
      <c r="A57" s="69" t="s">
        <v>140</v>
      </c>
      <c r="B57" s="64">
        <v>15</v>
      </c>
      <c r="C57" s="110" t="s">
        <v>5</v>
      </c>
      <c r="D57" s="70">
        <v>403</v>
      </c>
      <c r="E57" s="66">
        <v>0</v>
      </c>
      <c r="F57" s="89">
        <v>316.90167215302415</v>
      </c>
      <c r="J57" s="89">
        <f>'[1]Cuota-Pago=Saldo'!AN60</f>
        <v>316.90167215302415</v>
      </c>
      <c r="M57" s="29">
        <f t="shared" si="0"/>
        <v>0</v>
      </c>
    </row>
    <row r="58" spans="1:13" ht="20.100000000000001" customHeight="1" x14ac:dyDescent="0.45">
      <c r="A58" s="69" t="s">
        <v>141</v>
      </c>
      <c r="B58" s="64">
        <v>16</v>
      </c>
      <c r="C58" s="110" t="s">
        <v>5</v>
      </c>
      <c r="D58" s="65">
        <v>404</v>
      </c>
      <c r="E58" s="66">
        <v>0</v>
      </c>
      <c r="F58" s="89">
        <v>0.15834547706413105</v>
      </c>
      <c r="J58" s="89">
        <f>'[1]Cuota-Pago=Saldo'!AN61</f>
        <v>0.15834547706413105</v>
      </c>
      <c r="M58" s="29">
        <f t="shared" si="0"/>
        <v>0</v>
      </c>
    </row>
    <row r="59" spans="1:13" ht="20.100000000000001" customHeight="1" x14ac:dyDescent="0.45">
      <c r="A59" s="69" t="s">
        <v>142</v>
      </c>
      <c r="B59" s="64">
        <v>17</v>
      </c>
      <c r="C59" s="110" t="s">
        <v>5</v>
      </c>
      <c r="D59" s="65">
        <v>501</v>
      </c>
      <c r="E59" s="66">
        <v>0</v>
      </c>
      <c r="F59" s="89">
        <v>0.99693087246095047</v>
      </c>
      <c r="J59" s="89">
        <f>'[1]Cuota-Pago=Saldo'!AN62</f>
        <v>0.99693087246095047</v>
      </c>
      <c r="M59" s="29">
        <f t="shared" si="0"/>
        <v>0</v>
      </c>
    </row>
    <row r="60" spans="1:13" ht="20.100000000000001" customHeight="1" x14ac:dyDescent="0.45">
      <c r="A60" s="63" t="s">
        <v>143</v>
      </c>
      <c r="B60" s="64">
        <v>18</v>
      </c>
      <c r="C60" s="110" t="s">
        <v>5</v>
      </c>
      <c r="D60" s="65">
        <v>502</v>
      </c>
      <c r="E60" s="66">
        <v>0</v>
      </c>
      <c r="F60" s="89">
        <v>2.3332684354500088E-3</v>
      </c>
      <c r="J60" s="89">
        <f>'[1]Cuota-Pago=Saldo'!AN63</f>
        <v>2.3332684354500088E-3</v>
      </c>
      <c r="M60" s="29">
        <f t="shared" si="0"/>
        <v>0</v>
      </c>
    </row>
    <row r="61" spans="1:13" ht="20.100000000000001" customHeight="1" x14ac:dyDescent="0.45">
      <c r="A61" s="69" t="s">
        <v>144</v>
      </c>
      <c r="B61" s="64">
        <v>19</v>
      </c>
      <c r="C61" s="110" t="s">
        <v>5</v>
      </c>
      <c r="D61" s="65">
        <v>503</v>
      </c>
      <c r="E61" s="66">
        <v>0</v>
      </c>
      <c r="F61" s="89">
        <v>5.9120715401945745E-3</v>
      </c>
      <c r="J61" s="89">
        <f>'[1]Cuota-Pago=Saldo'!AN64</f>
        <v>5.9120715401945745E-3</v>
      </c>
      <c r="M61" s="29">
        <f t="shared" si="0"/>
        <v>0</v>
      </c>
    </row>
    <row r="62" spans="1:13" ht="20.100000000000001" customHeight="1" x14ac:dyDescent="0.45">
      <c r="A62" s="73" t="s">
        <v>145</v>
      </c>
      <c r="B62" s="64">
        <v>20</v>
      </c>
      <c r="C62" s="110" t="s">
        <v>5</v>
      </c>
      <c r="D62" s="65">
        <v>504</v>
      </c>
      <c r="E62" s="66">
        <v>0</v>
      </c>
      <c r="F62" s="89">
        <v>-4.5095896064140106E-4</v>
      </c>
      <c r="J62" s="89">
        <f>'[1]Cuota-Pago=Saldo'!AN65</f>
        <v>-4.5095896064140106E-4</v>
      </c>
      <c r="M62" s="29">
        <f t="shared" si="0"/>
        <v>0</v>
      </c>
    </row>
    <row r="63" spans="1:13" ht="20.100000000000001" customHeight="1" x14ac:dyDescent="0.45">
      <c r="A63" s="69" t="s">
        <v>146</v>
      </c>
      <c r="B63" s="83">
        <v>1</v>
      </c>
      <c r="C63" s="110" t="s">
        <v>6</v>
      </c>
      <c r="D63" s="65">
        <v>101</v>
      </c>
      <c r="E63" s="66">
        <v>0</v>
      </c>
      <c r="F63" s="89">
        <v>-4.8767690077511361E-3</v>
      </c>
      <c r="I63" s="67"/>
      <c r="J63" s="89">
        <f>'[1]Cuota-Pago=Saldo'!AN66</f>
        <v>-4.8767690077511361E-3</v>
      </c>
      <c r="M63" s="29">
        <f t="shared" si="0"/>
        <v>0</v>
      </c>
    </row>
    <row r="64" spans="1:13" ht="20.100000000000001" customHeight="1" x14ac:dyDescent="0.45">
      <c r="A64" s="69" t="s">
        <v>147</v>
      </c>
      <c r="B64" s="83">
        <v>2</v>
      </c>
      <c r="C64" s="110" t="s">
        <v>6</v>
      </c>
      <c r="D64" s="65">
        <v>102</v>
      </c>
      <c r="E64" s="66">
        <v>0</v>
      </c>
      <c r="F64" s="89">
        <v>1.3626840463416556E-3</v>
      </c>
      <c r="I64" s="68"/>
      <c r="J64" s="89">
        <f>'[1]Cuota-Pago=Saldo'!AN67</f>
        <v>1.3626840463416556E-3</v>
      </c>
      <c r="M64" s="29">
        <f t="shared" si="0"/>
        <v>0</v>
      </c>
    </row>
    <row r="65" spans="1:17" ht="20.100000000000001" customHeight="1" x14ac:dyDescent="0.45">
      <c r="A65" s="69" t="s">
        <v>148</v>
      </c>
      <c r="B65" s="83">
        <v>3</v>
      </c>
      <c r="C65" s="110" t="s">
        <v>6</v>
      </c>
      <c r="D65" s="65">
        <v>103</v>
      </c>
      <c r="E65" s="66">
        <v>0</v>
      </c>
      <c r="F65" s="89">
        <v>464.88228104498683</v>
      </c>
      <c r="I65" s="67"/>
      <c r="J65" s="89">
        <f>'[1]Cuota-Pago=Saldo'!AN68</f>
        <v>464.88228104498683</v>
      </c>
      <c r="M65" s="29">
        <f t="shared" si="0"/>
        <v>0</v>
      </c>
    </row>
    <row r="66" spans="1:17" ht="20.100000000000001" customHeight="1" x14ac:dyDescent="0.45">
      <c r="A66" s="69" t="s">
        <v>149</v>
      </c>
      <c r="B66" s="83">
        <v>4</v>
      </c>
      <c r="C66" s="110" t="s">
        <v>6</v>
      </c>
      <c r="D66" s="65">
        <v>104</v>
      </c>
      <c r="E66" s="66">
        <v>0</v>
      </c>
      <c r="F66" s="89">
        <v>35.979209204886729</v>
      </c>
      <c r="J66" s="89">
        <f>'[1]Cuota-Pago=Saldo'!AN69</f>
        <v>35.979209204886729</v>
      </c>
      <c r="M66" s="29">
        <f t="shared" si="0"/>
        <v>0</v>
      </c>
    </row>
    <row r="67" spans="1:17" ht="20.100000000000001" customHeight="1" x14ac:dyDescent="0.45">
      <c r="A67" s="69" t="s">
        <v>150</v>
      </c>
      <c r="B67" s="83">
        <v>5</v>
      </c>
      <c r="C67" s="110" t="s">
        <v>6</v>
      </c>
      <c r="D67" s="65">
        <v>201</v>
      </c>
      <c r="E67" s="66">
        <v>0</v>
      </c>
      <c r="F67" s="89">
        <v>0.59412792910032408</v>
      </c>
      <c r="J67" s="89">
        <f>'[1]Cuota-Pago=Saldo'!AN70</f>
        <v>0.59412792910032408</v>
      </c>
      <c r="M67" s="29">
        <f t="shared" si="0"/>
        <v>0</v>
      </c>
    </row>
    <row r="68" spans="1:17" s="61" customFormat="1" ht="20.100000000000001" customHeight="1" x14ac:dyDescent="0.45">
      <c r="A68" s="69" t="s">
        <v>151</v>
      </c>
      <c r="B68" s="83">
        <v>6</v>
      </c>
      <c r="C68" s="110" t="s">
        <v>6</v>
      </c>
      <c r="D68" s="65">
        <v>202</v>
      </c>
      <c r="E68" s="66">
        <v>0</v>
      </c>
      <c r="F68" s="89">
        <v>-3.7785487156156705E-3</v>
      </c>
      <c r="H68" s="62"/>
      <c r="I68" s="62"/>
      <c r="J68" s="89">
        <f>'[1]Cuota-Pago=Saldo'!AN71</f>
        <v>-3.7785487156156705E-3</v>
      </c>
      <c r="L68"/>
      <c r="M68" s="29">
        <f t="shared" ref="M68:M131" si="1">SUM(J68,-F68)</f>
        <v>0</v>
      </c>
      <c r="N68"/>
      <c r="O68"/>
      <c r="P68"/>
      <c r="Q68"/>
    </row>
    <row r="69" spans="1:17" s="61" customFormat="1" ht="20.100000000000001" customHeight="1" x14ac:dyDescent="0.45">
      <c r="A69" s="63" t="s">
        <v>152</v>
      </c>
      <c r="B69" s="83">
        <v>7</v>
      </c>
      <c r="C69" s="110" t="s">
        <v>6</v>
      </c>
      <c r="D69" s="65">
        <v>203</v>
      </c>
      <c r="E69" s="66">
        <v>0</v>
      </c>
      <c r="F69" s="89">
        <v>7.3110677010390646E-4</v>
      </c>
      <c r="H69" s="62"/>
      <c r="I69" s="62"/>
      <c r="J69" s="89">
        <f>'[1]Cuota-Pago=Saldo'!AN72</f>
        <v>7.3110677010390646E-4</v>
      </c>
      <c r="L69"/>
      <c r="M69" s="29">
        <f t="shared" si="1"/>
        <v>0</v>
      </c>
      <c r="N69"/>
      <c r="O69"/>
      <c r="P69"/>
      <c r="Q69"/>
    </row>
    <row r="70" spans="1:17" s="61" customFormat="1" ht="20.100000000000001" customHeight="1" x14ac:dyDescent="0.45">
      <c r="A70" s="63" t="s">
        <v>153</v>
      </c>
      <c r="B70" s="83">
        <v>8</v>
      </c>
      <c r="C70" s="110" t="s">
        <v>6</v>
      </c>
      <c r="D70" s="65">
        <v>204</v>
      </c>
      <c r="E70" s="66">
        <v>0</v>
      </c>
      <c r="F70" s="89">
        <v>9.3255407369952081E-4</v>
      </c>
      <c r="H70" s="62"/>
      <c r="I70" s="62"/>
      <c r="J70" s="89">
        <f>'[1]Cuota-Pago=Saldo'!AN73</f>
        <v>9.3255407369952081E-4</v>
      </c>
      <c r="L70"/>
      <c r="M70" s="29">
        <f t="shared" si="1"/>
        <v>0</v>
      </c>
      <c r="N70"/>
      <c r="O70"/>
      <c r="P70"/>
      <c r="Q70"/>
    </row>
    <row r="71" spans="1:17" s="61" customFormat="1" ht="20.100000000000001" customHeight="1" x14ac:dyDescent="0.45">
      <c r="A71" s="63" t="s">
        <v>154</v>
      </c>
      <c r="B71" s="83">
        <v>9</v>
      </c>
      <c r="C71" s="110" t="s">
        <v>6</v>
      </c>
      <c r="D71" s="65">
        <v>301</v>
      </c>
      <c r="E71" s="66">
        <v>0</v>
      </c>
      <c r="F71" s="89">
        <v>1.0888325868164088</v>
      </c>
      <c r="H71" s="62"/>
      <c r="I71" s="62"/>
      <c r="J71" s="89">
        <f>'[1]Cuota-Pago=Saldo'!AN74</f>
        <v>1.0888325868164088</v>
      </c>
      <c r="L71"/>
      <c r="M71" s="29">
        <f t="shared" si="1"/>
        <v>0</v>
      </c>
      <c r="N71"/>
      <c r="O71"/>
      <c r="P71"/>
      <c r="Q71"/>
    </row>
    <row r="72" spans="1:17" s="61" customFormat="1" ht="20.100000000000001" customHeight="1" x14ac:dyDescent="0.45">
      <c r="A72" s="69" t="s">
        <v>155</v>
      </c>
      <c r="B72" s="83">
        <v>10</v>
      </c>
      <c r="C72" s="110" t="s">
        <v>6</v>
      </c>
      <c r="D72" s="65">
        <v>302</v>
      </c>
      <c r="E72" s="66">
        <v>0</v>
      </c>
      <c r="F72" s="89">
        <v>2.078574486006346E-3</v>
      </c>
      <c r="H72" s="62"/>
      <c r="I72" s="62"/>
      <c r="J72" s="89">
        <f>'[1]Cuota-Pago=Saldo'!AN75</f>
        <v>2.078574486006346E-3</v>
      </c>
      <c r="L72"/>
      <c r="M72" s="29">
        <f t="shared" si="1"/>
        <v>0</v>
      </c>
      <c r="N72"/>
      <c r="O72"/>
      <c r="P72"/>
      <c r="Q72"/>
    </row>
    <row r="73" spans="1:17" s="61" customFormat="1" ht="20.100000000000001" customHeight="1" x14ac:dyDescent="0.45">
      <c r="A73" s="69" t="s">
        <v>156</v>
      </c>
      <c r="B73" s="83">
        <v>11</v>
      </c>
      <c r="C73" s="110" t="s">
        <v>6</v>
      </c>
      <c r="D73" s="65">
        <v>303</v>
      </c>
      <c r="E73" s="66">
        <v>0</v>
      </c>
      <c r="F73" s="89">
        <v>1.9190802915431959E-3</v>
      </c>
      <c r="H73" s="62"/>
      <c r="I73" s="62"/>
      <c r="J73" s="89">
        <f>'[1]Cuota-Pago=Saldo'!AN76</f>
        <v>1.9190802915431959E-3</v>
      </c>
      <c r="L73"/>
      <c r="M73" s="29">
        <f t="shared" si="1"/>
        <v>0</v>
      </c>
      <c r="N73"/>
      <c r="O73"/>
      <c r="P73"/>
      <c r="Q73"/>
    </row>
    <row r="74" spans="1:17" s="61" customFormat="1" ht="20.100000000000001" customHeight="1" x14ac:dyDescent="0.45">
      <c r="A74" s="69" t="s">
        <v>157</v>
      </c>
      <c r="B74" s="83">
        <v>12</v>
      </c>
      <c r="C74" s="110" t="s">
        <v>6</v>
      </c>
      <c r="D74" s="65">
        <v>304</v>
      </c>
      <c r="E74" s="66">
        <v>0</v>
      </c>
      <c r="F74" s="89">
        <v>3.8805638325811742E-3</v>
      </c>
      <c r="H74" s="62"/>
      <c r="I74" s="62"/>
      <c r="J74" s="89">
        <f>'[1]Cuota-Pago=Saldo'!AN77</f>
        <v>3.8805638325811742E-3</v>
      </c>
      <c r="L74"/>
      <c r="M74" s="29">
        <f t="shared" si="1"/>
        <v>0</v>
      </c>
      <c r="N74"/>
      <c r="O74"/>
      <c r="P74"/>
      <c r="Q74"/>
    </row>
    <row r="75" spans="1:17" s="61" customFormat="1" ht="20.100000000000001" customHeight="1" x14ac:dyDescent="0.45">
      <c r="A75" s="63" t="s">
        <v>158</v>
      </c>
      <c r="B75" s="83">
        <v>13</v>
      </c>
      <c r="C75" s="110" t="s">
        <v>6</v>
      </c>
      <c r="D75" s="65">
        <v>401</v>
      </c>
      <c r="E75" s="66">
        <v>0</v>
      </c>
      <c r="F75" s="89">
        <v>-4.913992027866243E-3</v>
      </c>
      <c r="H75" s="62"/>
      <c r="I75" s="62"/>
      <c r="J75" s="89">
        <f>'[1]Cuota-Pago=Saldo'!AN78</f>
        <v>-4.913992027866243E-3</v>
      </c>
      <c r="L75"/>
      <c r="M75" s="29">
        <f t="shared" si="1"/>
        <v>0</v>
      </c>
      <c r="N75"/>
      <c r="O75"/>
      <c r="P75"/>
      <c r="Q75"/>
    </row>
    <row r="76" spans="1:17" s="61" customFormat="1" ht="20.100000000000001" customHeight="1" x14ac:dyDescent="0.45">
      <c r="A76" s="69" t="s">
        <v>159</v>
      </c>
      <c r="B76" s="83">
        <v>14</v>
      </c>
      <c r="C76" s="110" t="s">
        <v>6</v>
      </c>
      <c r="D76" s="65">
        <v>402</v>
      </c>
      <c r="E76" s="66">
        <v>0</v>
      </c>
      <c r="F76" s="89">
        <v>79.952068759406245</v>
      </c>
      <c r="H76" s="62"/>
      <c r="I76" s="62"/>
      <c r="J76" s="89">
        <f>'[1]Cuota-Pago=Saldo'!AN79</f>
        <v>79.952068759406245</v>
      </c>
      <c r="L76"/>
      <c r="M76" s="29">
        <f t="shared" si="1"/>
        <v>0</v>
      </c>
      <c r="N76"/>
      <c r="O76"/>
      <c r="P76"/>
      <c r="Q76"/>
    </row>
    <row r="77" spans="1:17" s="61" customFormat="1" ht="20.100000000000001" customHeight="1" x14ac:dyDescent="0.45">
      <c r="A77" s="74" t="s">
        <v>160</v>
      </c>
      <c r="B77" s="83">
        <v>15</v>
      </c>
      <c r="C77" s="110" t="s">
        <v>6</v>
      </c>
      <c r="D77" s="70">
        <v>403</v>
      </c>
      <c r="E77" s="66">
        <v>0</v>
      </c>
      <c r="F77" s="89">
        <v>462.69141991537396</v>
      </c>
      <c r="H77" s="62"/>
      <c r="I77" s="62"/>
      <c r="J77" s="89">
        <f>'[1]Cuota-Pago=Saldo'!AN80</f>
        <v>462.69141991537396</v>
      </c>
      <c r="L77"/>
      <c r="M77" s="29">
        <f t="shared" si="1"/>
        <v>0</v>
      </c>
      <c r="N77"/>
      <c r="O77"/>
      <c r="P77"/>
      <c r="Q77"/>
    </row>
    <row r="78" spans="1:17" s="61" customFormat="1" ht="20.100000000000001" customHeight="1" x14ac:dyDescent="0.45">
      <c r="A78" s="63" t="s">
        <v>161</v>
      </c>
      <c r="B78" s="83">
        <v>16</v>
      </c>
      <c r="C78" s="110" t="s">
        <v>6</v>
      </c>
      <c r="D78" s="65">
        <v>404</v>
      </c>
      <c r="E78" s="66">
        <v>0</v>
      </c>
      <c r="F78" s="89">
        <v>-0.133870760603088</v>
      </c>
      <c r="H78" s="62"/>
      <c r="I78" s="62"/>
      <c r="J78" s="89">
        <f>'[1]Cuota-Pago=Saldo'!AN81</f>
        <v>-0.133870760603088</v>
      </c>
      <c r="L78"/>
      <c r="M78" s="29">
        <f t="shared" si="1"/>
        <v>0</v>
      </c>
      <c r="N78"/>
      <c r="O78"/>
      <c r="P78"/>
      <c r="Q78"/>
    </row>
    <row r="79" spans="1:17" s="61" customFormat="1" ht="20.100000000000001" customHeight="1" x14ac:dyDescent="0.45">
      <c r="A79" s="69" t="s">
        <v>162</v>
      </c>
      <c r="B79" s="83">
        <v>17</v>
      </c>
      <c r="C79" s="110" t="s">
        <v>6</v>
      </c>
      <c r="D79" s="65">
        <v>501</v>
      </c>
      <c r="E79" s="66">
        <v>0</v>
      </c>
      <c r="F79" s="89">
        <v>1.0386354627021888</v>
      </c>
      <c r="H79" s="62"/>
      <c r="I79" s="62"/>
      <c r="J79" s="89">
        <f>'[1]Cuota-Pago=Saldo'!AN82</f>
        <v>1.0386354627021888</v>
      </c>
      <c r="L79"/>
      <c r="M79" s="29">
        <f t="shared" si="1"/>
        <v>0</v>
      </c>
      <c r="N79"/>
      <c r="O79"/>
      <c r="P79"/>
      <c r="Q79"/>
    </row>
    <row r="80" spans="1:17" s="61" customFormat="1" ht="20.100000000000001" customHeight="1" x14ac:dyDescent="0.45">
      <c r="A80" s="69" t="s">
        <v>163</v>
      </c>
      <c r="B80" s="83">
        <v>18</v>
      </c>
      <c r="C80" s="110" t="s">
        <v>6</v>
      </c>
      <c r="D80" s="65">
        <v>502</v>
      </c>
      <c r="E80" s="66">
        <v>0</v>
      </c>
      <c r="F80" s="89">
        <v>0.14804453152464703</v>
      </c>
      <c r="H80" s="62"/>
      <c r="I80" s="62"/>
      <c r="J80" s="89">
        <f>'[1]Cuota-Pago=Saldo'!AN83</f>
        <v>0.14804453152464703</v>
      </c>
      <c r="L80"/>
      <c r="M80" s="29">
        <f t="shared" si="1"/>
        <v>0</v>
      </c>
      <c r="N80"/>
      <c r="O80"/>
      <c r="P80"/>
      <c r="Q80"/>
    </row>
    <row r="81" spans="1:17" s="61" customFormat="1" ht="20.100000000000001" customHeight="1" x14ac:dyDescent="0.45">
      <c r="A81" s="69" t="s">
        <v>164</v>
      </c>
      <c r="B81" s="83">
        <v>19</v>
      </c>
      <c r="C81" s="110" t="s">
        <v>6</v>
      </c>
      <c r="D81" s="65">
        <v>503</v>
      </c>
      <c r="E81" s="66">
        <v>0</v>
      </c>
      <c r="F81" s="89">
        <v>5.4937664856424817E-4</v>
      </c>
      <c r="H81" s="62"/>
      <c r="I81" s="62"/>
      <c r="J81" s="89">
        <f>'[1]Cuota-Pago=Saldo'!AN84</f>
        <v>5.4937664856424817E-4</v>
      </c>
      <c r="L81"/>
      <c r="M81" s="29">
        <f t="shared" si="1"/>
        <v>0</v>
      </c>
      <c r="N81"/>
      <c r="O81"/>
      <c r="P81"/>
      <c r="Q81"/>
    </row>
    <row r="82" spans="1:17" s="61" customFormat="1" ht="20.100000000000001" customHeight="1" x14ac:dyDescent="0.45">
      <c r="A82" s="69" t="s">
        <v>165</v>
      </c>
      <c r="B82" s="83">
        <v>20</v>
      </c>
      <c r="C82" s="110" t="s">
        <v>6</v>
      </c>
      <c r="D82" s="65">
        <v>504</v>
      </c>
      <c r="E82" s="66">
        <v>0</v>
      </c>
      <c r="F82" s="89">
        <v>1.8596791892377951E-3</v>
      </c>
      <c r="H82" s="62"/>
      <c r="I82" s="62"/>
      <c r="J82" s="89">
        <f>'[1]Cuota-Pago=Saldo'!AN85</f>
        <v>1.8596791892377951E-3</v>
      </c>
      <c r="L82"/>
      <c r="M82" s="29">
        <f t="shared" si="1"/>
        <v>0</v>
      </c>
      <c r="N82"/>
      <c r="O82"/>
      <c r="P82"/>
      <c r="Q82"/>
    </row>
    <row r="83" spans="1:17" ht="20.100000000000001" customHeight="1" x14ac:dyDescent="0.45">
      <c r="A83" s="69" t="s">
        <v>166</v>
      </c>
      <c r="B83" s="64">
        <v>1</v>
      </c>
      <c r="C83" s="110" t="s">
        <v>7</v>
      </c>
      <c r="D83" s="65">
        <v>101</v>
      </c>
      <c r="E83" s="66">
        <v>0</v>
      </c>
      <c r="F83" s="89">
        <v>1.2854443980359065E-6</v>
      </c>
      <c r="I83" s="67"/>
      <c r="J83" s="89">
        <f>'[1]Cuota-Pago=Saldo'!AN86</f>
        <v>1.2854443980359065E-6</v>
      </c>
      <c r="M83" s="29">
        <f t="shared" si="1"/>
        <v>0</v>
      </c>
    </row>
    <row r="84" spans="1:17" ht="20.100000000000001" customHeight="1" x14ac:dyDescent="0.45">
      <c r="A84" s="69" t="s">
        <v>167</v>
      </c>
      <c r="B84" s="64">
        <v>2</v>
      </c>
      <c r="C84" s="110" t="s">
        <v>7</v>
      </c>
      <c r="D84" s="65">
        <v>102</v>
      </c>
      <c r="E84" s="66">
        <v>0</v>
      </c>
      <c r="F84" s="89">
        <v>-1.2429058148200056E-4</v>
      </c>
      <c r="I84" s="68"/>
      <c r="J84" s="89">
        <f>'[1]Cuota-Pago=Saldo'!AN87</f>
        <v>-1.2429058148200056E-4</v>
      </c>
      <c r="M84" s="29">
        <f t="shared" si="1"/>
        <v>0</v>
      </c>
    </row>
    <row r="85" spans="1:17" ht="20.100000000000001" customHeight="1" x14ac:dyDescent="0.45">
      <c r="A85" s="69" t="s">
        <v>168</v>
      </c>
      <c r="B85" s="64">
        <v>3</v>
      </c>
      <c r="C85" s="110" t="s">
        <v>7</v>
      </c>
      <c r="D85" s="65">
        <v>103</v>
      </c>
      <c r="E85" s="66">
        <v>0</v>
      </c>
      <c r="F85" s="89">
        <v>4.4504181685169897E-3</v>
      </c>
      <c r="I85" s="67"/>
      <c r="J85" s="89">
        <f>'[1]Cuota-Pago=Saldo'!AN88</f>
        <v>4.4504181685169897E-3</v>
      </c>
      <c r="M85" s="29">
        <f t="shared" si="1"/>
        <v>0</v>
      </c>
    </row>
    <row r="86" spans="1:17" ht="20.100000000000001" customHeight="1" x14ac:dyDescent="0.45">
      <c r="A86" s="69" t="s">
        <v>169</v>
      </c>
      <c r="B86" s="64">
        <v>4</v>
      </c>
      <c r="C86" s="110" t="s">
        <v>7</v>
      </c>
      <c r="D86" s="65">
        <v>104</v>
      </c>
      <c r="E86" s="66">
        <v>0</v>
      </c>
      <c r="F86" s="89">
        <v>1.4305999469002018E-3</v>
      </c>
      <c r="J86" s="89">
        <f>'[1]Cuota-Pago=Saldo'!AN89</f>
        <v>1.4305999469002018E-3</v>
      </c>
      <c r="M86" s="29">
        <f t="shared" si="1"/>
        <v>0</v>
      </c>
    </row>
    <row r="87" spans="1:17" ht="20.100000000000001" customHeight="1" x14ac:dyDescent="0.45">
      <c r="A87" s="69" t="s">
        <v>170</v>
      </c>
      <c r="B87" s="64">
        <v>5</v>
      </c>
      <c r="C87" s="110" t="s">
        <v>7</v>
      </c>
      <c r="D87" s="65">
        <v>201</v>
      </c>
      <c r="E87" s="66">
        <v>0</v>
      </c>
      <c r="F87" s="89">
        <v>0.20694997676207549</v>
      </c>
      <c r="J87" s="89">
        <f>'[1]Cuota-Pago=Saldo'!AN90</f>
        <v>0.20694997676207549</v>
      </c>
      <c r="M87" s="29">
        <f t="shared" si="1"/>
        <v>0</v>
      </c>
    </row>
    <row r="88" spans="1:17" ht="20.100000000000001" customHeight="1" x14ac:dyDescent="0.45">
      <c r="A88" s="63" t="s">
        <v>171</v>
      </c>
      <c r="B88" s="64">
        <v>6</v>
      </c>
      <c r="C88" s="110" t="s">
        <v>7</v>
      </c>
      <c r="D88" s="65">
        <v>202</v>
      </c>
      <c r="E88" s="66">
        <v>0</v>
      </c>
      <c r="F88" s="89">
        <v>311.49280099665515</v>
      </c>
      <c r="J88" s="89">
        <f>'[1]Cuota-Pago=Saldo'!AN91</f>
        <v>311.49280099665515</v>
      </c>
      <c r="M88" s="29">
        <f t="shared" si="1"/>
        <v>0</v>
      </c>
    </row>
    <row r="89" spans="1:17" ht="20.100000000000001" customHeight="1" x14ac:dyDescent="0.45">
      <c r="A89" s="69" t="s">
        <v>172</v>
      </c>
      <c r="B89" s="64">
        <v>7</v>
      </c>
      <c r="C89" s="110" t="s">
        <v>7</v>
      </c>
      <c r="D89" s="65">
        <v>203</v>
      </c>
      <c r="E89" s="66">
        <v>0</v>
      </c>
      <c r="F89" s="89">
        <v>-2.0070048390152806E-3</v>
      </c>
      <c r="J89" s="89">
        <f>'[1]Cuota-Pago=Saldo'!AN92</f>
        <v>-2.0070048390152806E-3</v>
      </c>
      <c r="M89" s="29">
        <f t="shared" si="1"/>
        <v>0</v>
      </c>
    </row>
    <row r="90" spans="1:17" ht="20.100000000000001" customHeight="1" x14ac:dyDescent="0.45">
      <c r="A90" s="69" t="s">
        <v>173</v>
      </c>
      <c r="B90" s="64">
        <v>8</v>
      </c>
      <c r="C90" s="110" t="s">
        <v>7</v>
      </c>
      <c r="D90" s="65">
        <v>204</v>
      </c>
      <c r="E90" s="66">
        <v>0</v>
      </c>
      <c r="F90" s="89">
        <v>-0.86774376001216069</v>
      </c>
      <c r="J90" s="89">
        <f>'[1]Cuota-Pago=Saldo'!AN93</f>
        <v>-0.86774376001216069</v>
      </c>
      <c r="M90" s="29">
        <f t="shared" si="1"/>
        <v>0</v>
      </c>
    </row>
    <row r="91" spans="1:17" ht="20.100000000000001" customHeight="1" x14ac:dyDescent="0.45">
      <c r="A91" s="69" t="s">
        <v>174</v>
      </c>
      <c r="B91" s="64">
        <v>9</v>
      </c>
      <c r="C91" s="110" t="s">
        <v>7</v>
      </c>
      <c r="D91" s="65">
        <v>301</v>
      </c>
      <c r="E91" s="66">
        <v>0</v>
      </c>
      <c r="F91" s="89">
        <v>2.6130484430382239E-3</v>
      </c>
      <c r="J91" s="89">
        <f>'[1]Cuota-Pago=Saldo'!AN94</f>
        <v>2.6130484430382239E-3</v>
      </c>
      <c r="M91" s="29">
        <f t="shared" si="1"/>
        <v>0</v>
      </c>
    </row>
    <row r="92" spans="1:17" s="61" customFormat="1" ht="20.100000000000001" customHeight="1" x14ac:dyDescent="0.45">
      <c r="A92" s="69" t="s">
        <v>175</v>
      </c>
      <c r="B92" s="64">
        <v>10</v>
      </c>
      <c r="C92" s="110" t="s">
        <v>7</v>
      </c>
      <c r="D92" s="65">
        <v>302</v>
      </c>
      <c r="E92" s="66">
        <v>0</v>
      </c>
      <c r="F92" s="89">
        <v>-2.2003646187158665E-3</v>
      </c>
      <c r="H92" s="62"/>
      <c r="I92" s="62"/>
      <c r="J92" s="89">
        <f>'[1]Cuota-Pago=Saldo'!AN95</f>
        <v>-2.2003646187158665E-3</v>
      </c>
      <c r="L92"/>
      <c r="M92" s="29">
        <f t="shared" si="1"/>
        <v>0</v>
      </c>
      <c r="N92"/>
      <c r="O92"/>
      <c r="P92"/>
      <c r="Q92"/>
    </row>
    <row r="93" spans="1:17" s="61" customFormat="1" ht="20.100000000000001" customHeight="1" x14ac:dyDescent="0.45">
      <c r="A93" s="69" t="s">
        <v>176</v>
      </c>
      <c r="B93" s="64">
        <v>11</v>
      </c>
      <c r="C93" s="110" t="s">
        <v>7</v>
      </c>
      <c r="D93" s="65">
        <v>303</v>
      </c>
      <c r="E93" s="66">
        <v>0</v>
      </c>
      <c r="F93" s="89">
        <v>51.087160099071411</v>
      </c>
      <c r="H93" s="62"/>
      <c r="I93" s="62"/>
      <c r="J93" s="89">
        <f>'[1]Cuota-Pago=Saldo'!AN96</f>
        <v>51.087160099071411</v>
      </c>
      <c r="L93"/>
      <c r="M93" s="29">
        <f t="shared" si="1"/>
        <v>0</v>
      </c>
      <c r="N93"/>
      <c r="O93"/>
      <c r="P93"/>
      <c r="Q93"/>
    </row>
    <row r="94" spans="1:17" s="61" customFormat="1" ht="20.100000000000001" customHeight="1" x14ac:dyDescent="0.45">
      <c r="A94" s="69" t="s">
        <v>177</v>
      </c>
      <c r="B94" s="64">
        <v>12</v>
      </c>
      <c r="C94" s="110" t="s">
        <v>7</v>
      </c>
      <c r="D94" s="65">
        <v>304</v>
      </c>
      <c r="E94" s="66">
        <v>0</v>
      </c>
      <c r="F94" s="89">
        <v>-3.6503120696806945E-3</v>
      </c>
      <c r="H94" s="62"/>
      <c r="I94" s="62"/>
      <c r="J94" s="89">
        <f>'[1]Cuota-Pago=Saldo'!AN97</f>
        <v>-3.6503120696806945E-3</v>
      </c>
      <c r="L94"/>
      <c r="M94" s="29">
        <f t="shared" si="1"/>
        <v>0</v>
      </c>
      <c r="N94"/>
      <c r="O94"/>
      <c r="P94"/>
      <c r="Q94"/>
    </row>
    <row r="95" spans="1:17" s="61" customFormat="1" ht="20.100000000000001" customHeight="1" x14ac:dyDescent="0.45">
      <c r="A95" s="69" t="s">
        <v>178</v>
      </c>
      <c r="B95" s="64">
        <v>13</v>
      </c>
      <c r="C95" s="110" t="s">
        <v>7</v>
      </c>
      <c r="D95" s="65">
        <v>401</v>
      </c>
      <c r="E95" s="66">
        <v>0</v>
      </c>
      <c r="F95" s="89">
        <v>3.8246556389935904E-3</v>
      </c>
      <c r="G95" s="61">
        <v>100</v>
      </c>
      <c r="H95" s="62"/>
      <c r="I95" s="62"/>
      <c r="J95" s="89">
        <f>'[1]Cuota-Pago=Saldo'!AN98</f>
        <v>3.8246556389935904E-3</v>
      </c>
      <c r="L95"/>
      <c r="M95" s="29">
        <f t="shared" si="1"/>
        <v>0</v>
      </c>
      <c r="N95"/>
      <c r="O95"/>
      <c r="P95"/>
      <c r="Q95"/>
    </row>
    <row r="96" spans="1:17" s="61" customFormat="1" ht="20.100000000000001" customHeight="1" x14ac:dyDescent="0.45">
      <c r="A96" s="63" t="s">
        <v>179</v>
      </c>
      <c r="B96" s="64">
        <v>14</v>
      </c>
      <c r="C96" s="110" t="s">
        <v>7</v>
      </c>
      <c r="D96" s="65">
        <v>402</v>
      </c>
      <c r="E96" s="66">
        <v>0</v>
      </c>
      <c r="F96" s="89">
        <v>-2.2939398399444144E-3</v>
      </c>
      <c r="H96" s="62"/>
      <c r="I96" s="62"/>
      <c r="J96" s="89">
        <f>'[1]Cuota-Pago=Saldo'!AN99</f>
        <v>-2.2939398399444144E-3</v>
      </c>
      <c r="L96"/>
      <c r="M96" s="29">
        <f t="shared" si="1"/>
        <v>0</v>
      </c>
      <c r="N96"/>
      <c r="O96"/>
      <c r="P96"/>
      <c r="Q96"/>
    </row>
    <row r="97" spans="1:17" s="61" customFormat="1" ht="20.100000000000001" customHeight="1" x14ac:dyDescent="0.45">
      <c r="A97" s="63" t="s">
        <v>180</v>
      </c>
      <c r="B97" s="64">
        <v>15</v>
      </c>
      <c r="C97" s="110" t="s">
        <v>7</v>
      </c>
      <c r="D97" s="70">
        <v>403</v>
      </c>
      <c r="E97" s="66">
        <v>0</v>
      </c>
      <c r="F97" s="89">
        <v>-3.4120872890071041E-3</v>
      </c>
      <c r="H97" s="62"/>
      <c r="I97" s="62"/>
      <c r="J97" s="89">
        <f>'[1]Cuota-Pago=Saldo'!AN100</f>
        <v>-3.4120872890071041E-3</v>
      </c>
      <c r="L97"/>
      <c r="M97" s="29">
        <f t="shared" si="1"/>
        <v>0</v>
      </c>
      <c r="N97"/>
      <c r="O97"/>
      <c r="P97"/>
      <c r="Q97"/>
    </row>
    <row r="98" spans="1:17" s="61" customFormat="1" ht="20.100000000000001" customHeight="1" x14ac:dyDescent="0.45">
      <c r="A98" s="63" t="s">
        <v>181</v>
      </c>
      <c r="B98" s="64">
        <v>16</v>
      </c>
      <c r="C98" s="110" t="s">
        <v>7</v>
      </c>
      <c r="D98" s="65">
        <v>404</v>
      </c>
      <c r="E98" s="66">
        <v>0</v>
      </c>
      <c r="F98" s="89">
        <v>-3.2402337402572812E-3</v>
      </c>
      <c r="H98" s="62"/>
      <c r="I98" s="62"/>
      <c r="J98" s="89">
        <f>'[1]Cuota-Pago=Saldo'!AN101</f>
        <v>-3.2402337402572812E-3</v>
      </c>
      <c r="L98"/>
      <c r="M98" s="29">
        <f t="shared" si="1"/>
        <v>0</v>
      </c>
      <c r="N98"/>
      <c r="O98"/>
      <c r="P98"/>
      <c r="Q98"/>
    </row>
    <row r="99" spans="1:17" s="61" customFormat="1" ht="20.100000000000001" customHeight="1" x14ac:dyDescent="0.45">
      <c r="A99" s="69" t="s">
        <v>182</v>
      </c>
      <c r="B99" s="64">
        <v>17</v>
      </c>
      <c r="C99" s="110" t="s">
        <v>7</v>
      </c>
      <c r="D99" s="65">
        <v>501</v>
      </c>
      <c r="E99" s="66">
        <v>0</v>
      </c>
      <c r="F99" s="89">
        <v>1.8228190135801015E-2</v>
      </c>
      <c r="H99" s="62"/>
      <c r="I99" s="62"/>
      <c r="J99" s="89">
        <f>'[1]Cuota-Pago=Saldo'!AN102</f>
        <v>1.8228190135801015E-2</v>
      </c>
      <c r="L99"/>
      <c r="M99" s="29">
        <f t="shared" si="1"/>
        <v>0</v>
      </c>
      <c r="N99"/>
      <c r="O99"/>
      <c r="P99"/>
      <c r="Q99"/>
    </row>
    <row r="100" spans="1:17" s="61" customFormat="1" ht="20.100000000000001" customHeight="1" x14ac:dyDescent="0.45">
      <c r="A100" s="63" t="s">
        <v>183</v>
      </c>
      <c r="B100" s="64">
        <v>18</v>
      </c>
      <c r="C100" s="110" t="s">
        <v>7</v>
      </c>
      <c r="D100" s="65">
        <v>502</v>
      </c>
      <c r="E100" s="66">
        <v>0</v>
      </c>
      <c r="F100" s="89">
        <v>0.44748498292034355</v>
      </c>
      <c r="H100" s="62"/>
      <c r="I100" s="62"/>
      <c r="J100" s="89">
        <f>'[1]Cuota-Pago=Saldo'!AN103</f>
        <v>0.44748498292034355</v>
      </c>
      <c r="L100"/>
      <c r="M100" s="29">
        <f t="shared" si="1"/>
        <v>0</v>
      </c>
      <c r="N100"/>
      <c r="O100"/>
      <c r="P100"/>
      <c r="Q100"/>
    </row>
    <row r="101" spans="1:17" s="61" customFormat="1" ht="20.100000000000001" customHeight="1" x14ac:dyDescent="0.45">
      <c r="A101" s="69" t="s">
        <v>184</v>
      </c>
      <c r="B101" s="64">
        <v>19</v>
      </c>
      <c r="C101" s="110" t="s">
        <v>7</v>
      </c>
      <c r="D101" s="65">
        <v>503</v>
      </c>
      <c r="E101" s="66">
        <v>0</v>
      </c>
      <c r="F101" s="89">
        <v>401.55771834469897</v>
      </c>
      <c r="H101" s="62"/>
      <c r="I101" s="62"/>
      <c r="J101" s="89">
        <f>'[1]Cuota-Pago=Saldo'!AN104</f>
        <v>401.55771834469897</v>
      </c>
      <c r="L101"/>
      <c r="M101" s="29">
        <f t="shared" si="1"/>
        <v>0</v>
      </c>
      <c r="N101"/>
      <c r="O101"/>
      <c r="P101"/>
      <c r="Q101"/>
    </row>
    <row r="102" spans="1:17" s="61" customFormat="1" ht="20.100000000000001" customHeight="1" x14ac:dyDescent="0.45">
      <c r="A102" s="69" t="s">
        <v>269</v>
      </c>
      <c r="B102" s="64">
        <v>20</v>
      </c>
      <c r="C102" s="110" t="s">
        <v>7</v>
      </c>
      <c r="D102" s="65">
        <v>504</v>
      </c>
      <c r="E102" s="66">
        <v>0</v>
      </c>
      <c r="F102" s="89">
        <v>-1.4761178817934706E-4</v>
      </c>
      <c r="H102" s="62"/>
      <c r="I102" s="62"/>
      <c r="J102" s="89">
        <f>'[1]Cuota-Pago=Saldo'!AN105</f>
        <v>-1.4761178817934706E-4</v>
      </c>
      <c r="L102"/>
      <c r="M102" s="29">
        <f t="shared" si="1"/>
        <v>0</v>
      </c>
      <c r="N102"/>
      <c r="O102"/>
      <c r="P102"/>
      <c r="Q102"/>
    </row>
    <row r="103" spans="1:17" ht="20.100000000000001" customHeight="1" x14ac:dyDescent="0.45">
      <c r="A103" s="84" t="s">
        <v>185</v>
      </c>
      <c r="B103" s="83">
        <v>1</v>
      </c>
      <c r="C103" s="110" t="s">
        <v>8</v>
      </c>
      <c r="D103" s="65">
        <v>101</v>
      </c>
      <c r="E103" s="66">
        <v>0</v>
      </c>
      <c r="F103" s="89">
        <v>427.28239411495468</v>
      </c>
      <c r="I103" s="67"/>
      <c r="J103" s="89">
        <f>'[1]Cuota-Pago=Saldo'!AN106</f>
        <v>427.28239411495468</v>
      </c>
      <c r="M103" s="29">
        <f t="shared" si="1"/>
        <v>0</v>
      </c>
    </row>
    <row r="104" spans="1:17" ht="20.100000000000001" customHeight="1" x14ac:dyDescent="0.45">
      <c r="A104" s="84" t="s">
        <v>186</v>
      </c>
      <c r="B104" s="83">
        <v>2</v>
      </c>
      <c r="C104" s="110" t="s">
        <v>8</v>
      </c>
      <c r="D104" s="65">
        <v>102</v>
      </c>
      <c r="E104" s="66">
        <v>0</v>
      </c>
      <c r="F104" s="89">
        <v>0.50745813167185361</v>
      </c>
      <c r="I104" s="68"/>
      <c r="J104" s="89">
        <f>'[1]Cuota-Pago=Saldo'!AN107</f>
        <v>0.50745813167185361</v>
      </c>
      <c r="M104" s="29">
        <f t="shared" si="1"/>
        <v>0</v>
      </c>
    </row>
    <row r="105" spans="1:17" ht="20.100000000000001" customHeight="1" x14ac:dyDescent="0.45">
      <c r="A105" s="84" t="s">
        <v>187</v>
      </c>
      <c r="B105" s="83">
        <v>3</v>
      </c>
      <c r="C105" s="110" t="s">
        <v>8</v>
      </c>
      <c r="D105" s="65">
        <v>103</v>
      </c>
      <c r="E105" s="66">
        <v>0</v>
      </c>
      <c r="F105" s="89">
        <v>-0.27289807703306224</v>
      </c>
      <c r="I105" s="67"/>
      <c r="J105" s="89">
        <f>'[1]Cuota-Pago=Saldo'!AN108</f>
        <v>-0.27289807703306224</v>
      </c>
      <c r="M105" s="29">
        <f t="shared" si="1"/>
        <v>0</v>
      </c>
    </row>
    <row r="106" spans="1:17" ht="20.100000000000001" customHeight="1" x14ac:dyDescent="0.45">
      <c r="A106" s="84" t="s">
        <v>188</v>
      </c>
      <c r="B106" s="83">
        <v>4</v>
      </c>
      <c r="C106" s="110" t="s">
        <v>8</v>
      </c>
      <c r="D106" s="65">
        <v>104</v>
      </c>
      <c r="E106" s="66">
        <v>0</v>
      </c>
      <c r="F106" s="89">
        <v>-1.9929390399511249E-3</v>
      </c>
      <c r="J106" s="89">
        <f>'[1]Cuota-Pago=Saldo'!AN109</f>
        <v>-1.9929390399511249E-3</v>
      </c>
      <c r="M106" s="29">
        <f t="shared" si="1"/>
        <v>0</v>
      </c>
    </row>
    <row r="107" spans="1:17" ht="20.100000000000001" customHeight="1" x14ac:dyDescent="0.45">
      <c r="A107" s="85" t="s">
        <v>189</v>
      </c>
      <c r="B107" s="83">
        <v>5</v>
      </c>
      <c r="C107" s="110" t="s">
        <v>8</v>
      </c>
      <c r="D107" s="65">
        <v>201</v>
      </c>
      <c r="E107" s="66">
        <v>0</v>
      </c>
      <c r="F107" s="89">
        <v>3.4355122864440091E-3</v>
      </c>
      <c r="J107" s="89">
        <f>'[1]Cuota-Pago=Saldo'!AN110</f>
        <v>3.4355122864440091E-3</v>
      </c>
      <c r="M107" s="29">
        <f t="shared" si="1"/>
        <v>0</v>
      </c>
    </row>
    <row r="108" spans="1:17" ht="20.100000000000001" customHeight="1" x14ac:dyDescent="0.45">
      <c r="A108" s="85" t="s">
        <v>190</v>
      </c>
      <c r="B108" s="83">
        <v>6</v>
      </c>
      <c r="C108" s="110" t="s">
        <v>8</v>
      </c>
      <c r="D108" s="65">
        <v>202</v>
      </c>
      <c r="E108" s="66">
        <v>0</v>
      </c>
      <c r="F108" s="89">
        <v>1.6926332870070837E-3</v>
      </c>
      <c r="J108" s="89">
        <f>'[1]Cuota-Pago=Saldo'!AN111</f>
        <v>1.6926332870070837E-3</v>
      </c>
      <c r="M108" s="29">
        <f t="shared" si="1"/>
        <v>0</v>
      </c>
    </row>
    <row r="109" spans="1:17" ht="20.100000000000001" customHeight="1" x14ac:dyDescent="0.45">
      <c r="A109" s="85" t="s">
        <v>191</v>
      </c>
      <c r="B109" s="83">
        <v>7</v>
      </c>
      <c r="C109" s="110" t="s">
        <v>8</v>
      </c>
      <c r="D109" s="65">
        <v>203</v>
      </c>
      <c r="E109" s="66">
        <v>0</v>
      </c>
      <c r="F109" s="89">
        <v>3.7554595721189798E-3</v>
      </c>
      <c r="J109" s="89">
        <f>'[1]Cuota-Pago=Saldo'!AN112</f>
        <v>3.7554595721189798E-3</v>
      </c>
      <c r="M109" s="29">
        <f t="shared" si="1"/>
        <v>0</v>
      </c>
    </row>
    <row r="110" spans="1:17" s="61" customFormat="1" ht="20.100000000000001" customHeight="1" x14ac:dyDescent="0.45">
      <c r="A110" s="85" t="s">
        <v>192</v>
      </c>
      <c r="B110" s="83">
        <v>8</v>
      </c>
      <c r="C110" s="110" t="s">
        <v>8</v>
      </c>
      <c r="D110" s="65">
        <v>204</v>
      </c>
      <c r="E110" s="66">
        <v>0</v>
      </c>
      <c r="F110" s="89">
        <v>4.0668365207920942E-3</v>
      </c>
      <c r="H110" s="62"/>
      <c r="I110" s="62"/>
      <c r="J110" s="89">
        <f>'[1]Cuota-Pago=Saldo'!AN113</f>
        <v>4.0668365207920942E-3</v>
      </c>
      <c r="L110"/>
      <c r="M110" s="29">
        <f t="shared" si="1"/>
        <v>0</v>
      </c>
      <c r="N110"/>
      <c r="O110"/>
      <c r="P110"/>
      <c r="Q110"/>
    </row>
    <row r="111" spans="1:17" s="61" customFormat="1" ht="20.100000000000001" customHeight="1" x14ac:dyDescent="0.45">
      <c r="A111" s="85" t="s">
        <v>193</v>
      </c>
      <c r="B111" s="83">
        <v>9</v>
      </c>
      <c r="C111" s="110" t="s">
        <v>8</v>
      </c>
      <c r="D111" s="65">
        <v>301</v>
      </c>
      <c r="E111" s="66">
        <v>0</v>
      </c>
      <c r="F111" s="89">
        <v>9.8512030797337502E-4</v>
      </c>
      <c r="H111" s="62"/>
      <c r="I111" s="62"/>
      <c r="J111" s="89">
        <f>'[1]Cuota-Pago=Saldo'!AN114</f>
        <v>9.8512030797337502E-4</v>
      </c>
      <c r="L111"/>
      <c r="M111" s="29">
        <f t="shared" si="1"/>
        <v>0</v>
      </c>
      <c r="N111"/>
      <c r="O111"/>
      <c r="P111"/>
      <c r="Q111"/>
    </row>
    <row r="112" spans="1:17" s="61" customFormat="1" ht="20.100000000000001" customHeight="1" x14ac:dyDescent="0.45">
      <c r="A112" s="85" t="s">
        <v>194</v>
      </c>
      <c r="B112" s="83">
        <v>10</v>
      </c>
      <c r="C112" s="110" t="s">
        <v>8</v>
      </c>
      <c r="D112" s="65">
        <v>302</v>
      </c>
      <c r="E112" s="66">
        <v>0</v>
      </c>
      <c r="F112" s="89">
        <v>67.038942369738976</v>
      </c>
      <c r="H112" s="62"/>
      <c r="I112" s="62"/>
      <c r="J112" s="89">
        <f>'[1]Cuota-Pago=Saldo'!AN115</f>
        <v>67.038942369738976</v>
      </c>
      <c r="L112"/>
      <c r="M112" s="29">
        <f t="shared" si="1"/>
        <v>0</v>
      </c>
      <c r="N112"/>
      <c r="O112"/>
      <c r="P112"/>
      <c r="Q112"/>
    </row>
    <row r="113" spans="1:17" s="61" customFormat="1" ht="20.100000000000001" customHeight="1" x14ac:dyDescent="0.45">
      <c r="A113" s="84" t="s">
        <v>195</v>
      </c>
      <c r="B113" s="83">
        <v>11</v>
      </c>
      <c r="C113" s="110" t="s">
        <v>8</v>
      </c>
      <c r="D113" s="65">
        <v>303</v>
      </c>
      <c r="E113" s="66">
        <v>0</v>
      </c>
      <c r="F113" s="89">
        <v>2.8981696917185218E-3</v>
      </c>
      <c r="H113" s="62"/>
      <c r="I113" s="62"/>
      <c r="J113" s="89">
        <f>'[1]Cuota-Pago=Saldo'!AN116</f>
        <v>2.8981696917185218E-3</v>
      </c>
      <c r="L113"/>
      <c r="M113" s="29">
        <f t="shared" si="1"/>
        <v>0</v>
      </c>
      <c r="N113"/>
      <c r="O113"/>
      <c r="P113"/>
      <c r="Q113"/>
    </row>
    <row r="114" spans="1:17" s="61" customFormat="1" ht="20.100000000000001" customHeight="1" x14ac:dyDescent="0.45">
      <c r="A114" s="84" t="s">
        <v>196</v>
      </c>
      <c r="B114" s="83">
        <v>12</v>
      </c>
      <c r="C114" s="110" t="s">
        <v>8</v>
      </c>
      <c r="D114" s="65">
        <v>304</v>
      </c>
      <c r="E114" s="66">
        <v>0</v>
      </c>
      <c r="F114" s="89">
        <v>347.41947533438685</v>
      </c>
      <c r="H114" s="62"/>
      <c r="I114" s="62"/>
      <c r="J114" s="89">
        <f>'[1]Cuota-Pago=Saldo'!AN117</f>
        <v>347.41947533438685</v>
      </c>
      <c r="L114"/>
      <c r="M114" s="29">
        <f t="shared" si="1"/>
        <v>0</v>
      </c>
      <c r="N114"/>
      <c r="O114"/>
      <c r="P114"/>
      <c r="Q114"/>
    </row>
    <row r="115" spans="1:17" s="61" customFormat="1" ht="20.100000000000001" customHeight="1" x14ac:dyDescent="0.45">
      <c r="A115" s="84" t="s">
        <v>197</v>
      </c>
      <c r="B115" s="83">
        <v>13</v>
      </c>
      <c r="C115" s="110" t="s">
        <v>8</v>
      </c>
      <c r="D115" s="65">
        <v>401</v>
      </c>
      <c r="E115" s="66">
        <v>0</v>
      </c>
      <c r="F115" s="89">
        <v>25.480137300346627</v>
      </c>
      <c r="H115" s="62"/>
      <c r="I115" s="62"/>
      <c r="J115" s="89">
        <f>'[1]Cuota-Pago=Saldo'!AN118</f>
        <v>25.480137300346627</v>
      </c>
      <c r="L115"/>
      <c r="M115" s="29">
        <f t="shared" si="1"/>
        <v>0</v>
      </c>
      <c r="N115"/>
      <c r="O115"/>
      <c r="P115"/>
      <c r="Q115"/>
    </row>
    <row r="116" spans="1:17" s="61" customFormat="1" ht="20.100000000000001" customHeight="1" x14ac:dyDescent="0.45">
      <c r="A116" s="84" t="s">
        <v>198</v>
      </c>
      <c r="B116" s="83">
        <v>14</v>
      </c>
      <c r="C116" s="110" t="s">
        <v>8</v>
      </c>
      <c r="D116" s="65">
        <v>402</v>
      </c>
      <c r="E116" s="66">
        <v>0</v>
      </c>
      <c r="F116" s="89">
        <v>-4.7645616168097149E-3</v>
      </c>
      <c r="H116" s="62"/>
      <c r="I116" s="62"/>
      <c r="J116" s="89">
        <f>'[1]Cuota-Pago=Saldo'!AN119</f>
        <v>-4.7645616168097149E-3</v>
      </c>
      <c r="L116"/>
      <c r="M116" s="29">
        <f t="shared" si="1"/>
        <v>0</v>
      </c>
      <c r="N116"/>
      <c r="O116"/>
      <c r="P116"/>
      <c r="Q116"/>
    </row>
    <row r="117" spans="1:17" s="61" customFormat="1" ht="20.100000000000001" customHeight="1" x14ac:dyDescent="0.45">
      <c r="A117" s="84" t="s">
        <v>199</v>
      </c>
      <c r="B117" s="83">
        <v>15</v>
      </c>
      <c r="C117" s="110" t="s">
        <v>8</v>
      </c>
      <c r="D117" s="70">
        <v>403</v>
      </c>
      <c r="E117" s="66">
        <v>0</v>
      </c>
      <c r="F117" s="89">
        <v>323.34535102062762</v>
      </c>
      <c r="I117" s="62"/>
      <c r="J117" s="89">
        <f>'[1]Cuota-Pago=Saldo'!AN120</f>
        <v>323.34535102062762</v>
      </c>
      <c r="L117"/>
      <c r="M117" s="29">
        <f t="shared" si="1"/>
        <v>0</v>
      </c>
      <c r="N117"/>
      <c r="O117"/>
      <c r="P117"/>
      <c r="Q117"/>
    </row>
    <row r="118" spans="1:17" s="61" customFormat="1" ht="20.100000000000001" customHeight="1" x14ac:dyDescent="0.45">
      <c r="A118" s="84" t="s">
        <v>200</v>
      </c>
      <c r="B118" s="83">
        <v>16</v>
      </c>
      <c r="C118" s="110" t="s">
        <v>8</v>
      </c>
      <c r="D118" s="65">
        <v>404</v>
      </c>
      <c r="E118" s="66">
        <v>0</v>
      </c>
      <c r="F118" s="89">
        <v>-674.06569587372951</v>
      </c>
      <c r="I118" s="62"/>
      <c r="J118" s="89">
        <f>'[1]Cuota-Pago=Saldo'!AN121</f>
        <v>-674.06569587372951</v>
      </c>
      <c r="L118"/>
      <c r="M118" s="29">
        <f t="shared" si="1"/>
        <v>0</v>
      </c>
      <c r="N118"/>
      <c r="O118"/>
      <c r="P118"/>
      <c r="Q118"/>
    </row>
    <row r="119" spans="1:17" s="61" customFormat="1" ht="20.100000000000001" customHeight="1" x14ac:dyDescent="0.45">
      <c r="A119" s="84" t="s">
        <v>201</v>
      </c>
      <c r="B119" s="83">
        <v>17</v>
      </c>
      <c r="C119" s="110" t="s">
        <v>8</v>
      </c>
      <c r="D119" s="65">
        <v>501</v>
      </c>
      <c r="E119" s="66">
        <v>0</v>
      </c>
      <c r="F119" s="89">
        <v>4.1979788393291528E-3</v>
      </c>
      <c r="I119" s="62"/>
      <c r="J119" s="89">
        <f>'[1]Cuota-Pago=Saldo'!AN122</f>
        <v>4.1979788393291528E-3</v>
      </c>
      <c r="L119"/>
      <c r="M119" s="29">
        <f t="shared" si="1"/>
        <v>0</v>
      </c>
      <c r="N119"/>
      <c r="O119"/>
      <c r="P119"/>
      <c r="Q119"/>
    </row>
    <row r="120" spans="1:17" s="61" customFormat="1" ht="20.100000000000001" customHeight="1" x14ac:dyDescent="0.45">
      <c r="A120" s="84" t="s">
        <v>202</v>
      </c>
      <c r="B120" s="83">
        <v>18</v>
      </c>
      <c r="C120" s="110" t="s">
        <v>8</v>
      </c>
      <c r="D120" s="65">
        <v>502</v>
      </c>
      <c r="E120" s="66">
        <v>0</v>
      </c>
      <c r="F120" s="89">
        <v>-1.6757529721189712E-3</v>
      </c>
      <c r="I120" s="62"/>
      <c r="J120" s="89">
        <f>'[1]Cuota-Pago=Saldo'!AN123</f>
        <v>-1.6757529721189712E-3</v>
      </c>
      <c r="L120"/>
      <c r="M120" s="29">
        <f t="shared" si="1"/>
        <v>0</v>
      </c>
      <c r="N120"/>
      <c r="O120"/>
      <c r="P120"/>
      <c r="Q120"/>
    </row>
    <row r="121" spans="1:17" s="61" customFormat="1" ht="20.100000000000001" customHeight="1" x14ac:dyDescent="0.45">
      <c r="A121" s="84" t="s">
        <v>203</v>
      </c>
      <c r="B121" s="83">
        <v>19</v>
      </c>
      <c r="C121" s="110" t="s">
        <v>8</v>
      </c>
      <c r="D121" s="65">
        <v>503</v>
      </c>
      <c r="E121" s="66">
        <v>0</v>
      </c>
      <c r="F121" s="89">
        <v>4.1467063113600489E-3</v>
      </c>
      <c r="I121" s="62"/>
      <c r="J121" s="89">
        <f>'[1]Cuota-Pago=Saldo'!AN124</f>
        <v>4.1467063113600489E-3</v>
      </c>
      <c r="L121"/>
      <c r="M121" s="29">
        <f t="shared" si="1"/>
        <v>0</v>
      </c>
      <c r="N121"/>
      <c r="O121"/>
      <c r="P121"/>
      <c r="Q121"/>
    </row>
    <row r="122" spans="1:17" s="61" customFormat="1" ht="20.100000000000001" customHeight="1" x14ac:dyDescent="0.45">
      <c r="A122" s="84" t="s">
        <v>204</v>
      </c>
      <c r="B122" s="83">
        <v>20</v>
      </c>
      <c r="C122" s="110" t="s">
        <v>8</v>
      </c>
      <c r="D122" s="65">
        <v>504</v>
      </c>
      <c r="E122" s="66">
        <v>0</v>
      </c>
      <c r="F122" s="89">
        <v>-4.985943868632603E-3</v>
      </c>
      <c r="I122" s="62"/>
      <c r="J122" s="89">
        <f>'[1]Cuota-Pago=Saldo'!AN125</f>
        <v>-4.985943868632603E-3</v>
      </c>
      <c r="L122"/>
      <c r="M122" s="29">
        <f t="shared" si="1"/>
        <v>0</v>
      </c>
      <c r="N122"/>
      <c r="O122"/>
      <c r="P122"/>
      <c r="Q122"/>
    </row>
    <row r="123" spans="1:17" ht="20.100000000000001" customHeight="1" x14ac:dyDescent="0.45">
      <c r="A123" s="69" t="s">
        <v>205</v>
      </c>
      <c r="B123" s="64">
        <v>1</v>
      </c>
      <c r="C123" s="110" t="s">
        <v>9</v>
      </c>
      <c r="D123" s="65">
        <v>101</v>
      </c>
      <c r="E123" s="66">
        <v>0</v>
      </c>
      <c r="F123" s="89">
        <v>-4.9589832648848642E-3</v>
      </c>
      <c r="I123" s="67"/>
      <c r="J123" s="89">
        <f>'[1]Cuota-Pago=Saldo'!AN126</f>
        <v>-4.9589832648848642E-3</v>
      </c>
      <c r="M123" s="29">
        <f t="shared" si="1"/>
        <v>0</v>
      </c>
    </row>
    <row r="124" spans="1:17" ht="20.100000000000001" customHeight="1" x14ac:dyDescent="0.45">
      <c r="A124" s="69" t="s">
        <v>206</v>
      </c>
      <c r="B124" s="64">
        <v>2</v>
      </c>
      <c r="C124" s="110" t="s">
        <v>9</v>
      </c>
      <c r="D124" s="65">
        <v>102</v>
      </c>
      <c r="E124" s="66">
        <v>0</v>
      </c>
      <c r="F124" s="89">
        <v>-1.6134817221882258E-3</v>
      </c>
      <c r="I124" s="68"/>
      <c r="J124" s="89">
        <f>'[1]Cuota-Pago=Saldo'!AN127</f>
        <v>-1.6134817221882258E-3</v>
      </c>
      <c r="M124" s="29">
        <f t="shared" si="1"/>
        <v>0</v>
      </c>
    </row>
    <row r="125" spans="1:17" ht="20.100000000000001" customHeight="1" x14ac:dyDescent="0.45">
      <c r="A125" s="63" t="s">
        <v>207</v>
      </c>
      <c r="B125" s="64">
        <v>3</v>
      </c>
      <c r="C125" s="110" t="s">
        <v>9</v>
      </c>
      <c r="D125" s="65">
        <v>103</v>
      </c>
      <c r="E125" s="66">
        <v>0</v>
      </c>
      <c r="F125" s="89">
        <v>0.39239651942580167</v>
      </c>
      <c r="I125" s="67"/>
      <c r="J125" s="89">
        <f>'[1]Cuota-Pago=Saldo'!AN128</f>
        <v>0.39239651942580167</v>
      </c>
      <c r="M125" s="29">
        <f t="shared" si="1"/>
        <v>0</v>
      </c>
    </row>
    <row r="126" spans="1:17" ht="20.100000000000001" customHeight="1" x14ac:dyDescent="0.45">
      <c r="A126" s="69" t="s">
        <v>208</v>
      </c>
      <c r="B126" s="64">
        <v>4</v>
      </c>
      <c r="C126" s="110" t="s">
        <v>9</v>
      </c>
      <c r="D126" s="65">
        <v>104</v>
      </c>
      <c r="E126" s="66">
        <v>0</v>
      </c>
      <c r="F126" s="89">
        <v>4.8330074853566884</v>
      </c>
      <c r="J126" s="89">
        <f>'[1]Cuota-Pago=Saldo'!AN129</f>
        <v>4.8330074853566884</v>
      </c>
      <c r="M126" s="29">
        <f t="shared" si="1"/>
        <v>0</v>
      </c>
    </row>
    <row r="127" spans="1:17" ht="20.100000000000001" customHeight="1" x14ac:dyDescent="0.45">
      <c r="A127" s="63" t="s">
        <v>209</v>
      </c>
      <c r="B127" s="64">
        <v>5</v>
      </c>
      <c r="C127" s="110" t="s">
        <v>9</v>
      </c>
      <c r="D127" s="65">
        <v>201</v>
      </c>
      <c r="E127" s="66">
        <v>0</v>
      </c>
      <c r="F127" s="89">
        <v>0.62850742993674658</v>
      </c>
      <c r="J127" s="89">
        <f>'[1]Cuota-Pago=Saldo'!AN130</f>
        <v>0.62850742993674658</v>
      </c>
      <c r="M127" s="29">
        <f t="shared" si="1"/>
        <v>0</v>
      </c>
    </row>
    <row r="128" spans="1:17" ht="20.100000000000001" customHeight="1" x14ac:dyDescent="0.45">
      <c r="A128" s="63" t="s">
        <v>210</v>
      </c>
      <c r="B128" s="64">
        <v>6</v>
      </c>
      <c r="C128" s="110" t="s">
        <v>9</v>
      </c>
      <c r="D128" s="65">
        <v>202</v>
      </c>
      <c r="E128" s="66">
        <v>0</v>
      </c>
      <c r="F128" s="89">
        <v>1.1615010835157591E-3</v>
      </c>
      <c r="J128" s="89">
        <f>'[1]Cuota-Pago=Saldo'!AN131</f>
        <v>1.1615010835157591E-3</v>
      </c>
      <c r="M128" s="29">
        <f t="shared" si="1"/>
        <v>0</v>
      </c>
    </row>
    <row r="129" spans="1:17" ht="20.100000000000001" customHeight="1" x14ac:dyDescent="0.45">
      <c r="A129" s="63" t="s">
        <v>211</v>
      </c>
      <c r="B129" s="64">
        <v>7</v>
      </c>
      <c r="C129" s="110" t="s">
        <v>9</v>
      </c>
      <c r="D129" s="65">
        <v>203</v>
      </c>
      <c r="E129" s="66">
        <v>0</v>
      </c>
      <c r="F129" s="89">
        <v>393.61888941390413</v>
      </c>
      <c r="J129" s="89">
        <f>'[1]Cuota-Pago=Saldo'!AN132</f>
        <v>393.61888941390413</v>
      </c>
      <c r="M129" s="29">
        <f t="shared" si="1"/>
        <v>0</v>
      </c>
    </row>
    <row r="130" spans="1:17" s="61" customFormat="1" ht="20.100000000000001" customHeight="1" x14ac:dyDescent="0.45">
      <c r="A130" s="63" t="s">
        <v>212</v>
      </c>
      <c r="B130" s="64">
        <v>8</v>
      </c>
      <c r="C130" s="110" t="s">
        <v>9</v>
      </c>
      <c r="D130" s="65">
        <v>204</v>
      </c>
      <c r="E130" s="66">
        <v>0</v>
      </c>
      <c r="F130" s="89">
        <v>-2.0663792168988948E-3</v>
      </c>
      <c r="H130" s="62"/>
      <c r="I130" s="62"/>
      <c r="J130" s="89">
        <f>'[1]Cuota-Pago=Saldo'!AN133</f>
        <v>-2.0663792168988948E-3</v>
      </c>
      <c r="L130"/>
      <c r="M130" s="29">
        <f t="shared" si="1"/>
        <v>0</v>
      </c>
      <c r="N130"/>
      <c r="O130"/>
      <c r="P130"/>
      <c r="Q130"/>
    </row>
    <row r="131" spans="1:17" s="61" customFormat="1" ht="20.100000000000001" customHeight="1" x14ac:dyDescent="0.45">
      <c r="A131" s="63" t="s">
        <v>213</v>
      </c>
      <c r="B131" s="64">
        <v>9</v>
      </c>
      <c r="C131" s="110" t="s">
        <v>9</v>
      </c>
      <c r="D131" s="65">
        <v>301</v>
      </c>
      <c r="E131" s="66">
        <v>0</v>
      </c>
      <c r="F131" s="89">
        <v>265.55282034683103</v>
      </c>
      <c r="H131" s="62"/>
      <c r="I131" s="62"/>
      <c r="J131" s="89">
        <f>'[1]Cuota-Pago=Saldo'!AN134</f>
        <v>265.55282034683103</v>
      </c>
      <c r="L131"/>
      <c r="M131" s="29">
        <f t="shared" si="1"/>
        <v>0</v>
      </c>
      <c r="N131"/>
      <c r="O131"/>
      <c r="P131"/>
      <c r="Q131"/>
    </row>
    <row r="132" spans="1:17" s="61" customFormat="1" ht="20.100000000000001" customHeight="1" x14ac:dyDescent="0.45">
      <c r="A132" s="63" t="s">
        <v>214</v>
      </c>
      <c r="B132" s="64">
        <v>10</v>
      </c>
      <c r="C132" s="110" t="s">
        <v>9</v>
      </c>
      <c r="D132" s="65">
        <v>302</v>
      </c>
      <c r="E132" s="66">
        <v>0</v>
      </c>
      <c r="F132" s="89">
        <v>-8.088662436875893E-4</v>
      </c>
      <c r="H132" s="62"/>
      <c r="I132" s="62"/>
      <c r="J132" s="89">
        <f>'[1]Cuota-Pago=Saldo'!AN135</f>
        <v>-8.088662436875893E-4</v>
      </c>
      <c r="L132"/>
      <c r="M132" s="29">
        <f t="shared" ref="M132:M182" si="2">SUM(J132,-F132)</f>
        <v>0</v>
      </c>
      <c r="N132"/>
      <c r="O132"/>
      <c r="P132"/>
      <c r="Q132"/>
    </row>
    <row r="133" spans="1:17" s="61" customFormat="1" ht="20.100000000000001" customHeight="1" x14ac:dyDescent="0.45">
      <c r="A133" s="63" t="s">
        <v>215</v>
      </c>
      <c r="B133" s="64">
        <v>11</v>
      </c>
      <c r="C133" s="110" t="s">
        <v>9</v>
      </c>
      <c r="D133" s="65">
        <v>303</v>
      </c>
      <c r="E133" s="66">
        <v>0</v>
      </c>
      <c r="F133" s="89">
        <v>429.98702338971691</v>
      </c>
      <c r="H133" s="62"/>
      <c r="I133" s="62"/>
      <c r="J133" s="89">
        <f>'[1]Cuota-Pago=Saldo'!AN136</f>
        <v>429.98702338971691</v>
      </c>
      <c r="L133"/>
      <c r="M133" s="29">
        <f t="shared" si="2"/>
        <v>0</v>
      </c>
      <c r="N133"/>
      <c r="O133"/>
      <c r="P133"/>
      <c r="Q133"/>
    </row>
    <row r="134" spans="1:17" s="61" customFormat="1" ht="20.100000000000001" customHeight="1" x14ac:dyDescent="0.45">
      <c r="A134" s="63" t="s">
        <v>216</v>
      </c>
      <c r="B134" s="64">
        <v>12</v>
      </c>
      <c r="C134" s="110" t="s">
        <v>9</v>
      </c>
      <c r="D134" s="65">
        <v>304</v>
      </c>
      <c r="E134" s="66">
        <v>0</v>
      </c>
      <c r="F134" s="89">
        <v>2.6438044656629245E-3</v>
      </c>
      <c r="H134" s="62"/>
      <c r="I134" s="62"/>
      <c r="J134" s="89">
        <f>'[1]Cuota-Pago=Saldo'!AN137</f>
        <v>2.6438044656629245E-3</v>
      </c>
      <c r="L134"/>
      <c r="M134" s="29">
        <f t="shared" si="2"/>
        <v>0</v>
      </c>
      <c r="N134"/>
      <c r="O134"/>
      <c r="P134"/>
      <c r="Q134"/>
    </row>
    <row r="135" spans="1:17" s="61" customFormat="1" ht="20.100000000000001" customHeight="1" x14ac:dyDescent="0.45">
      <c r="A135" s="69" t="s">
        <v>217</v>
      </c>
      <c r="B135" s="64">
        <v>13</v>
      </c>
      <c r="C135" s="110" t="s">
        <v>9</v>
      </c>
      <c r="D135" s="65">
        <v>401</v>
      </c>
      <c r="E135" s="66">
        <v>0</v>
      </c>
      <c r="F135" s="89">
        <v>0.43294254090676532</v>
      </c>
      <c r="H135" s="62"/>
      <c r="I135" s="62"/>
      <c r="J135" s="89">
        <f>'[1]Cuota-Pago=Saldo'!AN138</f>
        <v>0.43294254090676532</v>
      </c>
      <c r="L135"/>
      <c r="M135" s="29">
        <f t="shared" si="2"/>
        <v>0</v>
      </c>
      <c r="N135"/>
      <c r="O135"/>
      <c r="P135"/>
      <c r="Q135"/>
    </row>
    <row r="136" spans="1:17" s="61" customFormat="1" ht="20.100000000000001" customHeight="1" x14ac:dyDescent="0.45">
      <c r="A136" s="63" t="s">
        <v>218</v>
      </c>
      <c r="B136" s="64">
        <v>14</v>
      </c>
      <c r="C136" s="110" t="s">
        <v>9</v>
      </c>
      <c r="D136" s="65">
        <v>402</v>
      </c>
      <c r="E136" s="66">
        <v>0</v>
      </c>
      <c r="F136" s="89">
        <v>-3.1321341172088069E-3</v>
      </c>
      <c r="H136" s="62"/>
      <c r="I136" s="62"/>
      <c r="J136" s="89">
        <f>'[1]Cuota-Pago=Saldo'!AN139</f>
        <v>-3.1321341172088069E-3</v>
      </c>
      <c r="L136"/>
      <c r="M136" s="29">
        <f t="shared" si="2"/>
        <v>0</v>
      </c>
      <c r="N136"/>
      <c r="O136"/>
      <c r="P136"/>
      <c r="Q136"/>
    </row>
    <row r="137" spans="1:17" s="61" customFormat="1" ht="20.100000000000001" customHeight="1" x14ac:dyDescent="0.45">
      <c r="A137" s="63" t="s">
        <v>219</v>
      </c>
      <c r="B137" s="64">
        <v>15</v>
      </c>
      <c r="C137" s="110" t="s">
        <v>9</v>
      </c>
      <c r="D137" s="70">
        <v>403</v>
      </c>
      <c r="E137" s="66">
        <v>0</v>
      </c>
      <c r="F137" s="89">
        <v>454.80192052658577</v>
      </c>
      <c r="H137" s="62"/>
      <c r="I137" s="62"/>
      <c r="J137" s="89">
        <f>'[1]Cuota-Pago=Saldo'!AN140</f>
        <v>454.80192052658577</v>
      </c>
      <c r="L137"/>
      <c r="M137" s="29">
        <f t="shared" si="2"/>
        <v>0</v>
      </c>
      <c r="N137"/>
      <c r="O137"/>
      <c r="P137"/>
      <c r="Q137"/>
    </row>
    <row r="138" spans="1:17" s="61" customFormat="1" ht="20.100000000000001" customHeight="1" x14ac:dyDescent="0.45">
      <c r="A138" s="63" t="s">
        <v>220</v>
      </c>
      <c r="B138" s="64">
        <v>16</v>
      </c>
      <c r="C138" s="110" t="s">
        <v>9</v>
      </c>
      <c r="D138" s="65">
        <v>404</v>
      </c>
      <c r="E138" s="66">
        <v>0</v>
      </c>
      <c r="F138" s="89">
        <v>-6.1138738641375312E-4</v>
      </c>
      <c r="H138" s="62"/>
      <c r="I138" s="62"/>
      <c r="J138" s="89">
        <f>'[1]Cuota-Pago=Saldo'!AN141</f>
        <v>-6.1138738641375312E-4</v>
      </c>
      <c r="L138"/>
      <c r="M138" s="29">
        <f t="shared" si="2"/>
        <v>0</v>
      </c>
      <c r="N138"/>
      <c r="O138"/>
      <c r="P138"/>
      <c r="Q138"/>
    </row>
    <row r="139" spans="1:17" s="61" customFormat="1" ht="20.100000000000001" customHeight="1" x14ac:dyDescent="0.45">
      <c r="A139" s="63" t="s">
        <v>221</v>
      </c>
      <c r="B139" s="64">
        <v>17</v>
      </c>
      <c r="C139" s="110" t="s">
        <v>9</v>
      </c>
      <c r="D139" s="65">
        <v>501</v>
      </c>
      <c r="E139" s="66">
        <v>0</v>
      </c>
      <c r="F139" s="89">
        <v>-7.5175339389943474E-4</v>
      </c>
      <c r="H139" s="62"/>
      <c r="I139" s="62"/>
      <c r="J139" s="89">
        <f>'[1]Cuota-Pago=Saldo'!AN142</f>
        <v>-7.5175339389943474E-4</v>
      </c>
      <c r="L139"/>
      <c r="M139" s="29">
        <f t="shared" si="2"/>
        <v>0</v>
      </c>
      <c r="N139"/>
      <c r="O139"/>
      <c r="P139"/>
      <c r="Q139"/>
    </row>
    <row r="140" spans="1:17" s="61" customFormat="1" ht="20.100000000000001" customHeight="1" x14ac:dyDescent="0.45">
      <c r="A140" s="69" t="s">
        <v>222</v>
      </c>
      <c r="B140" s="64">
        <v>18</v>
      </c>
      <c r="C140" s="110" t="s">
        <v>9</v>
      </c>
      <c r="D140" s="65">
        <v>502</v>
      </c>
      <c r="E140" s="66">
        <v>0</v>
      </c>
      <c r="F140" s="89">
        <v>-4.5708693356800723E-3</v>
      </c>
      <c r="H140" s="62"/>
      <c r="I140" s="62"/>
      <c r="J140" s="89">
        <f>'[1]Cuota-Pago=Saldo'!AN143</f>
        <v>-4.5708693356800723E-3</v>
      </c>
      <c r="L140"/>
      <c r="M140" s="29">
        <f t="shared" si="2"/>
        <v>0</v>
      </c>
      <c r="N140"/>
      <c r="O140"/>
      <c r="P140"/>
      <c r="Q140"/>
    </row>
    <row r="141" spans="1:17" s="61" customFormat="1" ht="20.100000000000001" customHeight="1" x14ac:dyDescent="0.45">
      <c r="A141" s="69" t="s">
        <v>223</v>
      </c>
      <c r="B141" s="64">
        <v>19</v>
      </c>
      <c r="C141" s="110" t="s">
        <v>9</v>
      </c>
      <c r="D141" s="65">
        <v>503</v>
      </c>
      <c r="E141" s="66">
        <v>0</v>
      </c>
      <c r="F141" s="89">
        <v>357.8835746991806</v>
      </c>
      <c r="H141" s="62"/>
      <c r="I141" s="62"/>
      <c r="J141" s="89">
        <f>'[1]Cuota-Pago=Saldo'!AN144</f>
        <v>357.8835746991806</v>
      </c>
      <c r="L141"/>
      <c r="M141" s="29">
        <f t="shared" si="2"/>
        <v>0</v>
      </c>
      <c r="N141"/>
      <c r="O141"/>
      <c r="P141"/>
      <c r="Q141"/>
    </row>
    <row r="142" spans="1:17" s="61" customFormat="1" ht="20.100000000000001" customHeight="1" x14ac:dyDescent="0.45">
      <c r="A142" s="69" t="s">
        <v>224</v>
      </c>
      <c r="B142" s="64">
        <v>20</v>
      </c>
      <c r="C142" s="110" t="s">
        <v>9</v>
      </c>
      <c r="D142" s="65">
        <v>504</v>
      </c>
      <c r="E142" s="66">
        <v>0</v>
      </c>
      <c r="F142" s="89">
        <v>-5.3785065120507625E-2</v>
      </c>
      <c r="H142" s="62"/>
      <c r="I142" s="62"/>
      <c r="J142" s="89">
        <f>'[1]Cuota-Pago=Saldo'!AN145</f>
        <v>-5.3785065120507625E-2</v>
      </c>
      <c r="L142"/>
      <c r="M142" s="29">
        <f t="shared" si="2"/>
        <v>0</v>
      </c>
      <c r="N142"/>
      <c r="O142"/>
      <c r="P142"/>
      <c r="Q142"/>
    </row>
    <row r="143" spans="1:17" ht="20.100000000000001" customHeight="1" x14ac:dyDescent="0.45">
      <c r="A143" s="63" t="s">
        <v>225</v>
      </c>
      <c r="B143" s="83">
        <v>1</v>
      </c>
      <c r="C143" s="110" t="s">
        <v>10</v>
      </c>
      <c r="D143" s="65">
        <v>101</v>
      </c>
      <c r="E143" s="66">
        <v>0</v>
      </c>
      <c r="F143" s="89">
        <v>359.87517735172298</v>
      </c>
      <c r="I143" s="67"/>
      <c r="J143" s="89">
        <f>'[1]Cuota-Pago=Saldo'!AN146</f>
        <v>359.87517735172298</v>
      </c>
      <c r="M143" s="29">
        <f t="shared" si="2"/>
        <v>0</v>
      </c>
    </row>
    <row r="144" spans="1:17" ht="20.100000000000001" customHeight="1" x14ac:dyDescent="0.45">
      <c r="A144" s="63" t="s">
        <v>226</v>
      </c>
      <c r="B144" s="83">
        <v>2</v>
      </c>
      <c r="C144" s="110" t="s">
        <v>10</v>
      </c>
      <c r="D144" s="65">
        <v>102</v>
      </c>
      <c r="E144" s="66">
        <v>0</v>
      </c>
      <c r="F144" s="89">
        <v>-1.7466860862214162E-3</v>
      </c>
      <c r="I144" s="68"/>
      <c r="J144" s="89">
        <f>'[1]Cuota-Pago=Saldo'!AN147</f>
        <v>-1.7466860862214162E-3</v>
      </c>
      <c r="M144" s="29">
        <f t="shared" si="2"/>
        <v>0</v>
      </c>
    </row>
    <row r="145" spans="1:13" ht="20.100000000000001" customHeight="1" x14ac:dyDescent="0.45">
      <c r="A145" s="69" t="s">
        <v>227</v>
      </c>
      <c r="B145" s="83">
        <v>3</v>
      </c>
      <c r="C145" s="110" t="s">
        <v>10</v>
      </c>
      <c r="D145" s="65">
        <v>103</v>
      </c>
      <c r="E145" s="66">
        <v>0</v>
      </c>
      <c r="F145" s="89">
        <v>2.0862402555508197E-3</v>
      </c>
      <c r="I145" s="67"/>
      <c r="J145" s="89">
        <f>'[1]Cuota-Pago=Saldo'!AN148</f>
        <v>2.0862402555508197E-3</v>
      </c>
      <c r="M145" s="29">
        <f t="shared" si="2"/>
        <v>0</v>
      </c>
    </row>
    <row r="146" spans="1:13" ht="20.100000000000001" customHeight="1" x14ac:dyDescent="0.45">
      <c r="A146" s="69" t="s">
        <v>228</v>
      </c>
      <c r="B146" s="83">
        <v>4</v>
      </c>
      <c r="C146" s="110" t="s">
        <v>10</v>
      </c>
      <c r="D146" s="65">
        <v>104</v>
      </c>
      <c r="E146" s="66">
        <v>0</v>
      </c>
      <c r="F146" s="89">
        <v>-4.2565025044041249E-3</v>
      </c>
      <c r="J146" s="89">
        <f>'[1]Cuota-Pago=Saldo'!AN149</f>
        <v>-4.2565025044041249E-3</v>
      </c>
      <c r="M146" s="29">
        <f t="shared" si="2"/>
        <v>0</v>
      </c>
    </row>
    <row r="147" spans="1:13" ht="20.100000000000001" customHeight="1" x14ac:dyDescent="0.45">
      <c r="A147" s="69" t="s">
        <v>229</v>
      </c>
      <c r="B147" s="83">
        <v>5</v>
      </c>
      <c r="C147" s="110" t="s">
        <v>10</v>
      </c>
      <c r="D147" s="65">
        <v>201</v>
      </c>
      <c r="E147" s="66">
        <v>0</v>
      </c>
      <c r="F147" s="89">
        <v>1.1357987981455153E-3</v>
      </c>
      <c r="J147" s="89">
        <f>'[1]Cuota-Pago=Saldo'!AN150</f>
        <v>1.1357987981455153E-3</v>
      </c>
      <c r="M147" s="29">
        <f t="shared" si="2"/>
        <v>0</v>
      </c>
    </row>
    <row r="148" spans="1:13" ht="20.100000000000001" customHeight="1" x14ac:dyDescent="0.45">
      <c r="A148" s="69" t="s">
        <v>230</v>
      </c>
      <c r="B148" s="83">
        <v>6</v>
      </c>
      <c r="C148" s="110" t="s">
        <v>10</v>
      </c>
      <c r="D148" s="65">
        <v>202</v>
      </c>
      <c r="E148" s="66">
        <v>0</v>
      </c>
      <c r="F148" s="89">
        <v>351.27134961841875</v>
      </c>
      <c r="J148" s="89">
        <f>'[1]Cuota-Pago=Saldo'!AN151</f>
        <v>351.27134961841875</v>
      </c>
      <c r="M148" s="29">
        <f t="shared" si="2"/>
        <v>0</v>
      </c>
    </row>
    <row r="149" spans="1:13" ht="20.100000000000001" customHeight="1" x14ac:dyDescent="0.45">
      <c r="A149" s="69" t="s">
        <v>231</v>
      </c>
      <c r="B149" s="83">
        <v>7</v>
      </c>
      <c r="C149" s="110" t="s">
        <v>10</v>
      </c>
      <c r="D149" s="65">
        <v>203</v>
      </c>
      <c r="E149" s="66">
        <v>0</v>
      </c>
      <c r="F149" s="89">
        <v>-3.7506736804289176E-3</v>
      </c>
      <c r="J149" s="89">
        <f>'[1]Cuota-Pago=Saldo'!AN152</f>
        <v>-3.7506736804289176E-3</v>
      </c>
      <c r="M149" s="29">
        <f t="shared" si="2"/>
        <v>0</v>
      </c>
    </row>
    <row r="150" spans="1:13" ht="20.100000000000001" customHeight="1" x14ac:dyDescent="0.45">
      <c r="A150" s="69" t="s">
        <v>232</v>
      </c>
      <c r="B150" s="83">
        <v>8</v>
      </c>
      <c r="C150" s="110" t="s">
        <v>10</v>
      </c>
      <c r="D150" s="65">
        <v>204</v>
      </c>
      <c r="E150" s="66">
        <v>0</v>
      </c>
      <c r="F150" s="89">
        <v>-8.3002162057255191E-4</v>
      </c>
      <c r="J150" s="89">
        <f>'[1]Cuota-Pago=Saldo'!AN153</f>
        <v>-8.3002162057255191E-4</v>
      </c>
      <c r="M150" s="29">
        <f t="shared" si="2"/>
        <v>0</v>
      </c>
    </row>
    <row r="151" spans="1:13" ht="20.100000000000001" customHeight="1" x14ac:dyDescent="0.45">
      <c r="A151" s="69" t="s">
        <v>233</v>
      </c>
      <c r="B151" s="83">
        <v>9</v>
      </c>
      <c r="C151" s="110" t="s">
        <v>10</v>
      </c>
      <c r="D151" s="65">
        <v>301</v>
      </c>
      <c r="E151" s="66">
        <v>0</v>
      </c>
      <c r="F151" s="89">
        <v>-7.1988059465866172E-4</v>
      </c>
      <c r="J151" s="89">
        <f>'[1]Cuota-Pago=Saldo'!AN154</f>
        <v>-7.1988059465866172E-4</v>
      </c>
      <c r="M151" s="29">
        <f t="shared" si="2"/>
        <v>0</v>
      </c>
    </row>
    <row r="152" spans="1:13" ht="20.100000000000001" customHeight="1" x14ac:dyDescent="0.45">
      <c r="A152" s="69" t="s">
        <v>234</v>
      </c>
      <c r="B152" s="83">
        <v>10</v>
      </c>
      <c r="C152" s="110" t="s">
        <v>10</v>
      </c>
      <c r="D152" s="65">
        <v>302</v>
      </c>
      <c r="E152" s="66">
        <v>0</v>
      </c>
      <c r="F152" s="89">
        <v>384.51169695895999</v>
      </c>
      <c r="J152" s="89">
        <f>'[1]Cuota-Pago=Saldo'!AN155</f>
        <v>384.51169695895999</v>
      </c>
      <c r="M152" s="29">
        <f t="shared" si="2"/>
        <v>0</v>
      </c>
    </row>
    <row r="153" spans="1:13" ht="20.100000000000001" customHeight="1" x14ac:dyDescent="0.45">
      <c r="A153" s="63" t="s">
        <v>235</v>
      </c>
      <c r="B153" s="83">
        <v>11</v>
      </c>
      <c r="C153" s="110" t="s">
        <v>10</v>
      </c>
      <c r="D153" s="65">
        <v>303</v>
      </c>
      <c r="E153" s="66">
        <v>0</v>
      </c>
      <c r="F153" s="89">
        <v>325.12553787281644</v>
      </c>
      <c r="J153" s="89">
        <f>'[1]Cuota-Pago=Saldo'!AN156</f>
        <v>325.12553787281644</v>
      </c>
      <c r="M153" s="29">
        <f t="shared" si="2"/>
        <v>0</v>
      </c>
    </row>
    <row r="154" spans="1:13" ht="20.100000000000001" customHeight="1" x14ac:dyDescent="0.45">
      <c r="A154" s="69" t="s">
        <v>236</v>
      </c>
      <c r="B154" s="83">
        <v>12</v>
      </c>
      <c r="C154" s="110" t="s">
        <v>10</v>
      </c>
      <c r="D154" s="65">
        <v>304</v>
      </c>
      <c r="E154" s="66">
        <v>0</v>
      </c>
      <c r="F154" s="89">
        <v>1.5259444454045479E-3</v>
      </c>
      <c r="J154" s="89">
        <f>'[1]Cuota-Pago=Saldo'!AN157</f>
        <v>1.5259444454045479E-3</v>
      </c>
      <c r="M154" s="29">
        <f t="shared" si="2"/>
        <v>0</v>
      </c>
    </row>
    <row r="155" spans="1:13" ht="20.100000000000001" customHeight="1" x14ac:dyDescent="0.45">
      <c r="A155" s="69" t="s">
        <v>237</v>
      </c>
      <c r="B155" s="83">
        <v>13</v>
      </c>
      <c r="C155" s="110" t="s">
        <v>10</v>
      </c>
      <c r="D155" s="65">
        <v>401</v>
      </c>
      <c r="E155" s="66">
        <v>0</v>
      </c>
      <c r="F155" s="89">
        <v>1.3853341120011464E-3</v>
      </c>
      <c r="J155" s="89">
        <f>'[1]Cuota-Pago=Saldo'!AN158</f>
        <v>1.3853341120011464E-3</v>
      </c>
      <c r="M155" s="29">
        <f t="shared" si="2"/>
        <v>0</v>
      </c>
    </row>
    <row r="156" spans="1:13" ht="20.100000000000001" customHeight="1" x14ac:dyDescent="0.45">
      <c r="A156" s="63" t="s">
        <v>238</v>
      </c>
      <c r="B156" s="83">
        <v>14</v>
      </c>
      <c r="C156" s="110" t="s">
        <v>10</v>
      </c>
      <c r="D156" s="65">
        <v>402</v>
      </c>
      <c r="E156" s="66">
        <v>0</v>
      </c>
      <c r="F156" s="89">
        <v>8.0587449303948233E-4</v>
      </c>
      <c r="J156" s="89">
        <f>'[1]Cuota-Pago=Saldo'!AN159</f>
        <v>8.0587449303948233E-4</v>
      </c>
      <c r="M156" s="29">
        <f t="shared" si="2"/>
        <v>0</v>
      </c>
    </row>
    <row r="157" spans="1:13" ht="20.100000000000001" customHeight="1" x14ac:dyDescent="0.45">
      <c r="A157" s="69" t="s">
        <v>239</v>
      </c>
      <c r="B157" s="83">
        <v>15</v>
      </c>
      <c r="C157" s="110" t="s">
        <v>10</v>
      </c>
      <c r="D157" s="70">
        <v>403</v>
      </c>
      <c r="E157" s="66">
        <v>0</v>
      </c>
      <c r="F157" s="89">
        <v>5.9885185299890509E-4</v>
      </c>
      <c r="J157" s="89">
        <f>'[1]Cuota-Pago=Saldo'!AN160</f>
        <v>5.9885185299890509E-4</v>
      </c>
      <c r="M157" s="29">
        <f t="shared" si="2"/>
        <v>0</v>
      </c>
    </row>
    <row r="158" spans="1:13" ht="20.100000000000001" customHeight="1" x14ac:dyDescent="0.45">
      <c r="A158" s="69" t="s">
        <v>240</v>
      </c>
      <c r="B158" s="83">
        <v>16</v>
      </c>
      <c r="C158" s="110" t="s">
        <v>10</v>
      </c>
      <c r="D158" s="65">
        <v>404</v>
      </c>
      <c r="E158" s="66">
        <v>0</v>
      </c>
      <c r="F158" s="89">
        <v>7.9105534218639377</v>
      </c>
      <c r="J158" s="89">
        <f>'[1]Cuota-Pago=Saldo'!AN161</f>
        <v>7.9105534218639377</v>
      </c>
      <c r="M158" s="29">
        <f t="shared" si="2"/>
        <v>0</v>
      </c>
    </row>
    <row r="159" spans="1:13" ht="20.100000000000001" customHeight="1" x14ac:dyDescent="0.45">
      <c r="A159" s="69" t="s">
        <v>241</v>
      </c>
      <c r="B159" s="83">
        <v>17</v>
      </c>
      <c r="C159" s="110" t="s">
        <v>10</v>
      </c>
      <c r="D159" s="65">
        <v>501</v>
      </c>
      <c r="E159" s="66">
        <v>0</v>
      </c>
      <c r="F159" s="89">
        <v>-371.42769338565353</v>
      </c>
      <c r="J159" s="89">
        <f>'[1]Cuota-Pago=Saldo'!AN162</f>
        <v>-371.42769338565353</v>
      </c>
      <c r="M159" s="29">
        <f t="shared" si="2"/>
        <v>0</v>
      </c>
    </row>
    <row r="160" spans="1:13" ht="20.100000000000001" customHeight="1" x14ac:dyDescent="0.45">
      <c r="A160" s="63" t="s">
        <v>242</v>
      </c>
      <c r="B160" s="83">
        <v>18</v>
      </c>
      <c r="C160" s="110" t="s">
        <v>10</v>
      </c>
      <c r="D160" s="65">
        <v>502</v>
      </c>
      <c r="E160" s="66">
        <v>0</v>
      </c>
      <c r="F160" s="89">
        <v>301.68309513653139</v>
      </c>
      <c r="J160" s="89">
        <f>'[1]Cuota-Pago=Saldo'!AN163</f>
        <v>301.68309513653139</v>
      </c>
      <c r="M160" s="29">
        <f t="shared" si="2"/>
        <v>0</v>
      </c>
    </row>
    <row r="161" spans="1:13" ht="20.100000000000001" customHeight="1" x14ac:dyDescent="0.45">
      <c r="A161" s="69" t="s">
        <v>243</v>
      </c>
      <c r="B161" s="83">
        <v>19</v>
      </c>
      <c r="C161" s="110" t="s">
        <v>10</v>
      </c>
      <c r="D161" s="65">
        <v>503</v>
      </c>
      <c r="E161" s="66">
        <v>0</v>
      </c>
      <c r="F161" s="89">
        <v>-2.1196095402160609E-3</v>
      </c>
      <c r="J161" s="89">
        <f>'[1]Cuota-Pago=Saldo'!AN164</f>
        <v>-2.1196095402160609E-3</v>
      </c>
      <c r="M161" s="29">
        <f t="shared" si="2"/>
        <v>0</v>
      </c>
    </row>
    <row r="162" spans="1:13" ht="20.100000000000001" customHeight="1" x14ac:dyDescent="0.45">
      <c r="A162" s="69" t="s">
        <v>244</v>
      </c>
      <c r="B162" s="83">
        <v>20</v>
      </c>
      <c r="C162" s="110" t="s">
        <v>10</v>
      </c>
      <c r="D162" s="65">
        <v>504</v>
      </c>
      <c r="E162" s="66">
        <v>0</v>
      </c>
      <c r="F162" s="89">
        <v>-261.23595641856463</v>
      </c>
      <c r="J162" s="89">
        <f>'[1]Cuota-Pago=Saldo'!AN165</f>
        <v>-261.23595641856463</v>
      </c>
      <c r="M162" s="29">
        <f t="shared" si="2"/>
        <v>0</v>
      </c>
    </row>
    <row r="163" spans="1:13" ht="20.100000000000001" customHeight="1" x14ac:dyDescent="0.45">
      <c r="A163" s="69" t="s">
        <v>245</v>
      </c>
      <c r="B163" s="64">
        <v>1</v>
      </c>
      <c r="C163" s="110" t="s">
        <v>11</v>
      </c>
      <c r="D163" s="65">
        <v>101</v>
      </c>
      <c r="E163" s="66">
        <v>0</v>
      </c>
      <c r="F163" s="89">
        <v>-3.9734197258667336E-4</v>
      </c>
      <c r="I163" s="67"/>
      <c r="J163" s="89">
        <f>'[1]Cuota-Pago=Saldo'!AN166</f>
        <v>-3.9734197258667336E-4</v>
      </c>
      <c r="M163" s="29">
        <f t="shared" si="2"/>
        <v>0</v>
      </c>
    </row>
    <row r="164" spans="1:13" ht="20.100000000000001" customHeight="1" x14ac:dyDescent="0.45">
      <c r="A164" s="69" t="s">
        <v>246</v>
      </c>
      <c r="B164" s="64">
        <v>2</v>
      </c>
      <c r="C164" s="110" t="s">
        <v>11</v>
      </c>
      <c r="D164" s="65">
        <v>102</v>
      </c>
      <c r="E164" s="66">
        <v>0</v>
      </c>
      <c r="F164" s="89">
        <v>194.73281239525261</v>
      </c>
      <c r="I164" s="68"/>
      <c r="J164" s="89">
        <f>'[1]Cuota-Pago=Saldo'!AN167</f>
        <v>194.73281239525261</v>
      </c>
      <c r="M164" s="29">
        <f t="shared" si="2"/>
        <v>0</v>
      </c>
    </row>
    <row r="165" spans="1:13" ht="20.100000000000001" customHeight="1" x14ac:dyDescent="0.45">
      <c r="A165" s="69" t="s">
        <v>247</v>
      </c>
      <c r="B165" s="64">
        <v>3</v>
      </c>
      <c r="C165" s="110" t="s">
        <v>11</v>
      </c>
      <c r="D165" s="65">
        <v>103</v>
      </c>
      <c r="E165" s="66">
        <v>0</v>
      </c>
      <c r="F165" s="89">
        <v>4.7697959677179824E-3</v>
      </c>
      <c r="I165" s="67"/>
      <c r="J165" s="89">
        <f>'[1]Cuota-Pago=Saldo'!AN168</f>
        <v>4.7697959677179824E-3</v>
      </c>
      <c r="M165" s="29">
        <f t="shared" si="2"/>
        <v>0</v>
      </c>
    </row>
    <row r="166" spans="1:13" ht="20.100000000000001" customHeight="1" x14ac:dyDescent="0.45">
      <c r="A166" s="69" t="s">
        <v>248</v>
      </c>
      <c r="B166" s="64">
        <v>4</v>
      </c>
      <c r="C166" s="110" t="s">
        <v>11</v>
      </c>
      <c r="D166" s="65">
        <v>104</v>
      </c>
      <c r="E166" s="66">
        <v>0</v>
      </c>
      <c r="F166" s="89">
        <v>456.65121562734066</v>
      </c>
      <c r="J166" s="89">
        <f>'[1]Cuota-Pago=Saldo'!AN169</f>
        <v>456.65121562734066</v>
      </c>
      <c r="M166" s="29">
        <f t="shared" si="2"/>
        <v>0</v>
      </c>
    </row>
    <row r="167" spans="1:13" ht="20.100000000000001" customHeight="1" x14ac:dyDescent="0.45">
      <c r="A167" s="69" t="s">
        <v>249</v>
      </c>
      <c r="B167" s="64">
        <v>5</v>
      </c>
      <c r="C167" s="110" t="s">
        <v>11</v>
      </c>
      <c r="D167" s="65">
        <v>201</v>
      </c>
      <c r="E167" s="66">
        <v>0</v>
      </c>
      <c r="F167" s="89">
        <v>4.6268239007645207E-3</v>
      </c>
      <c r="J167" s="89">
        <f>'[1]Cuota-Pago=Saldo'!AN170</f>
        <v>4.6268239007645207E-3</v>
      </c>
      <c r="M167" s="29">
        <f t="shared" si="2"/>
        <v>0</v>
      </c>
    </row>
    <row r="168" spans="1:13" ht="20.100000000000001" customHeight="1" x14ac:dyDescent="0.45">
      <c r="A168" s="69" t="s">
        <v>250</v>
      </c>
      <c r="B168" s="64">
        <v>6</v>
      </c>
      <c r="C168" s="110" t="s">
        <v>11</v>
      </c>
      <c r="D168" s="65">
        <v>202</v>
      </c>
      <c r="E168" s="66">
        <v>0</v>
      </c>
      <c r="F168" s="89">
        <v>250.64055798729487</v>
      </c>
      <c r="J168" s="89">
        <f>'[1]Cuota-Pago=Saldo'!AN171</f>
        <v>250.64055798729487</v>
      </c>
      <c r="M168" s="29">
        <f t="shared" si="2"/>
        <v>0</v>
      </c>
    </row>
    <row r="169" spans="1:13" ht="20.100000000000001" customHeight="1" x14ac:dyDescent="0.45">
      <c r="A169" s="69" t="s">
        <v>251</v>
      </c>
      <c r="B169" s="64">
        <v>7</v>
      </c>
      <c r="C169" s="110" t="s">
        <v>11</v>
      </c>
      <c r="D169" s="65">
        <v>203</v>
      </c>
      <c r="E169" s="66">
        <v>0</v>
      </c>
      <c r="F169" s="89">
        <v>3.3043945280724074E-3</v>
      </c>
      <c r="J169" s="89">
        <f>'[1]Cuota-Pago=Saldo'!AN172</f>
        <v>3.3043945280724074E-3</v>
      </c>
      <c r="M169" s="29">
        <f t="shared" si="2"/>
        <v>0</v>
      </c>
    </row>
    <row r="170" spans="1:13" ht="20.100000000000001" customHeight="1" x14ac:dyDescent="0.45">
      <c r="A170" s="69" t="s">
        <v>252</v>
      </c>
      <c r="B170" s="64">
        <v>8</v>
      </c>
      <c r="C170" s="110" t="s">
        <v>11</v>
      </c>
      <c r="D170" s="65">
        <v>204</v>
      </c>
      <c r="E170" s="66">
        <v>0</v>
      </c>
      <c r="F170" s="89">
        <v>4.3016883905693248E-3</v>
      </c>
      <c r="J170" s="89">
        <f>'[1]Cuota-Pago=Saldo'!AN173</f>
        <v>4.3016883905693248E-3</v>
      </c>
      <c r="M170" s="29">
        <f t="shared" si="2"/>
        <v>0</v>
      </c>
    </row>
    <row r="171" spans="1:13" ht="20.100000000000001" customHeight="1" x14ac:dyDescent="0.45">
      <c r="A171" s="69" t="s">
        <v>253</v>
      </c>
      <c r="B171" s="64">
        <v>9</v>
      </c>
      <c r="C171" s="110" t="s">
        <v>11</v>
      </c>
      <c r="D171" s="65">
        <v>301</v>
      </c>
      <c r="E171" s="66">
        <v>0</v>
      </c>
      <c r="F171" s="89">
        <v>-6.6953600137367175E-3</v>
      </c>
      <c r="J171" s="89">
        <f>'[1]Cuota-Pago=Saldo'!AN174</f>
        <v>-6.6953600137367175E-3</v>
      </c>
      <c r="M171" s="29">
        <f t="shared" si="2"/>
        <v>0</v>
      </c>
    </row>
    <row r="172" spans="1:13" ht="20.100000000000001" customHeight="1" x14ac:dyDescent="0.45">
      <c r="A172" s="69" t="s">
        <v>254</v>
      </c>
      <c r="B172" s="64">
        <v>10</v>
      </c>
      <c r="C172" s="110" t="s">
        <v>11</v>
      </c>
      <c r="D172" s="65">
        <v>302</v>
      </c>
      <c r="E172" s="66">
        <v>0</v>
      </c>
      <c r="F172" s="89">
        <v>-2960.0282782514287</v>
      </c>
      <c r="J172" s="89">
        <f>'[1]Cuota-Pago=Saldo'!AN175</f>
        <v>-2960.0282782514287</v>
      </c>
      <c r="M172" s="29">
        <f t="shared" si="2"/>
        <v>0</v>
      </c>
    </row>
    <row r="173" spans="1:13" ht="20.100000000000001" customHeight="1" x14ac:dyDescent="0.45">
      <c r="A173" s="69" t="s">
        <v>255</v>
      </c>
      <c r="B173" s="64">
        <v>11</v>
      </c>
      <c r="C173" s="110" t="s">
        <v>11</v>
      </c>
      <c r="D173" s="65">
        <v>303</v>
      </c>
      <c r="E173" s="66">
        <v>0</v>
      </c>
      <c r="F173" s="89">
        <v>-5.7159511965210186E-4</v>
      </c>
      <c r="J173" s="89">
        <f>'[1]Cuota-Pago=Saldo'!AN176</f>
        <v>-5.7159511965210186E-4</v>
      </c>
      <c r="M173" s="29">
        <f t="shared" si="2"/>
        <v>0</v>
      </c>
    </row>
    <row r="174" spans="1:13" ht="20.100000000000001" customHeight="1" x14ac:dyDescent="0.45">
      <c r="A174" s="63" t="s">
        <v>256</v>
      </c>
      <c r="B174" s="64">
        <v>12</v>
      </c>
      <c r="C174" s="110" t="s">
        <v>11</v>
      </c>
      <c r="D174" s="65">
        <v>304</v>
      </c>
      <c r="E174" s="66">
        <v>0</v>
      </c>
      <c r="F174" s="89">
        <v>-1.1470710974208487E-3</v>
      </c>
      <c r="J174" s="89">
        <f>'[1]Cuota-Pago=Saldo'!AN177</f>
        <v>-1.1470710974208487E-3</v>
      </c>
      <c r="M174" s="29">
        <f t="shared" si="2"/>
        <v>0</v>
      </c>
    </row>
    <row r="175" spans="1:13" ht="20.100000000000001" customHeight="1" x14ac:dyDescent="0.45">
      <c r="A175" s="69" t="s">
        <v>257</v>
      </c>
      <c r="B175" s="64">
        <v>13</v>
      </c>
      <c r="C175" s="110" t="s">
        <v>11</v>
      </c>
      <c r="D175" s="65">
        <v>401</v>
      </c>
      <c r="E175" s="66">
        <v>0</v>
      </c>
      <c r="F175" s="89">
        <v>599.99935888553705</v>
      </c>
      <c r="J175" s="89">
        <f>'[1]Cuota-Pago=Saldo'!AN178</f>
        <v>599.99935888553705</v>
      </c>
      <c r="M175" s="29">
        <f t="shared" si="2"/>
        <v>0</v>
      </c>
    </row>
    <row r="176" spans="1:13" ht="20.100000000000001" customHeight="1" x14ac:dyDescent="0.45">
      <c r="A176" s="63" t="s">
        <v>258</v>
      </c>
      <c r="B176" s="64">
        <v>14</v>
      </c>
      <c r="C176" s="110" t="s">
        <v>11</v>
      </c>
      <c r="D176" s="65">
        <v>402</v>
      </c>
      <c r="E176" s="66">
        <v>0</v>
      </c>
      <c r="F176" s="89">
        <v>4.8569322971161455E-3</v>
      </c>
      <c r="J176" s="89">
        <f>'[1]Cuota-Pago=Saldo'!AN179</f>
        <v>4.8569322971161455E-3</v>
      </c>
      <c r="M176" s="29">
        <f t="shared" si="2"/>
        <v>0</v>
      </c>
    </row>
    <row r="177" spans="1:13" ht="20.100000000000001" customHeight="1" x14ac:dyDescent="0.45">
      <c r="A177" s="69" t="s">
        <v>259</v>
      </c>
      <c r="B177" s="64">
        <v>15</v>
      </c>
      <c r="C177" s="110" t="s">
        <v>11</v>
      </c>
      <c r="D177" s="70">
        <v>403</v>
      </c>
      <c r="E177" s="66">
        <v>0</v>
      </c>
      <c r="F177" s="89">
        <v>0.69109323953165358</v>
      </c>
      <c r="J177" s="89">
        <f>'[1]Cuota-Pago=Saldo'!AN180</f>
        <v>0.69109323953165358</v>
      </c>
      <c r="M177" s="29">
        <f t="shared" si="2"/>
        <v>0</v>
      </c>
    </row>
    <row r="178" spans="1:13" ht="20.100000000000001" customHeight="1" x14ac:dyDescent="0.45">
      <c r="A178" s="63" t="s">
        <v>260</v>
      </c>
      <c r="B178" s="64">
        <v>16</v>
      </c>
      <c r="C178" s="110" t="s">
        <v>11</v>
      </c>
      <c r="D178" s="65">
        <v>404</v>
      </c>
      <c r="E178" s="66">
        <v>0</v>
      </c>
      <c r="F178" s="89">
        <v>-1.5074808771373682E-3</v>
      </c>
      <c r="J178" s="89">
        <f>'[1]Cuota-Pago=Saldo'!AN181</f>
        <v>-1.5074808771373682E-3</v>
      </c>
      <c r="M178" s="29">
        <f t="shared" si="2"/>
        <v>0</v>
      </c>
    </row>
    <row r="179" spans="1:13" ht="20.100000000000001" customHeight="1" x14ac:dyDescent="0.45">
      <c r="A179" s="69" t="s">
        <v>267</v>
      </c>
      <c r="B179" s="64">
        <v>17</v>
      </c>
      <c r="C179" s="110" t="s">
        <v>11</v>
      </c>
      <c r="D179" s="65">
        <v>501</v>
      </c>
      <c r="E179" s="66">
        <v>0</v>
      </c>
      <c r="F179" s="89">
        <v>-1943.6010919952996</v>
      </c>
      <c r="J179" s="89">
        <f>'[1]Cuota-Pago=Saldo'!AN182</f>
        <v>-1943.6010919952996</v>
      </c>
      <c r="M179" s="29">
        <f t="shared" si="2"/>
        <v>0</v>
      </c>
    </row>
    <row r="180" spans="1:13" ht="20.100000000000001" customHeight="1" x14ac:dyDescent="0.45">
      <c r="A180" s="69" t="s">
        <v>261</v>
      </c>
      <c r="B180" s="64">
        <v>18</v>
      </c>
      <c r="C180" s="110" t="s">
        <v>11</v>
      </c>
      <c r="D180" s="65">
        <v>502</v>
      </c>
      <c r="E180" s="66">
        <v>0</v>
      </c>
      <c r="F180" s="89">
        <v>-1.8134652028152232E-3</v>
      </c>
      <c r="J180" s="89">
        <f>'[1]Cuota-Pago=Saldo'!AN183</f>
        <v>-1.8134652028152232E-3</v>
      </c>
      <c r="M180" s="29">
        <f t="shared" si="2"/>
        <v>0</v>
      </c>
    </row>
    <row r="181" spans="1:13" ht="20.100000000000001" customHeight="1" x14ac:dyDescent="0.45">
      <c r="A181" s="69" t="s">
        <v>262</v>
      </c>
      <c r="B181" s="64">
        <v>19</v>
      </c>
      <c r="C181" s="110" t="s">
        <v>11</v>
      </c>
      <c r="D181" s="65">
        <v>503</v>
      </c>
      <c r="E181" s="66">
        <v>0</v>
      </c>
      <c r="F181" s="89">
        <v>-2.8591524999228568E-3</v>
      </c>
      <c r="J181" s="89">
        <f>'[1]Cuota-Pago=Saldo'!AN184</f>
        <v>-2.8591524999228568E-3</v>
      </c>
      <c r="M181" s="29">
        <f t="shared" si="2"/>
        <v>0</v>
      </c>
    </row>
    <row r="182" spans="1:13" ht="20.100000000000001" customHeight="1" x14ac:dyDescent="0.45">
      <c r="A182" s="63" t="s">
        <v>263</v>
      </c>
      <c r="B182" s="64">
        <v>20</v>
      </c>
      <c r="C182" s="110" t="s">
        <v>11</v>
      </c>
      <c r="D182" s="65">
        <v>504</v>
      </c>
      <c r="E182" s="66">
        <v>0</v>
      </c>
      <c r="F182" s="89">
        <v>-0.67208870420847688</v>
      </c>
      <c r="J182" s="89">
        <f>'[1]Cuota-Pago=Saldo'!AN185</f>
        <v>-0.67208870420847688</v>
      </c>
      <c r="M182" s="29">
        <f t="shared" si="2"/>
        <v>0</v>
      </c>
    </row>
    <row r="183" spans="1:13" ht="14.25" x14ac:dyDescent="0.45">
      <c r="A183" s="75"/>
      <c r="B183" s="75"/>
      <c r="C183" s="112"/>
      <c r="D183" s="75"/>
      <c r="E183" s="76"/>
      <c r="F183" s="61"/>
      <c r="J183" s="61"/>
      <c r="M183" s="200">
        <f>SUM(M3:M182)</f>
        <v>0</v>
      </c>
    </row>
    <row r="184" spans="1:13" x14ac:dyDescent="0.45">
      <c r="F184" s="78"/>
      <c r="G184" s="71"/>
      <c r="J184" s="78"/>
      <c r="K184" s="91" t="s">
        <v>12</v>
      </c>
    </row>
    <row r="185" spans="1:13" x14ac:dyDescent="0.45">
      <c r="F185" s="78"/>
      <c r="G185" s="71"/>
      <c r="J185" s="78"/>
    </row>
    <row r="186" spans="1:13" x14ac:dyDescent="0.45">
      <c r="F186" s="78"/>
      <c r="G186" s="71"/>
      <c r="J186" s="78"/>
    </row>
    <row r="187" spans="1:13" x14ac:dyDescent="0.45">
      <c r="F187" s="78"/>
      <c r="G187" s="71"/>
      <c r="J187" s="78"/>
      <c r="K187" s="152"/>
    </row>
    <row r="188" spans="1:13" x14ac:dyDescent="0.45">
      <c r="F188" s="78"/>
      <c r="G188" s="71"/>
      <c r="J188" s="78"/>
      <c r="K188" s="152"/>
    </row>
    <row r="189" spans="1:13" x14ac:dyDescent="0.45">
      <c r="F189" s="78"/>
      <c r="G189" s="71"/>
      <c r="J189" s="78"/>
      <c r="K189" s="152"/>
    </row>
    <row r="190" spans="1:13" x14ac:dyDescent="0.45">
      <c r="F190" s="78"/>
      <c r="G190" s="71"/>
      <c r="J190" s="78"/>
      <c r="K190" s="152"/>
    </row>
    <row r="191" spans="1:13" x14ac:dyDescent="0.45">
      <c r="F191" s="78"/>
      <c r="G191" s="71"/>
      <c r="J191" s="78"/>
      <c r="K191" s="152"/>
    </row>
    <row r="192" spans="1:13" x14ac:dyDescent="0.45">
      <c r="F192" s="78"/>
      <c r="G192" s="71"/>
      <c r="J192" s="78"/>
      <c r="K192" s="152"/>
    </row>
    <row r="193" spans="6:11" x14ac:dyDescent="0.45">
      <c r="F193" s="78"/>
      <c r="G193" s="71"/>
      <c r="J193" s="78"/>
      <c r="K193" s="152"/>
    </row>
    <row r="194" spans="6:11" x14ac:dyDescent="0.45">
      <c r="F194" s="78"/>
      <c r="G194" s="71"/>
      <c r="J194" s="78"/>
      <c r="K194" s="152"/>
    </row>
    <row r="195" spans="6:11" x14ac:dyDescent="0.45">
      <c r="F195" s="78"/>
      <c r="G195" s="71"/>
      <c r="J195" s="78"/>
      <c r="K195" s="152"/>
    </row>
    <row r="196" spans="6:11" x14ac:dyDescent="0.45">
      <c r="F196" s="78"/>
      <c r="G196" s="71"/>
      <c r="J196" s="78"/>
      <c r="K196" s="152"/>
    </row>
    <row r="197" spans="6:11" x14ac:dyDescent="0.45">
      <c r="F197" s="78"/>
      <c r="G197" s="71"/>
      <c r="J197" s="78"/>
      <c r="K197" s="152"/>
    </row>
  </sheetData>
  <pageMargins left="0.31496062992125984" right="0.31496062992125984" top="0.94488188976377963" bottom="0.35433070866141736" header="0.31496062992125984" footer="0.31496062992125984"/>
  <pageSetup paperSize="9" scale="105" orientation="landscape" verticalDpi="0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49DEDD-A2A8-4122-B033-66679CD092E7}">
  <dimension ref="C1:H188"/>
  <sheetViews>
    <sheetView workbookViewId="0">
      <pane xSplit="1" ySplit="2" topLeftCell="B164" activePane="bottomRight" state="frozen"/>
      <selection pane="topRight" activeCell="B1" sqref="B1"/>
      <selection pane="bottomLeft" activeCell="A3" sqref="A3"/>
      <selection pane="bottomRight" activeCell="I168" sqref="I168"/>
    </sheetView>
  </sheetViews>
  <sheetFormatPr baseColWidth="10" defaultRowHeight="14.25" x14ac:dyDescent="0.45"/>
  <cols>
    <col min="3" max="3" width="2.59765625" bestFit="1" customWidth="1"/>
    <col min="4" max="4" width="3.73046875" bestFit="1" customWidth="1"/>
    <col min="5" max="5" width="9.53125" customWidth="1"/>
    <col min="6" max="6" width="9.59765625" style="237" bestFit="1" customWidth="1"/>
  </cols>
  <sheetData>
    <row r="1" spans="3:8" x14ac:dyDescent="0.45">
      <c r="E1" s="61">
        <f xml:space="preserve"> 290*180</f>
        <v>52200</v>
      </c>
    </row>
    <row r="2" spans="3:8" ht="54.75" customHeight="1" x14ac:dyDescent="0.45">
      <c r="C2" s="43" t="s">
        <v>0</v>
      </c>
      <c r="D2" s="44" t="s">
        <v>1</v>
      </c>
      <c r="E2" s="406" t="s">
        <v>341</v>
      </c>
      <c r="F2" s="406"/>
    </row>
    <row r="3" spans="3:8" x14ac:dyDescent="0.45">
      <c r="C3" s="5" t="s">
        <v>3</v>
      </c>
      <c r="D3" s="2">
        <v>101</v>
      </c>
      <c r="E3" s="30" cm="1">
        <f t="array" ref="E3">MMULT($E$1/100,F3)+22.58+20</f>
        <v>313.81119999999999</v>
      </c>
      <c r="F3" s="238">
        <v>0.51959999999999995</v>
      </c>
    </row>
    <row r="4" spans="3:8" x14ac:dyDescent="0.45">
      <c r="C4" s="5" t="s">
        <v>3</v>
      </c>
      <c r="D4" s="2">
        <v>102</v>
      </c>
      <c r="E4" s="30" cm="1">
        <f t="array" ref="E4">MMULT($E$1/100,F4)+22.58+20</f>
        <v>313.81119999999999</v>
      </c>
      <c r="F4" s="238">
        <v>0.51959999999999995</v>
      </c>
    </row>
    <row r="5" spans="3:8" x14ac:dyDescent="0.45">
      <c r="C5" s="5" t="s">
        <v>3</v>
      </c>
      <c r="D5" s="2">
        <v>103</v>
      </c>
      <c r="E5" s="30" cm="1">
        <f t="array" ref="E5">MMULT($E$1/100,F5)+22.58+20</f>
        <v>310.00059999999996</v>
      </c>
      <c r="F5" s="238">
        <v>0.51229999999999998</v>
      </c>
    </row>
    <row r="6" spans="3:8" x14ac:dyDescent="0.45">
      <c r="C6" s="5" t="s">
        <v>3</v>
      </c>
      <c r="D6" s="2">
        <v>104</v>
      </c>
      <c r="E6" s="30" cm="1">
        <f t="array" ref="E6">MMULT($E$1/100,F6)+22.58+20</f>
        <v>310.00059999999996</v>
      </c>
      <c r="F6" s="238">
        <v>0.51229999999999998</v>
      </c>
      <c r="H6" t="s">
        <v>12</v>
      </c>
    </row>
    <row r="7" spans="3:8" x14ac:dyDescent="0.45">
      <c r="C7" s="5" t="s">
        <v>3</v>
      </c>
      <c r="D7" s="2">
        <v>201</v>
      </c>
      <c r="E7" s="30" cm="1">
        <f t="array" ref="E7">MMULT($E$1/100,F7)+22.58+20</f>
        <v>323.25939999999997</v>
      </c>
      <c r="F7" s="238">
        <v>0.53769999999999996</v>
      </c>
    </row>
    <row r="8" spans="3:8" x14ac:dyDescent="0.45">
      <c r="C8" s="5" t="s">
        <v>3</v>
      </c>
      <c r="D8" s="2">
        <v>202</v>
      </c>
      <c r="E8" s="30" cm="1">
        <f t="array" ref="E8">MMULT($E$1/100,F8)+22.58+20</f>
        <v>323.25939999999997</v>
      </c>
      <c r="F8" s="238">
        <v>0.53769999999999996</v>
      </c>
    </row>
    <row r="9" spans="3:8" x14ac:dyDescent="0.45">
      <c r="C9" s="5" t="s">
        <v>3</v>
      </c>
      <c r="D9" s="2">
        <v>203</v>
      </c>
      <c r="E9" s="30" cm="1">
        <f t="array" ref="E9">MMULT($E$1/100,F9)+22.58+20</f>
        <v>319.44879999999995</v>
      </c>
      <c r="F9" s="238">
        <v>0.53039999999999998</v>
      </c>
    </row>
    <row r="10" spans="3:8" x14ac:dyDescent="0.45">
      <c r="C10" s="5" t="s">
        <v>3</v>
      </c>
      <c r="D10" s="2">
        <v>204</v>
      </c>
      <c r="E10" s="30" cm="1">
        <f t="array" ref="E10">MMULT($E$1/100,F10)+22.58+20</f>
        <v>319.44879999999995</v>
      </c>
      <c r="F10" s="238">
        <v>0.53039999999999998</v>
      </c>
    </row>
    <row r="11" spans="3:8" x14ac:dyDescent="0.45">
      <c r="C11" s="5" t="s">
        <v>3</v>
      </c>
      <c r="D11" s="2">
        <v>301</v>
      </c>
      <c r="E11" s="30" cm="1">
        <f t="array" ref="E11">MMULT($E$1/100,F11)+22.58+20</f>
        <v>323.25939999999997</v>
      </c>
      <c r="F11" s="238">
        <v>0.53769999999999996</v>
      </c>
    </row>
    <row r="12" spans="3:8" x14ac:dyDescent="0.45">
      <c r="C12" s="5" t="s">
        <v>3</v>
      </c>
      <c r="D12" s="2">
        <v>302</v>
      </c>
      <c r="E12" s="30" cm="1">
        <f t="array" ref="E12">MMULT($E$1/100,F12)+22.58+20</f>
        <v>323.25939999999997</v>
      </c>
      <c r="F12" s="238">
        <v>0.53769999999999996</v>
      </c>
    </row>
    <row r="13" spans="3:8" x14ac:dyDescent="0.45">
      <c r="C13" s="5" t="s">
        <v>3</v>
      </c>
      <c r="D13" s="2">
        <v>303</v>
      </c>
      <c r="E13" s="30" cm="1">
        <f t="array" ref="E13">MMULT($E$1/100,F13)+22.58+20</f>
        <v>319.44879999999995</v>
      </c>
      <c r="F13" s="238">
        <v>0.53039999999999998</v>
      </c>
    </row>
    <row r="14" spans="3:8" x14ac:dyDescent="0.45">
      <c r="C14" s="5" t="s">
        <v>3</v>
      </c>
      <c r="D14" s="2">
        <v>304</v>
      </c>
      <c r="E14" s="30" cm="1">
        <f t="array" ref="E14">MMULT($E$1/100,F14)+22.58+20</f>
        <v>319.44879999999995</v>
      </c>
      <c r="F14" s="238">
        <v>0.53039999999999998</v>
      </c>
    </row>
    <row r="15" spans="3:8" x14ac:dyDescent="0.45">
      <c r="C15" s="5" t="s">
        <v>3</v>
      </c>
      <c r="D15" s="2">
        <v>401</v>
      </c>
      <c r="E15" s="30" cm="1">
        <f t="array" ref="E15">MMULT($E$1/100,F15)+22.58+20</f>
        <v>323.25939999999997</v>
      </c>
      <c r="F15" s="238">
        <v>0.53769999999999996</v>
      </c>
    </row>
    <row r="16" spans="3:8" x14ac:dyDescent="0.45">
      <c r="C16" s="5" t="s">
        <v>3</v>
      </c>
      <c r="D16" s="2">
        <v>402</v>
      </c>
      <c r="E16" s="30" cm="1">
        <f t="array" ref="E16">MMULT($E$1/100,F16)+22.58+20</f>
        <v>323.25939999999997</v>
      </c>
      <c r="F16" s="238">
        <v>0.53769999999999996</v>
      </c>
    </row>
    <row r="17" spans="3:6" x14ac:dyDescent="0.45">
      <c r="C17" s="5" t="s">
        <v>3</v>
      </c>
      <c r="D17" s="2">
        <v>403</v>
      </c>
      <c r="E17" s="30" cm="1">
        <f t="array" ref="E17">MMULT($E$1/100,F17)+22.58+20</f>
        <v>319.44879999999995</v>
      </c>
      <c r="F17" s="238">
        <v>0.53039999999999998</v>
      </c>
    </row>
    <row r="18" spans="3:6" x14ac:dyDescent="0.45">
      <c r="C18" s="5" t="s">
        <v>3</v>
      </c>
      <c r="D18" s="2">
        <v>404</v>
      </c>
      <c r="E18" s="30" cm="1">
        <f t="array" ref="E18">MMULT($E$1/100,F18)+22.58+20</f>
        <v>319.44879999999995</v>
      </c>
      <c r="F18" s="238">
        <v>0.53039999999999998</v>
      </c>
    </row>
    <row r="19" spans="3:6" x14ac:dyDescent="0.45">
      <c r="C19" s="5" t="s">
        <v>3</v>
      </c>
      <c r="D19" s="2">
        <v>501</v>
      </c>
      <c r="E19" s="30" cm="1">
        <f t="array" ref="E19">MMULT($E$1/100,F19)+22.58+20</f>
        <v>420.8734</v>
      </c>
      <c r="F19" s="238">
        <v>0.72470000000000001</v>
      </c>
    </row>
    <row r="20" spans="3:6" x14ac:dyDescent="0.45">
      <c r="C20" s="5" t="s">
        <v>3</v>
      </c>
      <c r="D20" s="2">
        <v>502</v>
      </c>
      <c r="E20" s="30" cm="1">
        <f t="array" ref="E20">MMULT($E$1/100,F20)+22.58+20</f>
        <v>416.33199999999999</v>
      </c>
      <c r="F20" s="238">
        <v>0.71599999999999997</v>
      </c>
    </row>
    <row r="21" spans="3:6" x14ac:dyDescent="0.45">
      <c r="C21" s="5" t="s">
        <v>3</v>
      </c>
      <c r="D21" s="2">
        <v>503</v>
      </c>
      <c r="E21" s="30" cm="1">
        <f t="array" ref="E21">MMULT($E$1/100,F21)+22.58+20</f>
        <v>476.25759999999997</v>
      </c>
      <c r="F21" s="238">
        <v>0.83079999999999998</v>
      </c>
    </row>
    <row r="22" spans="3:6" x14ac:dyDescent="0.45">
      <c r="C22" s="5" t="s">
        <v>3</v>
      </c>
      <c r="D22" s="2">
        <v>504</v>
      </c>
      <c r="E22" s="30" cm="1">
        <f t="array" ref="E22">MMULT($E$1/100,F22)+22.58+20</f>
        <v>319.44879999999995</v>
      </c>
      <c r="F22" s="238">
        <v>0.53039999999999998</v>
      </c>
    </row>
    <row r="23" spans="3:6" x14ac:dyDescent="0.45">
      <c r="C23" s="5" t="s">
        <v>4</v>
      </c>
      <c r="D23" s="2">
        <v>101</v>
      </c>
      <c r="E23" s="30" cm="1">
        <f t="array" ref="E23">MMULT($E$1/100,F23)+22.58+20</f>
        <v>313.81119999999999</v>
      </c>
      <c r="F23" s="238">
        <v>0.51959999999999995</v>
      </c>
    </row>
    <row r="24" spans="3:6" x14ac:dyDescent="0.45">
      <c r="C24" s="5" t="s">
        <v>4</v>
      </c>
      <c r="D24" s="2">
        <v>102</v>
      </c>
      <c r="E24" s="30" cm="1">
        <f t="array" ref="E24">MMULT($E$1/100,F24)+22.58+20</f>
        <v>313.81119999999999</v>
      </c>
      <c r="F24" s="238">
        <v>0.51959999999999995</v>
      </c>
    </row>
    <row r="25" spans="3:6" x14ac:dyDescent="0.45">
      <c r="C25" s="5" t="s">
        <v>4</v>
      </c>
      <c r="D25" s="2">
        <v>103</v>
      </c>
      <c r="E25" s="30" cm="1">
        <f t="array" ref="E25">MMULT($E$1/100,F25)+22.58+20</f>
        <v>310.00059999999996</v>
      </c>
      <c r="F25" s="238">
        <v>0.51229999999999998</v>
      </c>
    </row>
    <row r="26" spans="3:6" x14ac:dyDescent="0.45">
      <c r="C26" s="5" t="s">
        <v>4</v>
      </c>
      <c r="D26" s="2">
        <v>104</v>
      </c>
      <c r="E26" s="30" cm="1">
        <f t="array" ref="E26">MMULT($E$1/100,F26)+22.58+20</f>
        <v>310.00059999999996</v>
      </c>
      <c r="F26" s="238">
        <v>0.51229999999999998</v>
      </c>
    </row>
    <row r="27" spans="3:6" x14ac:dyDescent="0.45">
      <c r="C27" s="5" t="s">
        <v>4</v>
      </c>
      <c r="D27" s="2">
        <v>201</v>
      </c>
      <c r="E27" s="30" cm="1">
        <f t="array" ref="E27">MMULT($E$1/100,F27)+22.58+20</f>
        <v>323.25939999999997</v>
      </c>
      <c r="F27" s="238">
        <v>0.53769999999999996</v>
      </c>
    </row>
    <row r="28" spans="3:6" x14ac:dyDescent="0.45">
      <c r="C28" s="5" t="s">
        <v>4</v>
      </c>
      <c r="D28" s="2">
        <v>202</v>
      </c>
      <c r="E28" s="30" cm="1">
        <f t="array" ref="E28">MMULT($E$1/100,F28)+22.58+20</f>
        <v>323.25939999999997</v>
      </c>
      <c r="F28" s="238">
        <v>0.53769999999999996</v>
      </c>
    </row>
    <row r="29" spans="3:6" x14ac:dyDescent="0.45">
      <c r="C29" s="5" t="s">
        <v>4</v>
      </c>
      <c r="D29" s="2">
        <v>203</v>
      </c>
      <c r="E29" s="30" cm="1">
        <f t="array" ref="E29">MMULT($E$1/100,F29)+22.58+20</f>
        <v>319.44879999999995</v>
      </c>
      <c r="F29" s="238">
        <v>0.53039999999999998</v>
      </c>
    </row>
    <row r="30" spans="3:6" x14ac:dyDescent="0.45">
      <c r="C30" s="5" t="s">
        <v>4</v>
      </c>
      <c r="D30" s="2">
        <v>204</v>
      </c>
      <c r="E30" s="30" cm="1">
        <f t="array" ref="E30">MMULT($E$1/100,F30)+22.58+20</f>
        <v>319.44879999999995</v>
      </c>
      <c r="F30" s="238">
        <v>0.53039999999999998</v>
      </c>
    </row>
    <row r="31" spans="3:6" x14ac:dyDescent="0.45">
      <c r="C31" s="5" t="s">
        <v>4</v>
      </c>
      <c r="D31" s="2">
        <v>301</v>
      </c>
      <c r="E31" s="30" cm="1">
        <f t="array" ref="E31">MMULT($E$1/100,F31)+22.58+20</f>
        <v>323.25939999999997</v>
      </c>
      <c r="F31" s="238">
        <v>0.53769999999999996</v>
      </c>
    </row>
    <row r="32" spans="3:6" x14ac:dyDescent="0.45">
      <c r="C32" s="5" t="s">
        <v>4</v>
      </c>
      <c r="D32" s="2">
        <v>302</v>
      </c>
      <c r="E32" s="30" cm="1">
        <f t="array" ref="E32">MMULT($E$1/100,F32)+22.58+20</f>
        <v>323.25939999999997</v>
      </c>
      <c r="F32" s="238">
        <v>0.53769999999999996</v>
      </c>
    </row>
    <row r="33" spans="3:6" x14ac:dyDescent="0.45">
      <c r="C33" s="5" t="s">
        <v>4</v>
      </c>
      <c r="D33" s="2">
        <v>303</v>
      </c>
      <c r="E33" s="30" cm="1">
        <f t="array" ref="E33">MMULT($E$1/100,F33)+22.58+20</f>
        <v>319.44879999999995</v>
      </c>
      <c r="F33" s="238">
        <v>0.53039999999999998</v>
      </c>
    </row>
    <row r="34" spans="3:6" x14ac:dyDescent="0.45">
      <c r="C34" s="5" t="s">
        <v>4</v>
      </c>
      <c r="D34" s="2">
        <v>304</v>
      </c>
      <c r="E34" s="30" cm="1">
        <f t="array" ref="E34">MMULT($E$1/100,F34)+22.58+20</f>
        <v>319.44879999999995</v>
      </c>
      <c r="F34" s="238">
        <v>0.53039999999999998</v>
      </c>
    </row>
    <row r="35" spans="3:6" x14ac:dyDescent="0.45">
      <c r="C35" s="5" t="s">
        <v>4</v>
      </c>
      <c r="D35" s="2">
        <v>401</v>
      </c>
      <c r="E35" s="30" cm="1">
        <f t="array" ref="E35">MMULT($E$1/100,F35)+22.58+20</f>
        <v>323.25939999999997</v>
      </c>
      <c r="F35" s="238">
        <v>0.53769999999999996</v>
      </c>
    </row>
    <row r="36" spans="3:6" x14ac:dyDescent="0.45">
      <c r="C36" s="5" t="s">
        <v>4</v>
      </c>
      <c r="D36" s="2">
        <v>402</v>
      </c>
      <c r="E36" s="30" cm="1">
        <f t="array" ref="E36">MMULT($E$1/100,F36)+22.58+20</f>
        <v>323.25939999999997</v>
      </c>
      <c r="F36" s="238">
        <v>0.53769999999999996</v>
      </c>
    </row>
    <row r="37" spans="3:6" x14ac:dyDescent="0.45">
      <c r="C37" s="5" t="s">
        <v>4</v>
      </c>
      <c r="D37" s="2">
        <v>403</v>
      </c>
      <c r="E37" s="30" cm="1">
        <f t="array" ref="E37">MMULT($E$1/100,F37)+22.58+20</f>
        <v>319.44879999999995</v>
      </c>
      <c r="F37" s="238">
        <v>0.53039999999999998</v>
      </c>
    </row>
    <row r="38" spans="3:6" x14ac:dyDescent="0.45">
      <c r="C38" s="5" t="s">
        <v>4</v>
      </c>
      <c r="D38" s="2">
        <v>404</v>
      </c>
      <c r="E38" s="30" cm="1">
        <f t="array" ref="E38">MMULT($E$1/100,F38)+22.58+20</f>
        <v>319.44879999999995</v>
      </c>
      <c r="F38" s="238">
        <v>0.53039999999999998</v>
      </c>
    </row>
    <row r="39" spans="3:6" x14ac:dyDescent="0.45">
      <c r="C39" s="5" t="s">
        <v>4</v>
      </c>
      <c r="D39" s="2">
        <v>501</v>
      </c>
      <c r="E39" s="30" cm="1">
        <f t="array" ref="E39">MMULT($E$1/100,F39)+22.58+20</f>
        <v>323.25939999999997</v>
      </c>
      <c r="F39" s="238">
        <v>0.53769999999999996</v>
      </c>
    </row>
    <row r="40" spans="3:6" x14ac:dyDescent="0.45">
      <c r="C40" s="5" t="s">
        <v>4</v>
      </c>
      <c r="D40" s="2">
        <v>502</v>
      </c>
      <c r="E40" s="30" cm="1">
        <f t="array" ref="E40">MMULT($E$1/100,F40)+22.58+20</f>
        <v>477.7192</v>
      </c>
      <c r="F40" s="238">
        <v>0.83360000000000001</v>
      </c>
    </row>
    <row r="41" spans="3:6" x14ac:dyDescent="0.45">
      <c r="C41" s="5" t="s">
        <v>4</v>
      </c>
      <c r="D41" s="2">
        <v>503</v>
      </c>
      <c r="E41" s="30" cm="1">
        <f t="array" ref="E41">MMULT($E$1/100,F41)+22.58+20</f>
        <v>319.44879999999995</v>
      </c>
      <c r="F41" s="238">
        <v>0.53039999999999998</v>
      </c>
    </row>
    <row r="42" spans="3:6" x14ac:dyDescent="0.45">
      <c r="C42" s="5" t="s">
        <v>4</v>
      </c>
      <c r="D42" s="2">
        <v>504</v>
      </c>
      <c r="E42" s="30" cm="1">
        <f t="array" ref="E42">MMULT($E$1/100,F42)+22.58+20</f>
        <v>416.74959999999999</v>
      </c>
      <c r="F42" s="238">
        <v>0.71679999999999999</v>
      </c>
    </row>
    <row r="43" spans="3:6" x14ac:dyDescent="0.45">
      <c r="C43" s="5" t="s">
        <v>5</v>
      </c>
      <c r="D43" s="2">
        <v>101</v>
      </c>
      <c r="E43" s="30" cm="1">
        <f t="array" ref="E43">MMULT($E$1/100,F43)+22.58+20</f>
        <v>313.81119999999999</v>
      </c>
      <c r="F43" s="238">
        <v>0.51959999999999995</v>
      </c>
    </row>
    <row r="44" spans="3:6" x14ac:dyDescent="0.45">
      <c r="C44" s="5" t="s">
        <v>5</v>
      </c>
      <c r="D44" s="2">
        <v>102</v>
      </c>
      <c r="E44" s="30" cm="1">
        <f t="array" ref="E44">MMULT($E$1/100,F44)+22.58+20</f>
        <v>313.81119999999999</v>
      </c>
      <c r="F44" s="238">
        <v>0.51959999999999995</v>
      </c>
    </row>
    <row r="45" spans="3:6" x14ac:dyDescent="0.45">
      <c r="C45" s="5" t="s">
        <v>5</v>
      </c>
      <c r="D45" s="2">
        <v>103</v>
      </c>
      <c r="E45" s="30" cm="1">
        <f t="array" ref="E45">MMULT($E$1/100,F45)+22.58+20</f>
        <v>310.00059999999996</v>
      </c>
      <c r="F45" s="238">
        <v>0.51229999999999998</v>
      </c>
    </row>
    <row r="46" spans="3:6" x14ac:dyDescent="0.45">
      <c r="C46" s="5" t="s">
        <v>5</v>
      </c>
      <c r="D46" s="2">
        <v>104</v>
      </c>
      <c r="E46" s="30" cm="1">
        <f t="array" ref="E46">MMULT($E$1/100,F46)+22.58+20</f>
        <v>310.00059999999996</v>
      </c>
      <c r="F46" s="238">
        <v>0.51229999999999998</v>
      </c>
    </row>
    <row r="47" spans="3:6" x14ac:dyDescent="0.45">
      <c r="C47" s="5" t="s">
        <v>5</v>
      </c>
      <c r="D47" s="2">
        <v>201</v>
      </c>
      <c r="E47" s="30" cm="1">
        <f t="array" ref="E47">MMULT($E$1/100,F47)+22.58+20</f>
        <v>323.25939999999997</v>
      </c>
      <c r="F47" s="238">
        <v>0.53769999999999996</v>
      </c>
    </row>
    <row r="48" spans="3:6" x14ac:dyDescent="0.45">
      <c r="C48" s="5" t="s">
        <v>5</v>
      </c>
      <c r="D48" s="2">
        <v>202</v>
      </c>
      <c r="E48" s="30" cm="1">
        <f t="array" ref="E48">MMULT($E$1/100,F48)+22.58+20</f>
        <v>323.25939999999997</v>
      </c>
      <c r="F48" s="238">
        <v>0.53769999999999996</v>
      </c>
    </row>
    <row r="49" spans="3:6" x14ac:dyDescent="0.45">
      <c r="C49" s="5" t="s">
        <v>5</v>
      </c>
      <c r="D49" s="2">
        <v>203</v>
      </c>
      <c r="E49" s="30" cm="1">
        <f t="array" ref="E49">MMULT($E$1/100,F49)+22.58+20</f>
        <v>319.44879999999995</v>
      </c>
      <c r="F49" s="238">
        <v>0.53039999999999998</v>
      </c>
    </row>
    <row r="50" spans="3:6" x14ac:dyDescent="0.45">
      <c r="C50" s="5" t="s">
        <v>5</v>
      </c>
      <c r="D50" s="2">
        <v>204</v>
      </c>
      <c r="E50" s="30" cm="1">
        <f t="array" ref="E50">MMULT($E$1/100,F50)+22.58+20</f>
        <v>319.44879999999995</v>
      </c>
      <c r="F50" s="238">
        <v>0.53039999999999998</v>
      </c>
    </row>
    <row r="51" spans="3:6" x14ac:dyDescent="0.45">
      <c r="C51" s="5" t="s">
        <v>5</v>
      </c>
      <c r="D51" s="2">
        <v>301</v>
      </c>
      <c r="E51" s="30" cm="1">
        <f t="array" ref="E51">MMULT($E$1/100,F51)+22.58+20</f>
        <v>323.25939999999997</v>
      </c>
      <c r="F51" s="238">
        <v>0.53769999999999996</v>
      </c>
    </row>
    <row r="52" spans="3:6" x14ac:dyDescent="0.45">
      <c r="C52" s="5" t="s">
        <v>5</v>
      </c>
      <c r="D52" s="2">
        <v>302</v>
      </c>
      <c r="E52" s="30" cm="1">
        <f t="array" ref="E52">MMULT($E$1/100,F52)+22.58+20</f>
        <v>323.25939999999997</v>
      </c>
      <c r="F52" s="238">
        <v>0.53769999999999996</v>
      </c>
    </row>
    <row r="53" spans="3:6" x14ac:dyDescent="0.45">
      <c r="C53" s="5" t="s">
        <v>5</v>
      </c>
      <c r="D53" s="2">
        <v>303</v>
      </c>
      <c r="E53" s="30" cm="1">
        <f t="array" ref="E53">MMULT($E$1/100,F53)+22.58+20</f>
        <v>319.44879999999995</v>
      </c>
      <c r="F53" s="238">
        <v>0.53039999999999998</v>
      </c>
    </row>
    <row r="54" spans="3:6" x14ac:dyDescent="0.45">
      <c r="C54" s="5" t="s">
        <v>5</v>
      </c>
      <c r="D54" s="2">
        <v>304</v>
      </c>
      <c r="E54" s="30" cm="1">
        <f t="array" ref="E54">MMULT($E$1/100,F54)+22.58+20</f>
        <v>319.44879999999995</v>
      </c>
      <c r="F54" s="238">
        <v>0.53039999999999998</v>
      </c>
    </row>
    <row r="55" spans="3:6" x14ac:dyDescent="0.45">
      <c r="C55" s="5" t="s">
        <v>5</v>
      </c>
      <c r="D55" s="2">
        <v>401</v>
      </c>
      <c r="E55" s="30" cm="1">
        <f t="array" ref="E55">MMULT($E$1/100,F55)+22.58+20</f>
        <v>323.25939999999997</v>
      </c>
      <c r="F55" s="238">
        <v>0.53769999999999996</v>
      </c>
    </row>
    <row r="56" spans="3:6" x14ac:dyDescent="0.45">
      <c r="C56" s="5" t="s">
        <v>5</v>
      </c>
      <c r="D56" s="2">
        <v>402</v>
      </c>
      <c r="E56" s="30" cm="1">
        <f t="array" ref="E56">MMULT($E$1/100,F56)+22.58+20</f>
        <v>323.25939999999997</v>
      </c>
      <c r="F56" s="238">
        <v>0.53769999999999996</v>
      </c>
    </row>
    <row r="57" spans="3:6" x14ac:dyDescent="0.45">
      <c r="C57" s="5" t="s">
        <v>5</v>
      </c>
      <c r="D57" s="2">
        <v>403</v>
      </c>
      <c r="E57" s="30" cm="1">
        <f t="array" ref="E57">MMULT($E$1/100,F57)+22.58+20</f>
        <v>319.44879999999995</v>
      </c>
      <c r="F57" s="238">
        <v>0.53039999999999998</v>
      </c>
    </row>
    <row r="58" spans="3:6" x14ac:dyDescent="0.45">
      <c r="C58" s="5" t="s">
        <v>5</v>
      </c>
      <c r="D58" s="2">
        <v>404</v>
      </c>
      <c r="E58" s="30" cm="1">
        <f t="array" ref="E58">MMULT($E$1/100,F58)+22.58+20</f>
        <v>319.44879999999995</v>
      </c>
      <c r="F58" s="238">
        <v>0.53039999999999998</v>
      </c>
    </row>
    <row r="59" spans="3:6" x14ac:dyDescent="0.45">
      <c r="C59" s="5" t="s">
        <v>5</v>
      </c>
      <c r="D59" s="2">
        <v>501</v>
      </c>
      <c r="E59" s="30" cm="1">
        <f t="array" ref="E59">MMULT($E$1/100,F59)+22.58+20</f>
        <v>426.92859999999996</v>
      </c>
      <c r="F59" s="238">
        <v>0.73629999999999995</v>
      </c>
    </row>
    <row r="60" spans="3:6" x14ac:dyDescent="0.45">
      <c r="C60" s="5" t="s">
        <v>5</v>
      </c>
      <c r="D60" s="2">
        <v>502</v>
      </c>
      <c r="E60" s="30" cm="1">
        <f t="array" ref="E60">MMULT($E$1/100,F60)+22.58+20</f>
        <v>323.25939999999997</v>
      </c>
      <c r="F60" s="238">
        <v>0.53769999999999996</v>
      </c>
    </row>
    <row r="61" spans="3:6" x14ac:dyDescent="0.45">
      <c r="C61" s="5" t="s">
        <v>5</v>
      </c>
      <c r="D61" s="2">
        <v>503</v>
      </c>
      <c r="E61" s="30" cm="1">
        <f t="array" ref="E61">MMULT($E$1/100,F61)+22.58+20</f>
        <v>319.44879999999995</v>
      </c>
      <c r="F61" s="238">
        <v>0.53039999999999998</v>
      </c>
    </row>
    <row r="62" spans="3:6" x14ac:dyDescent="0.45">
      <c r="C62" s="5" t="s">
        <v>5</v>
      </c>
      <c r="D62" s="2">
        <v>504</v>
      </c>
      <c r="E62" s="30" cm="1">
        <f t="array" ref="E62">MMULT($E$1/100,F62)+22.58+20</f>
        <v>411.11199999999997</v>
      </c>
      <c r="F62" s="238">
        <v>0.70599999999999996</v>
      </c>
    </row>
    <row r="63" spans="3:6" x14ac:dyDescent="0.45">
      <c r="C63" s="5" t="s">
        <v>6</v>
      </c>
      <c r="D63" s="2">
        <v>101</v>
      </c>
      <c r="E63" s="30" cm="1">
        <f t="array" ref="E63">MMULT($E$1/100,F63)+22.58+20</f>
        <v>313.81119999999999</v>
      </c>
      <c r="F63" s="238">
        <v>0.51959999999999995</v>
      </c>
    </row>
    <row r="64" spans="3:6" x14ac:dyDescent="0.45">
      <c r="C64" s="5" t="s">
        <v>6</v>
      </c>
      <c r="D64" s="2">
        <v>102</v>
      </c>
      <c r="E64" s="30" cm="1">
        <f t="array" ref="E64">MMULT($E$1/100,F64)+22.58+20</f>
        <v>313.81119999999999</v>
      </c>
      <c r="F64" s="238">
        <v>0.51959999999999995</v>
      </c>
    </row>
    <row r="65" spans="3:6" x14ac:dyDescent="0.45">
      <c r="C65" s="5" t="s">
        <v>6</v>
      </c>
      <c r="D65" s="2">
        <v>103</v>
      </c>
      <c r="E65" s="30" cm="1">
        <f t="array" ref="E65">MMULT($E$1/100,F65)+22.58+20</f>
        <v>310.00059999999996</v>
      </c>
      <c r="F65" s="238">
        <v>0.51229999999999998</v>
      </c>
    </row>
    <row r="66" spans="3:6" x14ac:dyDescent="0.45">
      <c r="C66" s="5" t="s">
        <v>6</v>
      </c>
      <c r="D66" s="2">
        <v>104</v>
      </c>
      <c r="E66" s="30" cm="1">
        <f t="array" ref="E66">MMULT($E$1/100,F66)+22.58+20</f>
        <v>310.00059999999996</v>
      </c>
      <c r="F66" s="238">
        <v>0.51229999999999998</v>
      </c>
    </row>
    <row r="67" spans="3:6" x14ac:dyDescent="0.45">
      <c r="C67" s="5" t="s">
        <v>6</v>
      </c>
      <c r="D67" s="2">
        <v>201</v>
      </c>
      <c r="E67" s="30" cm="1">
        <f t="array" ref="E67">MMULT($E$1/100,F67)+22.58+20</f>
        <v>323.25939999999997</v>
      </c>
      <c r="F67" s="238">
        <v>0.53769999999999996</v>
      </c>
    </row>
    <row r="68" spans="3:6" x14ac:dyDescent="0.45">
      <c r="C68" s="5" t="s">
        <v>6</v>
      </c>
      <c r="D68" s="2">
        <v>202</v>
      </c>
      <c r="E68" s="30" cm="1">
        <f t="array" ref="E68">MMULT($E$1/100,F68)+22.58+20</f>
        <v>323.25939999999997</v>
      </c>
      <c r="F68" s="238">
        <v>0.53769999999999996</v>
      </c>
    </row>
    <row r="69" spans="3:6" x14ac:dyDescent="0.45">
      <c r="C69" s="5" t="s">
        <v>6</v>
      </c>
      <c r="D69" s="2">
        <v>203</v>
      </c>
      <c r="E69" s="30" cm="1">
        <f t="array" ref="E69">MMULT($E$1/100,F69)+22.58+20</f>
        <v>319.44879999999995</v>
      </c>
      <c r="F69" s="238">
        <v>0.53039999999999998</v>
      </c>
    </row>
    <row r="70" spans="3:6" x14ac:dyDescent="0.45">
      <c r="C70" s="5" t="s">
        <v>6</v>
      </c>
      <c r="D70" s="2">
        <v>204</v>
      </c>
      <c r="E70" s="30" cm="1">
        <f t="array" ref="E70">MMULT($E$1/100,F70)+22.58+20</f>
        <v>319.44879999999995</v>
      </c>
      <c r="F70" s="238">
        <v>0.53039999999999998</v>
      </c>
    </row>
    <row r="71" spans="3:6" x14ac:dyDescent="0.45">
      <c r="C71" s="5" t="s">
        <v>6</v>
      </c>
      <c r="D71" s="2">
        <v>301</v>
      </c>
      <c r="E71" s="30" cm="1">
        <f t="array" ref="E71">MMULT($E$1/100,F71)+22.58+20</f>
        <v>323.25939999999997</v>
      </c>
      <c r="F71" s="238">
        <v>0.53769999999999996</v>
      </c>
    </row>
    <row r="72" spans="3:6" x14ac:dyDescent="0.45">
      <c r="C72" s="5" t="s">
        <v>6</v>
      </c>
      <c r="D72" s="2">
        <v>302</v>
      </c>
      <c r="E72" s="30" cm="1">
        <f t="array" ref="E72">MMULT($E$1/100,F72)+22.58+20</f>
        <v>323.25939999999997</v>
      </c>
      <c r="F72" s="238">
        <v>0.53769999999999996</v>
      </c>
    </row>
    <row r="73" spans="3:6" x14ac:dyDescent="0.45">
      <c r="C73" s="5" t="s">
        <v>6</v>
      </c>
      <c r="D73" s="2">
        <v>303</v>
      </c>
      <c r="E73" s="30" cm="1">
        <f t="array" ref="E73">MMULT($E$1/100,F73)+22.58+20</f>
        <v>319.44879999999995</v>
      </c>
      <c r="F73" s="238">
        <v>0.53039999999999998</v>
      </c>
    </row>
    <row r="74" spans="3:6" x14ac:dyDescent="0.45">
      <c r="C74" s="5" t="s">
        <v>6</v>
      </c>
      <c r="D74" s="2">
        <v>304</v>
      </c>
      <c r="E74" s="30" cm="1">
        <f t="array" ref="E74">MMULT($E$1/100,F74)+22.58+20</f>
        <v>319.44879999999995</v>
      </c>
      <c r="F74" s="238">
        <v>0.53039999999999998</v>
      </c>
    </row>
    <row r="75" spans="3:6" x14ac:dyDescent="0.45">
      <c r="C75" s="5" t="s">
        <v>6</v>
      </c>
      <c r="D75" s="2">
        <v>401</v>
      </c>
      <c r="E75" s="30" cm="1">
        <f t="array" ref="E75">MMULT($E$1/100,F75)+22.58+20</f>
        <v>323.25939999999997</v>
      </c>
      <c r="F75" s="238">
        <v>0.53769999999999996</v>
      </c>
    </row>
    <row r="76" spans="3:6" x14ac:dyDescent="0.45">
      <c r="C76" s="5" t="s">
        <v>6</v>
      </c>
      <c r="D76" s="2">
        <v>402</v>
      </c>
      <c r="E76" s="30" cm="1">
        <f t="array" ref="E76">MMULT($E$1/100,F76)+22.58+20</f>
        <v>323.25939999999997</v>
      </c>
      <c r="F76" s="238">
        <v>0.53769999999999996</v>
      </c>
    </row>
    <row r="77" spans="3:6" x14ac:dyDescent="0.45">
      <c r="C77" s="5" t="s">
        <v>6</v>
      </c>
      <c r="D77" s="2">
        <v>403</v>
      </c>
      <c r="E77" s="30" cm="1">
        <f t="array" ref="E77">MMULT($E$1/100,F77)+22.58+20</f>
        <v>319.44879999999995</v>
      </c>
      <c r="F77" s="238">
        <v>0.53039999999999998</v>
      </c>
    </row>
    <row r="78" spans="3:6" x14ac:dyDescent="0.45">
      <c r="C78" s="5" t="s">
        <v>6</v>
      </c>
      <c r="D78" s="2">
        <v>404</v>
      </c>
      <c r="E78" s="30" cm="1">
        <f t="array" ref="E78">MMULT($E$1/100,F78)+22.58+20</f>
        <v>319.44879999999995</v>
      </c>
      <c r="F78" s="238">
        <v>0.53039999999999998</v>
      </c>
    </row>
    <row r="79" spans="3:6" x14ac:dyDescent="0.45">
      <c r="C79" s="5" t="s">
        <v>6</v>
      </c>
      <c r="D79" s="2">
        <v>501</v>
      </c>
      <c r="E79" s="30" cm="1">
        <f t="array" ref="E79">MMULT($E$1/100,F79)+22.58+20</f>
        <v>424.6318</v>
      </c>
      <c r="F79" s="238">
        <v>0.7319</v>
      </c>
    </row>
    <row r="80" spans="3:6" x14ac:dyDescent="0.45">
      <c r="C80" s="5" t="s">
        <v>6</v>
      </c>
      <c r="D80" s="2">
        <v>502</v>
      </c>
      <c r="E80" s="30" cm="1">
        <f t="array" ref="E80">MMULT($E$1/100,F80)+22.58+20</f>
        <v>442.58859999999999</v>
      </c>
      <c r="F80" s="238">
        <v>0.76629999999999998</v>
      </c>
    </row>
    <row r="81" spans="3:6" x14ac:dyDescent="0.45">
      <c r="C81" s="5" t="s">
        <v>6</v>
      </c>
      <c r="D81" s="2">
        <v>503</v>
      </c>
      <c r="E81" s="30" cm="1">
        <f t="array" ref="E81">MMULT($E$1/100,F81)+22.58+20</f>
        <v>412.3648</v>
      </c>
      <c r="F81" s="238">
        <v>0.70840000000000003</v>
      </c>
    </row>
    <row r="82" spans="3:6" x14ac:dyDescent="0.45">
      <c r="C82" s="5" t="s">
        <v>6</v>
      </c>
      <c r="D82" s="2">
        <v>504</v>
      </c>
      <c r="E82" s="30" cm="1">
        <f t="array" ref="E82">MMULT($E$1/100,F82)+22.58+20</f>
        <v>319.44879999999995</v>
      </c>
      <c r="F82" s="238">
        <v>0.53039999999999998</v>
      </c>
    </row>
    <row r="83" spans="3:6" x14ac:dyDescent="0.45">
      <c r="C83" s="5" t="s">
        <v>7</v>
      </c>
      <c r="D83" s="2">
        <v>101</v>
      </c>
      <c r="E83" s="30" cm="1">
        <f t="array" ref="E83">MMULT($E$1/100,F83)+22.58+20</f>
        <v>313.81119999999999</v>
      </c>
      <c r="F83" s="238">
        <v>0.51959999999999995</v>
      </c>
    </row>
    <row r="84" spans="3:6" x14ac:dyDescent="0.45">
      <c r="C84" s="5" t="s">
        <v>7</v>
      </c>
      <c r="D84" s="2">
        <v>102</v>
      </c>
      <c r="E84" s="30" cm="1">
        <f t="array" ref="E84">MMULT($E$1/100,F84)+22.58+20</f>
        <v>313.81119999999999</v>
      </c>
      <c r="F84" s="238">
        <v>0.51959999999999995</v>
      </c>
    </row>
    <row r="85" spans="3:6" x14ac:dyDescent="0.45">
      <c r="C85" s="5" t="s">
        <v>7</v>
      </c>
      <c r="D85" s="2">
        <v>103</v>
      </c>
      <c r="E85" s="30" cm="1">
        <f t="array" ref="E85">MMULT($E$1/100,F85)+22.58+20</f>
        <v>310.00059999999996</v>
      </c>
      <c r="F85" s="238">
        <v>0.51229999999999998</v>
      </c>
    </row>
    <row r="86" spans="3:6" x14ac:dyDescent="0.45">
      <c r="C86" s="5" t="s">
        <v>7</v>
      </c>
      <c r="D86" s="2">
        <v>104</v>
      </c>
      <c r="E86" s="30" cm="1">
        <f t="array" ref="E86">MMULT($E$1/100,F86)+22.58+20</f>
        <v>310.00059999999996</v>
      </c>
      <c r="F86" s="238">
        <v>0.51229999999999998</v>
      </c>
    </row>
    <row r="87" spans="3:6" x14ac:dyDescent="0.45">
      <c r="C87" s="5" t="s">
        <v>7</v>
      </c>
      <c r="D87" s="2">
        <v>201</v>
      </c>
      <c r="E87" s="30" cm="1">
        <f t="array" ref="E87">MMULT($E$1/100,F87)+22.58+20</f>
        <v>323.25939999999997</v>
      </c>
      <c r="F87" s="238">
        <v>0.53769999999999996</v>
      </c>
    </row>
    <row r="88" spans="3:6" x14ac:dyDescent="0.45">
      <c r="C88" s="5" t="s">
        <v>7</v>
      </c>
      <c r="D88" s="2">
        <v>202</v>
      </c>
      <c r="E88" s="30" cm="1">
        <f t="array" ref="E88">MMULT($E$1/100,F88)+22.58+20</f>
        <v>323.25939999999997</v>
      </c>
      <c r="F88" s="238">
        <v>0.53769999999999996</v>
      </c>
    </row>
    <row r="89" spans="3:6" x14ac:dyDescent="0.45">
      <c r="C89" s="5" t="s">
        <v>7</v>
      </c>
      <c r="D89" s="2">
        <v>203</v>
      </c>
      <c r="E89" s="30" cm="1">
        <f t="array" ref="E89">MMULT($E$1/100,F89)+22.58+20</f>
        <v>319.44879999999995</v>
      </c>
      <c r="F89" s="238">
        <v>0.53039999999999998</v>
      </c>
    </row>
    <row r="90" spans="3:6" x14ac:dyDescent="0.45">
      <c r="C90" s="5" t="s">
        <v>7</v>
      </c>
      <c r="D90" s="2">
        <v>204</v>
      </c>
      <c r="E90" s="30" cm="1">
        <f t="array" ref="E90">MMULT($E$1/100,F90)+22.58+20</f>
        <v>319.44879999999995</v>
      </c>
      <c r="F90" s="238">
        <v>0.53039999999999998</v>
      </c>
    </row>
    <row r="91" spans="3:6" x14ac:dyDescent="0.45">
      <c r="C91" s="5" t="s">
        <v>7</v>
      </c>
      <c r="D91" s="2">
        <v>301</v>
      </c>
      <c r="E91" s="30" cm="1">
        <f t="array" ref="E91">MMULT($E$1/100,F91)+22.58+20</f>
        <v>323.25939999999997</v>
      </c>
      <c r="F91" s="238">
        <v>0.53769999999999996</v>
      </c>
    </row>
    <row r="92" spans="3:6" x14ac:dyDescent="0.45">
      <c r="C92" s="5" t="s">
        <v>7</v>
      </c>
      <c r="D92" s="2">
        <v>302</v>
      </c>
      <c r="E92" s="30" cm="1">
        <f t="array" ref="E92">MMULT($E$1/100,F92)+22.58+20</f>
        <v>323.25939999999997</v>
      </c>
      <c r="F92" s="238">
        <v>0.53769999999999996</v>
      </c>
    </row>
    <row r="93" spans="3:6" x14ac:dyDescent="0.45">
      <c r="C93" s="5" t="s">
        <v>7</v>
      </c>
      <c r="D93" s="2">
        <v>303</v>
      </c>
      <c r="E93" s="30" cm="1">
        <f t="array" ref="E93">MMULT($E$1/100,F93)+22.58+20</f>
        <v>319.44879999999995</v>
      </c>
      <c r="F93" s="238">
        <v>0.53039999999999998</v>
      </c>
    </row>
    <row r="94" spans="3:6" x14ac:dyDescent="0.45">
      <c r="C94" s="5" t="s">
        <v>7</v>
      </c>
      <c r="D94" s="2">
        <v>304</v>
      </c>
      <c r="E94" s="30" cm="1">
        <f t="array" ref="E94">MMULT($E$1/100,F94)+22.58+20</f>
        <v>319.44879999999995</v>
      </c>
      <c r="F94" s="238">
        <v>0.53039999999999998</v>
      </c>
    </row>
    <row r="95" spans="3:6" x14ac:dyDescent="0.45">
      <c r="C95" s="5" t="s">
        <v>7</v>
      </c>
      <c r="D95" s="2">
        <v>401</v>
      </c>
      <c r="E95" s="30" cm="1">
        <f t="array" ref="E95">MMULT($E$1/100,F95)+22.58+20</f>
        <v>323.25939999999997</v>
      </c>
      <c r="F95" s="238">
        <v>0.53769999999999996</v>
      </c>
    </row>
    <row r="96" spans="3:6" x14ac:dyDescent="0.45">
      <c r="C96" s="5" t="s">
        <v>7</v>
      </c>
      <c r="D96" s="2">
        <v>402</v>
      </c>
      <c r="E96" s="30" cm="1">
        <f t="array" ref="E96">MMULT($E$1/100,F96)+22.58+20</f>
        <v>323.25939999999997</v>
      </c>
      <c r="F96" s="238">
        <v>0.53769999999999996</v>
      </c>
    </row>
    <row r="97" spans="3:6" x14ac:dyDescent="0.45">
      <c r="C97" s="5" t="s">
        <v>7</v>
      </c>
      <c r="D97" s="2">
        <v>403</v>
      </c>
      <c r="E97" s="30" cm="1">
        <f t="array" ref="E97">MMULT($E$1/100,F97)+22.58+20</f>
        <v>319.44879999999995</v>
      </c>
      <c r="F97" s="238">
        <v>0.53039999999999998</v>
      </c>
    </row>
    <row r="98" spans="3:6" x14ac:dyDescent="0.45">
      <c r="C98" s="5" t="s">
        <v>7</v>
      </c>
      <c r="D98" s="2">
        <v>404</v>
      </c>
      <c r="E98" s="30" cm="1">
        <f t="array" ref="E98">MMULT($E$1/100,F98)+22.58+20</f>
        <v>319.44879999999995</v>
      </c>
      <c r="F98" s="238">
        <v>0.53039999999999998</v>
      </c>
    </row>
    <row r="99" spans="3:6" x14ac:dyDescent="0.45">
      <c r="C99" s="5" t="s">
        <v>7</v>
      </c>
      <c r="D99" s="2">
        <v>501</v>
      </c>
      <c r="E99" s="30" cm="1">
        <f t="array" ref="E99">MMULT($E$1/100,F99)+22.58+20</f>
        <v>425.57139999999998</v>
      </c>
      <c r="F99" s="238">
        <v>0.73370000000000002</v>
      </c>
    </row>
    <row r="100" spans="3:6" x14ac:dyDescent="0.45">
      <c r="C100" s="5" t="s">
        <v>7</v>
      </c>
      <c r="D100" s="2">
        <v>502</v>
      </c>
      <c r="E100" s="30" cm="1">
        <f t="array" ref="E100">MMULT($E$1/100,F100)+22.58+20</f>
        <v>431.73099999999999</v>
      </c>
      <c r="F100" s="238">
        <v>0.74550000000000005</v>
      </c>
    </row>
    <row r="101" spans="3:6" x14ac:dyDescent="0.45">
      <c r="C101" s="5" t="s">
        <v>7</v>
      </c>
      <c r="D101" s="2">
        <v>503</v>
      </c>
      <c r="E101" s="30" cm="1">
        <f t="array" ref="E101">MMULT($E$1/100,F101)+22.58+20</f>
        <v>417.89799999999997</v>
      </c>
      <c r="F101" s="238">
        <v>0.71899999999999997</v>
      </c>
    </row>
    <row r="102" spans="3:6" x14ac:dyDescent="0.45">
      <c r="C102" s="5" t="s">
        <v>7</v>
      </c>
      <c r="D102" s="2">
        <v>504</v>
      </c>
      <c r="E102" s="30" cm="1">
        <f t="array" ref="E102">MMULT($E$1/100,F102)+22.58+20</f>
        <v>438.04720000000003</v>
      </c>
      <c r="F102" s="238">
        <v>0.75760000000000005</v>
      </c>
    </row>
    <row r="103" spans="3:6" x14ac:dyDescent="0.45">
      <c r="C103" s="5" t="s">
        <v>8</v>
      </c>
      <c r="D103" s="2">
        <v>101</v>
      </c>
      <c r="E103" s="30" cm="1">
        <f t="array" ref="E103">MMULT($E$1/100,F103)+22.58+20</f>
        <v>313.81119999999999</v>
      </c>
      <c r="F103" s="238">
        <v>0.51959999999999995</v>
      </c>
    </row>
    <row r="104" spans="3:6" x14ac:dyDescent="0.45">
      <c r="C104" s="5" t="s">
        <v>8</v>
      </c>
      <c r="D104" s="2">
        <v>102</v>
      </c>
      <c r="E104" s="30" cm="1">
        <f t="array" ref="E104">MMULT($E$1/100,F104)+22.58+20</f>
        <v>313.81119999999999</v>
      </c>
      <c r="F104" s="238">
        <v>0.51959999999999995</v>
      </c>
    </row>
    <row r="105" spans="3:6" x14ac:dyDescent="0.45">
      <c r="C105" s="5" t="s">
        <v>8</v>
      </c>
      <c r="D105" s="2">
        <v>103</v>
      </c>
      <c r="E105" s="30" cm="1">
        <f t="array" ref="E105">MMULT($E$1/100,F105)+22.58+20</f>
        <v>310.00059999999996</v>
      </c>
      <c r="F105" s="238">
        <v>0.51229999999999998</v>
      </c>
    </row>
    <row r="106" spans="3:6" x14ac:dyDescent="0.45">
      <c r="C106" s="5" t="s">
        <v>8</v>
      </c>
      <c r="D106" s="2">
        <v>104</v>
      </c>
      <c r="E106" s="30" cm="1">
        <f t="array" ref="E106">MMULT($E$1/100,F106)+22.58+20</f>
        <v>310.00059999999996</v>
      </c>
      <c r="F106" s="238">
        <v>0.51229999999999998</v>
      </c>
    </row>
    <row r="107" spans="3:6" x14ac:dyDescent="0.45">
      <c r="C107" s="5" t="s">
        <v>8</v>
      </c>
      <c r="D107" s="2">
        <v>201</v>
      </c>
      <c r="E107" s="30" cm="1">
        <f t="array" ref="E107">MMULT($E$1/100,F107)+22.58+20</f>
        <v>323.25939999999997</v>
      </c>
      <c r="F107" s="238">
        <v>0.53769999999999996</v>
      </c>
    </row>
    <row r="108" spans="3:6" x14ac:dyDescent="0.45">
      <c r="C108" s="5" t="s">
        <v>8</v>
      </c>
      <c r="D108" s="2">
        <v>202</v>
      </c>
      <c r="E108" s="30" cm="1">
        <f t="array" ref="E108">MMULT($E$1/100,F108)+22.58+20</f>
        <v>323.25939999999997</v>
      </c>
      <c r="F108" s="238">
        <v>0.53769999999999996</v>
      </c>
    </row>
    <row r="109" spans="3:6" x14ac:dyDescent="0.45">
      <c r="C109" s="5" t="s">
        <v>8</v>
      </c>
      <c r="D109" s="2">
        <v>203</v>
      </c>
      <c r="E109" s="30" cm="1">
        <f t="array" ref="E109">MMULT($E$1/100,F109)+22.58+20</f>
        <v>319.44879999999995</v>
      </c>
      <c r="F109" s="238">
        <v>0.53039999999999998</v>
      </c>
    </row>
    <row r="110" spans="3:6" x14ac:dyDescent="0.45">
      <c r="C110" s="5" t="s">
        <v>8</v>
      </c>
      <c r="D110" s="2">
        <v>204</v>
      </c>
      <c r="E110" s="30" cm="1">
        <f t="array" ref="E110">MMULT($E$1/100,F110)+22.58+20</f>
        <v>319.44879999999995</v>
      </c>
      <c r="F110" s="238">
        <v>0.53039999999999998</v>
      </c>
    </row>
    <row r="111" spans="3:6" x14ac:dyDescent="0.45">
      <c r="C111" s="5" t="s">
        <v>8</v>
      </c>
      <c r="D111" s="2">
        <v>301</v>
      </c>
      <c r="E111" s="30" cm="1">
        <f t="array" ref="E111">MMULT($E$1/100,F111)+22.58+20</f>
        <v>323.25939999999997</v>
      </c>
      <c r="F111" s="238">
        <v>0.53769999999999996</v>
      </c>
    </row>
    <row r="112" spans="3:6" x14ac:dyDescent="0.45">
      <c r="C112" s="5" t="s">
        <v>8</v>
      </c>
      <c r="D112" s="2">
        <v>302</v>
      </c>
      <c r="E112" s="30" cm="1">
        <f t="array" ref="E112">MMULT($E$1/100,F112)+22.58+20</f>
        <v>323.25939999999997</v>
      </c>
      <c r="F112" s="238">
        <v>0.53769999999999996</v>
      </c>
    </row>
    <row r="113" spans="3:6" x14ac:dyDescent="0.45">
      <c r="C113" s="5" t="s">
        <v>8</v>
      </c>
      <c r="D113" s="2">
        <v>303</v>
      </c>
      <c r="E113" s="30" cm="1">
        <f t="array" ref="E113">MMULT($E$1/100,F113)+22.58+20</f>
        <v>319.44879999999995</v>
      </c>
      <c r="F113" s="238">
        <v>0.53039999999999998</v>
      </c>
    </row>
    <row r="114" spans="3:6" x14ac:dyDescent="0.45">
      <c r="C114" s="5" t="s">
        <v>8</v>
      </c>
      <c r="D114" s="2">
        <v>304</v>
      </c>
      <c r="E114" s="30" cm="1">
        <f t="array" ref="E114">MMULT($E$1/100,F114)+22.58+20</f>
        <v>319.44879999999995</v>
      </c>
      <c r="F114" s="238">
        <v>0.53039999999999998</v>
      </c>
    </row>
    <row r="115" spans="3:6" x14ac:dyDescent="0.45">
      <c r="C115" s="5" t="s">
        <v>8</v>
      </c>
      <c r="D115" s="2">
        <v>401</v>
      </c>
      <c r="E115" s="30" cm="1">
        <f t="array" ref="E115">MMULT($E$1/100,F115)+22.58+20</f>
        <v>323.25939999999997</v>
      </c>
      <c r="F115" s="238">
        <v>0.53769999999999996</v>
      </c>
    </row>
    <row r="116" spans="3:6" x14ac:dyDescent="0.45">
      <c r="C116" s="5" t="s">
        <v>8</v>
      </c>
      <c r="D116" s="2">
        <v>402</v>
      </c>
      <c r="E116" s="30" cm="1">
        <f t="array" ref="E116">MMULT($E$1/100,F116)+22.58+20</f>
        <v>323.25939999999997</v>
      </c>
      <c r="F116" s="238">
        <v>0.53769999999999996</v>
      </c>
    </row>
    <row r="117" spans="3:6" x14ac:dyDescent="0.45">
      <c r="C117" s="5" t="s">
        <v>8</v>
      </c>
      <c r="D117" s="2">
        <v>403</v>
      </c>
      <c r="E117" s="30" cm="1">
        <f t="array" ref="E117">MMULT($E$1/100,F117)+22.58+20</f>
        <v>319.44879999999995</v>
      </c>
      <c r="F117" s="238">
        <v>0.53039999999999998</v>
      </c>
    </row>
    <row r="118" spans="3:6" x14ac:dyDescent="0.45">
      <c r="C118" s="5" t="s">
        <v>8</v>
      </c>
      <c r="D118" s="2">
        <v>404</v>
      </c>
      <c r="E118" s="30" cm="1">
        <f t="array" ref="E118">MMULT($E$1/100,F118)+22.58+20</f>
        <v>319.44879999999995</v>
      </c>
      <c r="F118" s="238">
        <v>0.53039999999999998</v>
      </c>
    </row>
    <row r="119" spans="3:6" x14ac:dyDescent="0.45">
      <c r="C119" s="5" t="s">
        <v>8</v>
      </c>
      <c r="D119" s="2">
        <v>501</v>
      </c>
      <c r="E119" s="30" cm="1">
        <f t="array" ref="E119">MMULT($E$1/100,F119)+22.58+20</f>
        <v>418.26339999999999</v>
      </c>
      <c r="F119" s="238">
        <v>0.71970000000000001</v>
      </c>
    </row>
    <row r="120" spans="3:6" x14ac:dyDescent="0.45">
      <c r="C120" s="5" t="s">
        <v>8</v>
      </c>
      <c r="D120" s="2">
        <v>502</v>
      </c>
      <c r="E120" s="30" cm="1">
        <f t="array" ref="E120">MMULT($E$1/100,F120)+22.58+20</f>
        <v>416.43639999999994</v>
      </c>
      <c r="F120" s="238">
        <v>0.71619999999999995</v>
      </c>
    </row>
    <row r="121" spans="3:6" x14ac:dyDescent="0.45">
      <c r="C121" s="5" t="s">
        <v>8</v>
      </c>
      <c r="D121" s="2">
        <v>503</v>
      </c>
      <c r="E121" s="30" cm="1">
        <f t="array" ref="E121">MMULT($E$1/100,F121)+22.58+20</f>
        <v>417.637</v>
      </c>
      <c r="F121" s="238">
        <v>0.71850000000000003</v>
      </c>
    </row>
    <row r="122" spans="3:6" x14ac:dyDescent="0.45">
      <c r="C122" s="5" t="s">
        <v>8</v>
      </c>
      <c r="D122" s="2">
        <v>504</v>
      </c>
      <c r="E122" s="30" cm="1">
        <f t="array" ref="E122">MMULT($E$1/100,F122)+22.58+20</f>
        <v>419.09860000000003</v>
      </c>
      <c r="F122" s="238">
        <v>0.72130000000000005</v>
      </c>
    </row>
    <row r="123" spans="3:6" x14ac:dyDescent="0.45">
      <c r="C123" s="5" t="s">
        <v>9</v>
      </c>
      <c r="D123" s="2">
        <v>101</v>
      </c>
      <c r="E123" s="30" cm="1">
        <f t="array" ref="E123">MMULT($E$1/100,F123)+22.58+20</f>
        <v>313.81119999999999</v>
      </c>
      <c r="F123" s="238">
        <v>0.51959999999999995</v>
      </c>
    </row>
    <row r="124" spans="3:6" x14ac:dyDescent="0.45">
      <c r="C124" s="157" t="s">
        <v>9</v>
      </c>
      <c r="D124" s="2">
        <v>102</v>
      </c>
      <c r="E124" s="30" cm="1">
        <f t="array" ref="E124">MMULT($E$1/100,F124)+22.58+20</f>
        <v>313.81119999999999</v>
      </c>
      <c r="F124" s="238">
        <v>0.51959999999999995</v>
      </c>
    </row>
    <row r="125" spans="3:6" x14ac:dyDescent="0.45">
      <c r="C125" s="5" t="s">
        <v>9</v>
      </c>
      <c r="D125" s="2">
        <v>103</v>
      </c>
      <c r="E125" s="30" cm="1">
        <f t="array" ref="E125">MMULT($E$1/100,F125)+22.58+20</f>
        <v>310.00059999999996</v>
      </c>
      <c r="F125" s="238">
        <v>0.51229999999999998</v>
      </c>
    </row>
    <row r="126" spans="3:6" x14ac:dyDescent="0.45">
      <c r="C126" s="5" t="s">
        <v>9</v>
      </c>
      <c r="D126" s="2">
        <v>104</v>
      </c>
      <c r="E126" s="30" cm="1">
        <f t="array" ref="E126">MMULT($E$1/100,F126)+22.58+20</f>
        <v>310.00059999999996</v>
      </c>
      <c r="F126" s="238">
        <v>0.51229999999999998</v>
      </c>
    </row>
    <row r="127" spans="3:6" x14ac:dyDescent="0.45">
      <c r="C127" s="5" t="s">
        <v>9</v>
      </c>
      <c r="D127" s="2">
        <v>201</v>
      </c>
      <c r="E127" s="30" cm="1">
        <f t="array" ref="E127">MMULT($E$1/100,F127)+22.58+20</f>
        <v>323.25939999999997</v>
      </c>
      <c r="F127" s="238">
        <v>0.53769999999999996</v>
      </c>
    </row>
    <row r="128" spans="3:6" x14ac:dyDescent="0.45">
      <c r="C128" s="5" t="s">
        <v>9</v>
      </c>
      <c r="D128" s="2">
        <v>202</v>
      </c>
      <c r="E128" s="30" cm="1">
        <f t="array" ref="E128">MMULT($E$1/100,F128)+22.58+20</f>
        <v>323.25939999999997</v>
      </c>
      <c r="F128" s="238">
        <v>0.53769999999999996</v>
      </c>
    </row>
    <row r="129" spans="3:6" x14ac:dyDescent="0.45">
      <c r="C129" s="5" t="s">
        <v>9</v>
      </c>
      <c r="D129" s="2">
        <v>203</v>
      </c>
      <c r="E129" s="30" cm="1">
        <f t="array" ref="E129">MMULT($E$1/100,F129)+22.58+20</f>
        <v>319.44879999999995</v>
      </c>
      <c r="F129" s="238">
        <v>0.53039999999999998</v>
      </c>
    </row>
    <row r="130" spans="3:6" x14ac:dyDescent="0.45">
      <c r="C130" s="5" t="s">
        <v>9</v>
      </c>
      <c r="D130" s="2">
        <v>204</v>
      </c>
      <c r="E130" s="30" cm="1">
        <f t="array" ref="E130">MMULT($E$1/100,F130)+22.58+20</f>
        <v>319.44879999999995</v>
      </c>
      <c r="F130" s="238">
        <v>0.53039999999999998</v>
      </c>
    </row>
    <row r="131" spans="3:6" x14ac:dyDescent="0.45">
      <c r="C131" s="5" t="s">
        <v>9</v>
      </c>
      <c r="D131" s="2">
        <v>301</v>
      </c>
      <c r="E131" s="30" cm="1">
        <f t="array" ref="E131">MMULT($E$1/100,F131)+22.58+20</f>
        <v>323.25939999999997</v>
      </c>
      <c r="F131" s="238">
        <v>0.53769999999999996</v>
      </c>
    </row>
    <row r="132" spans="3:6" x14ac:dyDescent="0.45">
      <c r="C132" s="5" t="s">
        <v>9</v>
      </c>
      <c r="D132" s="2">
        <v>302</v>
      </c>
      <c r="E132" s="30" cm="1">
        <f t="array" ref="E132">MMULT($E$1/100,F132)+22.58+20</f>
        <v>323.25939999999997</v>
      </c>
      <c r="F132" s="238">
        <v>0.53769999999999996</v>
      </c>
    </row>
    <row r="133" spans="3:6" x14ac:dyDescent="0.45">
      <c r="C133" s="5" t="s">
        <v>9</v>
      </c>
      <c r="D133" s="2">
        <v>303</v>
      </c>
      <c r="E133" s="30" cm="1">
        <f t="array" ref="E133">MMULT($E$1/100,F133)+22.58+20</f>
        <v>319.44879999999995</v>
      </c>
      <c r="F133" s="238">
        <v>0.53039999999999998</v>
      </c>
    </row>
    <row r="134" spans="3:6" x14ac:dyDescent="0.45">
      <c r="C134" s="5" t="s">
        <v>9</v>
      </c>
      <c r="D134" s="2">
        <v>304</v>
      </c>
      <c r="E134" s="30" cm="1">
        <f t="array" ref="E134">MMULT($E$1/100,F134)+22.58+20</f>
        <v>319.44879999999995</v>
      </c>
      <c r="F134" s="238">
        <v>0.53039999999999998</v>
      </c>
    </row>
    <row r="135" spans="3:6" x14ac:dyDescent="0.45">
      <c r="C135" s="5" t="s">
        <v>9</v>
      </c>
      <c r="D135" s="2">
        <v>401</v>
      </c>
      <c r="E135" s="30" cm="1">
        <f t="array" ref="E135">MMULT($E$1/100,F135)+22.58+20</f>
        <v>323.25939999999997</v>
      </c>
      <c r="F135" s="238">
        <v>0.53769999999999996</v>
      </c>
    </row>
    <row r="136" spans="3:6" x14ac:dyDescent="0.45">
      <c r="C136" s="5" t="s">
        <v>9</v>
      </c>
      <c r="D136" s="2">
        <v>402</v>
      </c>
      <c r="E136" s="30" cm="1">
        <f t="array" ref="E136">MMULT($E$1/100,F136)+22.58+20</f>
        <v>323.25939999999997</v>
      </c>
      <c r="F136" s="238">
        <v>0.53769999999999996</v>
      </c>
    </row>
    <row r="137" spans="3:6" x14ac:dyDescent="0.45">
      <c r="C137" s="5" t="s">
        <v>9</v>
      </c>
      <c r="D137" s="2">
        <v>403</v>
      </c>
      <c r="E137" s="30" cm="1">
        <f t="array" ref="E137">MMULT($E$1/100,F137)+22.58+20</f>
        <v>319.44879999999995</v>
      </c>
      <c r="F137" s="238">
        <v>0.53039999999999998</v>
      </c>
    </row>
    <row r="138" spans="3:6" x14ac:dyDescent="0.45">
      <c r="C138" s="5" t="s">
        <v>9</v>
      </c>
      <c r="D138" s="2">
        <v>404</v>
      </c>
      <c r="E138" s="30" cm="1">
        <f t="array" ref="E138">MMULT($E$1/100,F138)+22.58+20</f>
        <v>319.44879999999995</v>
      </c>
      <c r="F138" s="238">
        <v>0.53039999999999998</v>
      </c>
    </row>
    <row r="139" spans="3:6" x14ac:dyDescent="0.45">
      <c r="C139" s="5" t="s">
        <v>9</v>
      </c>
      <c r="D139" s="2">
        <v>501</v>
      </c>
      <c r="E139" s="30" cm="1">
        <f t="array" ref="E139">MMULT($E$1/100,F139)+22.58+20</f>
        <v>425.25819999999999</v>
      </c>
      <c r="F139" s="238">
        <v>0.73309999999999997</v>
      </c>
    </row>
    <row r="140" spans="3:6" x14ac:dyDescent="0.45">
      <c r="C140" s="5" t="s">
        <v>9</v>
      </c>
      <c r="D140" s="2">
        <v>502</v>
      </c>
      <c r="E140" s="30" cm="1">
        <f t="array" ref="E140">MMULT($E$1/100,F140)+22.58+20</f>
        <v>431.99199999999996</v>
      </c>
      <c r="F140" s="238">
        <v>0.746</v>
      </c>
    </row>
    <row r="141" spans="3:6" x14ac:dyDescent="0.45">
      <c r="C141" s="5" t="s">
        <v>9</v>
      </c>
      <c r="D141" s="2">
        <v>503</v>
      </c>
      <c r="E141" s="30" cm="1">
        <f t="array" ref="E141">MMULT($E$1/100,F141)+22.58+20</f>
        <v>319.44879999999995</v>
      </c>
      <c r="F141" s="238">
        <v>0.53039999999999998</v>
      </c>
    </row>
    <row r="142" spans="3:6" x14ac:dyDescent="0.45">
      <c r="C142" s="5" t="s">
        <v>9</v>
      </c>
      <c r="D142" s="2">
        <v>504</v>
      </c>
      <c r="E142" s="30" cm="1">
        <f t="array" ref="E142">MMULT($E$1/100,F142)+22.58+20</f>
        <v>357.97239999999994</v>
      </c>
      <c r="F142" s="238">
        <v>0.60419999999999996</v>
      </c>
    </row>
    <row r="143" spans="3:6" x14ac:dyDescent="0.45">
      <c r="C143" s="5" t="s">
        <v>10</v>
      </c>
      <c r="D143" s="2">
        <v>101</v>
      </c>
      <c r="E143" s="30" cm="1">
        <f t="array" ref="E143">MMULT($E$1/100,F143)+22.58+20</f>
        <v>313.81119999999999</v>
      </c>
      <c r="F143" s="238">
        <v>0.51959999999999995</v>
      </c>
    </row>
    <row r="144" spans="3:6" x14ac:dyDescent="0.45">
      <c r="C144" s="5" t="s">
        <v>10</v>
      </c>
      <c r="D144" s="2">
        <v>102</v>
      </c>
      <c r="E144" s="30" cm="1">
        <f t="array" ref="E144">MMULT($E$1/100,F144)+22.58+20</f>
        <v>313.81119999999999</v>
      </c>
      <c r="F144" s="238">
        <v>0.51959999999999995</v>
      </c>
    </row>
    <row r="145" spans="3:6" x14ac:dyDescent="0.45">
      <c r="C145" s="5" t="s">
        <v>10</v>
      </c>
      <c r="D145" s="2">
        <v>103</v>
      </c>
      <c r="E145" s="30" cm="1">
        <f t="array" ref="E145">MMULT($E$1/100,F145)+22.58+20</f>
        <v>310.00059999999996</v>
      </c>
      <c r="F145" s="238">
        <v>0.51229999999999998</v>
      </c>
    </row>
    <row r="146" spans="3:6" x14ac:dyDescent="0.45">
      <c r="C146" s="5" t="s">
        <v>10</v>
      </c>
      <c r="D146" s="2">
        <v>104</v>
      </c>
      <c r="E146" s="30" cm="1">
        <f t="array" ref="E146">MMULT($E$1/100,F146)+22.58+20</f>
        <v>310.00059999999996</v>
      </c>
      <c r="F146" s="238">
        <v>0.51229999999999998</v>
      </c>
    </row>
    <row r="147" spans="3:6" x14ac:dyDescent="0.45">
      <c r="C147" s="5" t="s">
        <v>10</v>
      </c>
      <c r="D147" s="2">
        <v>201</v>
      </c>
      <c r="E147" s="30" cm="1">
        <f t="array" ref="E147">MMULT($E$1/100,F147)+22.58+20</f>
        <v>323.25939999999997</v>
      </c>
      <c r="F147" s="238">
        <v>0.53769999999999996</v>
      </c>
    </row>
    <row r="148" spans="3:6" x14ac:dyDescent="0.45">
      <c r="C148" s="5" t="s">
        <v>10</v>
      </c>
      <c r="D148" s="2">
        <v>202</v>
      </c>
      <c r="E148" s="30" cm="1">
        <f t="array" ref="E148">MMULT($E$1/100,F148)+22.58+20</f>
        <v>323.25939999999997</v>
      </c>
      <c r="F148" s="238">
        <v>0.53769999999999996</v>
      </c>
    </row>
    <row r="149" spans="3:6" x14ac:dyDescent="0.45">
      <c r="C149" s="5" t="s">
        <v>10</v>
      </c>
      <c r="D149" s="2">
        <v>203</v>
      </c>
      <c r="E149" s="30" cm="1">
        <f t="array" ref="E149">MMULT($E$1/100,F149)+22.58+20</f>
        <v>319.44879999999995</v>
      </c>
      <c r="F149" s="238">
        <v>0.53039999999999998</v>
      </c>
    </row>
    <row r="150" spans="3:6" x14ac:dyDescent="0.45">
      <c r="C150" s="5" t="s">
        <v>10</v>
      </c>
      <c r="D150" s="2">
        <v>204</v>
      </c>
      <c r="E150" s="30" cm="1">
        <f t="array" ref="E150">MMULT($E$1/100,F150)+22.58+20</f>
        <v>319.44879999999995</v>
      </c>
      <c r="F150" s="238">
        <v>0.53039999999999998</v>
      </c>
    </row>
    <row r="151" spans="3:6" x14ac:dyDescent="0.45">
      <c r="C151" s="5" t="s">
        <v>10</v>
      </c>
      <c r="D151" s="2">
        <v>301</v>
      </c>
      <c r="E151" s="30" cm="1">
        <f t="array" ref="E151">MMULT($E$1/100,F151)+22.58+20</f>
        <v>323.25939999999997</v>
      </c>
      <c r="F151" s="238">
        <v>0.53769999999999996</v>
      </c>
    </row>
    <row r="152" spans="3:6" x14ac:dyDescent="0.45">
      <c r="C152" s="5" t="s">
        <v>10</v>
      </c>
      <c r="D152" s="2">
        <v>302</v>
      </c>
      <c r="E152" s="30" cm="1">
        <f t="array" ref="E152">MMULT($E$1/100,F152)+22.58+20</f>
        <v>323.25939999999997</v>
      </c>
      <c r="F152" s="238">
        <v>0.53769999999999996</v>
      </c>
    </row>
    <row r="153" spans="3:6" x14ac:dyDescent="0.45">
      <c r="C153" s="5" t="s">
        <v>10</v>
      </c>
      <c r="D153" s="2">
        <v>303</v>
      </c>
      <c r="E153" s="30" cm="1">
        <f t="array" ref="E153">MMULT($E$1/100,F153)+22.58+20</f>
        <v>319.44879999999995</v>
      </c>
      <c r="F153" s="238">
        <v>0.53039999999999998</v>
      </c>
    </row>
    <row r="154" spans="3:6" x14ac:dyDescent="0.45">
      <c r="C154" s="5" t="s">
        <v>10</v>
      </c>
      <c r="D154" s="2">
        <v>304</v>
      </c>
      <c r="E154" s="30" cm="1">
        <f t="array" ref="E154">MMULT($E$1/100,F154)+22.58+20</f>
        <v>319.44879999999995</v>
      </c>
      <c r="F154" s="238">
        <v>0.53039999999999998</v>
      </c>
    </row>
    <row r="155" spans="3:6" x14ac:dyDescent="0.45">
      <c r="C155" s="5" t="s">
        <v>10</v>
      </c>
      <c r="D155" s="2">
        <v>401</v>
      </c>
      <c r="E155" s="30" cm="1">
        <f t="array" ref="E155">MMULT($E$1/100,F155)+22.58+20</f>
        <v>323.25939999999997</v>
      </c>
      <c r="F155" s="238">
        <v>0.53769999999999996</v>
      </c>
    </row>
    <row r="156" spans="3:6" x14ac:dyDescent="0.45">
      <c r="C156" s="5" t="s">
        <v>10</v>
      </c>
      <c r="D156" s="2">
        <v>402</v>
      </c>
      <c r="E156" s="30" cm="1">
        <f t="array" ref="E156">MMULT($E$1/100,F156)+22.58+20</f>
        <v>323.25939999999997</v>
      </c>
      <c r="F156" s="238">
        <v>0.53769999999999996</v>
      </c>
    </row>
    <row r="157" spans="3:6" x14ac:dyDescent="0.45">
      <c r="C157" s="5" t="s">
        <v>10</v>
      </c>
      <c r="D157" s="2">
        <v>403</v>
      </c>
      <c r="E157" s="30" cm="1">
        <f t="array" ref="E157">MMULT($E$1/100,F157)+22.58+20</f>
        <v>319.44879999999995</v>
      </c>
      <c r="F157" s="238">
        <v>0.53039999999999998</v>
      </c>
    </row>
    <row r="158" spans="3:6" x14ac:dyDescent="0.45">
      <c r="C158" s="5" t="s">
        <v>10</v>
      </c>
      <c r="D158" s="2">
        <v>404</v>
      </c>
      <c r="E158" s="30" cm="1">
        <f t="array" ref="E158">MMULT($E$1/100,F158)+22.58+20</f>
        <v>319.44879999999995</v>
      </c>
      <c r="F158" s="238">
        <v>0.53039999999999998</v>
      </c>
    </row>
    <row r="159" spans="3:6" x14ac:dyDescent="0.45">
      <c r="C159" s="5" t="s">
        <v>10</v>
      </c>
      <c r="D159" s="2">
        <v>501</v>
      </c>
      <c r="E159" s="30" cm="1">
        <f t="array" ref="E159">MMULT($E$1/100,F159)+22.58+20</f>
        <v>323.25939999999997</v>
      </c>
      <c r="F159" s="238">
        <v>0.53769999999999996</v>
      </c>
    </row>
    <row r="160" spans="3:6" x14ac:dyDescent="0.45">
      <c r="C160" s="5" t="s">
        <v>10</v>
      </c>
      <c r="D160" s="2">
        <v>502</v>
      </c>
      <c r="E160" s="30" cm="1">
        <f t="array" ref="E160">MMULT($E$1/100,F160)+22.58+20</f>
        <v>323.25939999999997</v>
      </c>
      <c r="F160" s="238">
        <v>0.53769999999999996</v>
      </c>
    </row>
    <row r="161" spans="3:6" x14ac:dyDescent="0.45">
      <c r="C161" s="5" t="s">
        <v>10</v>
      </c>
      <c r="D161" s="2">
        <v>503</v>
      </c>
      <c r="E161" s="30" cm="1">
        <f t="array" ref="E161">MMULT($E$1/100,F161)+22.58+20</f>
        <v>319.44879999999995</v>
      </c>
      <c r="F161" s="238">
        <v>0.53039999999999998</v>
      </c>
    </row>
    <row r="162" spans="3:6" x14ac:dyDescent="0.45">
      <c r="C162" s="5" t="s">
        <v>10</v>
      </c>
      <c r="D162" s="2">
        <v>504</v>
      </c>
      <c r="E162" s="30" cm="1">
        <f t="array" ref="E162">MMULT($E$1/100,F162)+22.58+20</f>
        <v>319.44879999999995</v>
      </c>
      <c r="F162" s="238">
        <v>0.53039999999999998</v>
      </c>
    </row>
    <row r="163" spans="3:6" x14ac:dyDescent="0.45">
      <c r="C163" s="5" t="s">
        <v>11</v>
      </c>
      <c r="D163" s="2">
        <v>101</v>
      </c>
      <c r="E163" s="30" cm="1">
        <f t="array" ref="E163">MMULT($E$1/100,F163)+22.58+20</f>
        <v>313.81119999999999</v>
      </c>
      <c r="F163" s="238">
        <v>0.51959999999999995</v>
      </c>
    </row>
    <row r="164" spans="3:6" x14ac:dyDescent="0.45">
      <c r="C164" s="5" t="s">
        <v>11</v>
      </c>
      <c r="D164" s="2">
        <v>102</v>
      </c>
      <c r="E164" s="30" cm="1">
        <f t="array" ref="E164">MMULT($E$1/100,F164)+22.58+20</f>
        <v>313.81119999999999</v>
      </c>
      <c r="F164" s="238">
        <v>0.51959999999999995</v>
      </c>
    </row>
    <row r="165" spans="3:6" x14ac:dyDescent="0.45">
      <c r="C165" s="5" t="s">
        <v>11</v>
      </c>
      <c r="D165" s="2">
        <v>103</v>
      </c>
      <c r="E165" s="30" cm="1">
        <f t="array" ref="E165">MMULT($E$1/100,F165)+22.58+20</f>
        <v>310.00059999999996</v>
      </c>
      <c r="F165" s="238">
        <v>0.51229999999999998</v>
      </c>
    </row>
    <row r="166" spans="3:6" x14ac:dyDescent="0.45">
      <c r="C166" s="5" t="s">
        <v>11</v>
      </c>
      <c r="D166" s="2">
        <v>104</v>
      </c>
      <c r="E166" s="30" cm="1">
        <f t="array" ref="E166">MMULT($E$1/100,F166)+22.58+20</f>
        <v>310.00059999999996</v>
      </c>
      <c r="F166" s="238">
        <v>0.51229999999999998</v>
      </c>
    </row>
    <row r="167" spans="3:6" x14ac:dyDescent="0.45">
      <c r="C167" s="5" t="s">
        <v>11</v>
      </c>
      <c r="D167" s="2">
        <v>201</v>
      </c>
      <c r="E167" s="30" cm="1">
        <f t="array" ref="E167">MMULT($E$1/100,F167)+22.58+20</f>
        <v>323.25939999999997</v>
      </c>
      <c r="F167" s="238">
        <v>0.53769999999999996</v>
      </c>
    </row>
    <row r="168" spans="3:6" x14ac:dyDescent="0.45">
      <c r="C168" s="5" t="s">
        <v>11</v>
      </c>
      <c r="D168" s="2">
        <v>202</v>
      </c>
      <c r="E168" s="30" cm="1">
        <f t="array" ref="E168">MMULT($E$1/100,F168)+22.58+20</f>
        <v>323.25939999999997</v>
      </c>
      <c r="F168" s="238">
        <v>0.53769999999999996</v>
      </c>
    </row>
    <row r="169" spans="3:6" x14ac:dyDescent="0.45">
      <c r="C169" s="5" t="s">
        <v>11</v>
      </c>
      <c r="D169" s="2">
        <v>203</v>
      </c>
      <c r="E169" s="30" cm="1">
        <f t="array" ref="E169">MMULT($E$1/100,F169)+22.58+20</f>
        <v>319.44879999999995</v>
      </c>
      <c r="F169" s="238">
        <v>0.53039999999999998</v>
      </c>
    </row>
    <row r="170" spans="3:6" x14ac:dyDescent="0.45">
      <c r="C170" s="5" t="s">
        <v>11</v>
      </c>
      <c r="D170" s="2">
        <v>204</v>
      </c>
      <c r="E170" s="30" cm="1">
        <f t="array" ref="E170">MMULT($E$1/100,F170)+22.58+20</f>
        <v>319.44879999999995</v>
      </c>
      <c r="F170" s="238">
        <v>0.53039999999999998</v>
      </c>
    </row>
    <row r="171" spans="3:6" x14ac:dyDescent="0.45">
      <c r="C171" s="5" t="s">
        <v>11</v>
      </c>
      <c r="D171" s="2">
        <v>301</v>
      </c>
      <c r="E171" s="30" cm="1">
        <f t="array" ref="E171">MMULT($E$1/100,F171)+22.58+20</f>
        <v>323.25939999999997</v>
      </c>
      <c r="F171" s="238">
        <v>0.53769999999999996</v>
      </c>
    </row>
    <row r="172" spans="3:6" x14ac:dyDescent="0.45">
      <c r="C172" s="5" t="s">
        <v>11</v>
      </c>
      <c r="D172" s="2">
        <v>302</v>
      </c>
      <c r="E172" s="30" cm="1">
        <f t="array" ref="E172">MMULT($E$1/100,F172)+22.58+20</f>
        <v>323.25939999999997</v>
      </c>
      <c r="F172" s="238">
        <v>0.53769999999999996</v>
      </c>
    </row>
    <row r="173" spans="3:6" x14ac:dyDescent="0.45">
      <c r="C173" s="5" t="s">
        <v>11</v>
      </c>
      <c r="D173" s="2">
        <v>303</v>
      </c>
      <c r="E173" s="30" cm="1">
        <f t="array" ref="E173">MMULT($E$1/100,F173)+22.58+20</f>
        <v>319.44879999999995</v>
      </c>
      <c r="F173" s="238">
        <v>0.53039999999999998</v>
      </c>
    </row>
    <row r="174" spans="3:6" x14ac:dyDescent="0.45">
      <c r="C174" s="5" t="s">
        <v>11</v>
      </c>
      <c r="D174" s="2">
        <v>304</v>
      </c>
      <c r="E174" s="30" cm="1">
        <f t="array" ref="E174">MMULT($E$1/100,F174)+22.58+20</f>
        <v>319.44879999999995</v>
      </c>
      <c r="F174" s="238">
        <v>0.53039999999999998</v>
      </c>
    </row>
    <row r="175" spans="3:6" x14ac:dyDescent="0.45">
      <c r="C175" s="5" t="s">
        <v>11</v>
      </c>
      <c r="D175" s="2">
        <v>401</v>
      </c>
      <c r="E175" s="30" cm="1">
        <f t="array" ref="E175">MMULT($E$1/100,F175)+22.58+20</f>
        <v>323.25939999999997</v>
      </c>
      <c r="F175" s="238">
        <v>0.53769999999999996</v>
      </c>
    </row>
    <row r="176" spans="3:6" x14ac:dyDescent="0.45">
      <c r="C176" s="5" t="s">
        <v>11</v>
      </c>
      <c r="D176" s="2">
        <v>402</v>
      </c>
      <c r="E176" s="30" cm="1">
        <f t="array" ref="E176">MMULT($E$1/100,F176)+22.58+20</f>
        <v>323.25939999999997</v>
      </c>
      <c r="F176" s="238">
        <v>0.53769999999999996</v>
      </c>
    </row>
    <row r="177" spans="3:6" x14ac:dyDescent="0.45">
      <c r="C177" s="5" t="s">
        <v>11</v>
      </c>
      <c r="D177" s="2">
        <v>403</v>
      </c>
      <c r="E177" s="30" cm="1">
        <f t="array" ref="E177">MMULT($E$1/100,F177)+22.58+20</f>
        <v>319.44879999999995</v>
      </c>
      <c r="F177" s="238">
        <v>0.53039999999999998</v>
      </c>
    </row>
    <row r="178" spans="3:6" x14ac:dyDescent="0.45">
      <c r="C178" s="5" t="s">
        <v>11</v>
      </c>
      <c r="D178" s="2">
        <v>404</v>
      </c>
      <c r="E178" s="30" cm="1">
        <f t="array" ref="E178">MMULT($E$1/100,F178)+22.58+20</f>
        <v>319.44879999999995</v>
      </c>
      <c r="F178" s="238">
        <v>0.53039999999999998</v>
      </c>
    </row>
    <row r="179" spans="3:6" x14ac:dyDescent="0.45">
      <c r="C179" s="5" t="s">
        <v>11</v>
      </c>
      <c r="D179" s="2">
        <v>501</v>
      </c>
      <c r="E179" s="30" cm="1">
        <f t="array" ref="E179">MMULT($E$1/100,F179)+22.58+20</f>
        <v>422.43939999999998</v>
      </c>
      <c r="F179" s="238">
        <v>0.72770000000000001</v>
      </c>
    </row>
    <row r="180" spans="3:6" x14ac:dyDescent="0.45">
      <c r="C180" s="5" t="s">
        <v>11</v>
      </c>
      <c r="D180" s="2">
        <v>502</v>
      </c>
      <c r="E180" s="30" cm="1">
        <f t="array" ref="E180">MMULT($E$1/100,F180)+22.58+20</f>
        <v>323.25939999999997</v>
      </c>
      <c r="F180" s="238">
        <v>0.53769999999999996</v>
      </c>
    </row>
    <row r="181" spans="3:6" x14ac:dyDescent="0.45">
      <c r="C181" s="5" t="s">
        <v>11</v>
      </c>
      <c r="D181" s="2">
        <v>503</v>
      </c>
      <c r="E181" s="30" cm="1">
        <f t="array" ref="E181">MMULT($E$1/100,F181)+22.58+20</f>
        <v>410.32900000000001</v>
      </c>
      <c r="F181" s="238">
        <v>0.70450000000000002</v>
      </c>
    </row>
    <row r="182" spans="3:6" x14ac:dyDescent="0.45">
      <c r="C182" s="5" t="s">
        <v>11</v>
      </c>
      <c r="D182" s="2">
        <v>504</v>
      </c>
      <c r="E182" s="30" cm="1">
        <f t="array" ref="E182">MMULT($E$1/100,F182)+22.58+20</f>
        <v>319.44879999999995</v>
      </c>
      <c r="F182" s="238">
        <v>0.53039999999999998</v>
      </c>
    </row>
    <row r="183" spans="3:6" x14ac:dyDescent="0.45">
      <c r="C183" s="288"/>
      <c r="D183" s="288"/>
      <c r="E183" s="289">
        <f>SUM(E3:E182)</f>
        <v>59864.974199999946</v>
      </c>
      <c r="F183" s="290">
        <f>SUM(F3:F182)</f>
        <v>100.00110000000002</v>
      </c>
    </row>
    <row r="184" spans="3:6" x14ac:dyDescent="0.45">
      <c r="C184" s="288"/>
      <c r="D184" s="288"/>
      <c r="E184" s="288"/>
      <c r="F184" s="291"/>
    </row>
    <row r="185" spans="3:6" x14ac:dyDescent="0.45">
      <c r="C185" s="288"/>
      <c r="D185" s="288" t="s">
        <v>70</v>
      </c>
      <c r="E185" s="289">
        <f>MAX(E3:E182)</f>
        <v>477.7192</v>
      </c>
      <c r="F185" s="292">
        <f>MAX(F3:F182)</f>
        <v>0.83360000000000001</v>
      </c>
    </row>
    <row r="186" spans="3:6" x14ac:dyDescent="0.45">
      <c r="C186" s="288"/>
      <c r="D186" s="288" t="s">
        <v>71</v>
      </c>
      <c r="E186" s="289">
        <f>MIN(E3:E183)</f>
        <v>310.00059999999996</v>
      </c>
      <c r="F186" s="292">
        <f>MIN(F3:F182)</f>
        <v>0.51229999999999998</v>
      </c>
    </row>
    <row r="187" spans="3:6" x14ac:dyDescent="0.45">
      <c r="C187" s="288"/>
      <c r="D187" s="288"/>
      <c r="E187" s="288"/>
      <c r="F187" s="291"/>
    </row>
    <row r="188" spans="3:6" x14ac:dyDescent="0.45">
      <c r="C188" s="288"/>
      <c r="D188" s="288"/>
      <c r="E188" s="289">
        <f>SUM(E185,-E186)</f>
        <v>167.71860000000004</v>
      </c>
      <c r="F188" s="291"/>
    </row>
  </sheetData>
  <mergeCells count="1">
    <mergeCell ref="E2:F2"/>
  </mergeCells>
  <pageMargins left="0.7" right="0.7" top="0.75" bottom="0.75" header="0.3" footer="0.3"/>
  <pageSetup paperSize="9" orientation="portrait" horizontalDpi="0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2:AS611"/>
  <sheetViews>
    <sheetView showGridLines="0" topLeftCell="A2" zoomScale="80" zoomScaleNormal="80" workbookViewId="0">
      <pane xSplit="3" ySplit="4" topLeftCell="D174" activePane="bottomRight" state="frozen"/>
      <selection activeCell="F159" sqref="F159"/>
      <selection pane="topRight" activeCell="F159" sqref="F159"/>
      <selection pane="bottomLeft" activeCell="F159" sqref="F159"/>
      <selection pane="bottomRight" activeCell="AP66" sqref="AP66"/>
    </sheetView>
  </sheetViews>
  <sheetFormatPr baseColWidth="10" defaultRowHeight="15.75" x14ac:dyDescent="0.5"/>
  <cols>
    <col min="1" max="1" width="2.86328125" customWidth="1"/>
    <col min="2" max="2" width="7.73046875" style="14" customWidth="1"/>
    <col min="3" max="3" width="6.265625" style="14" customWidth="1"/>
    <col min="4" max="4" width="9.73046875" style="24" customWidth="1"/>
    <col min="5" max="5" width="9.73046875" style="13" customWidth="1"/>
    <col min="6" max="6" width="9.73046875" style="24" customWidth="1"/>
    <col min="7" max="18" width="9.73046875" style="13" customWidth="1"/>
    <col min="19" max="35" width="9.73046875" style="13" hidden="1" customWidth="1"/>
    <col min="36" max="36" width="9.73046875" style="255" hidden="1" customWidth="1"/>
    <col min="37" max="38" width="9.73046875" style="13" hidden="1" customWidth="1"/>
    <col min="39" max="39" width="9.73046875" style="255" hidden="1" customWidth="1"/>
    <col min="40" max="40" width="13.265625" style="25" customWidth="1"/>
    <col min="42" max="42" width="11.3984375" style="100"/>
  </cols>
  <sheetData>
    <row r="2" spans="1:45" ht="18.399999999999999" thickBot="1" x14ac:dyDescent="0.6">
      <c r="D2" s="40" t="s">
        <v>12</v>
      </c>
      <c r="AN2" s="14"/>
    </row>
    <row r="3" spans="1:45" s="15" customFormat="1" ht="21.4" thickBot="1" x14ac:dyDescent="0.7">
      <c r="B3" s="340">
        <v>2026</v>
      </c>
      <c r="C3" s="340"/>
      <c r="D3" s="344" t="s">
        <v>21</v>
      </c>
      <c r="E3" s="345"/>
      <c r="F3" s="346"/>
      <c r="G3" s="344" t="s">
        <v>22</v>
      </c>
      <c r="H3" s="345"/>
      <c r="I3" s="346"/>
      <c r="J3" s="344" t="s">
        <v>23</v>
      </c>
      <c r="K3" s="345"/>
      <c r="L3" s="346"/>
      <c r="M3" s="341" t="s">
        <v>24</v>
      </c>
      <c r="N3" s="342"/>
      <c r="O3" s="343"/>
      <c r="P3" s="341" t="s">
        <v>25</v>
      </c>
      <c r="Q3" s="342"/>
      <c r="R3" s="343"/>
      <c r="S3" s="341" t="s">
        <v>26</v>
      </c>
      <c r="T3" s="342"/>
      <c r="U3" s="343"/>
      <c r="V3" s="341" t="s">
        <v>27</v>
      </c>
      <c r="W3" s="342"/>
      <c r="X3" s="343"/>
      <c r="Y3" s="341" t="s">
        <v>28</v>
      </c>
      <c r="Z3" s="342"/>
      <c r="AA3" s="343"/>
      <c r="AB3" s="341" t="s">
        <v>29</v>
      </c>
      <c r="AC3" s="342"/>
      <c r="AD3" s="343"/>
      <c r="AE3" s="341" t="s">
        <v>30</v>
      </c>
      <c r="AF3" s="342"/>
      <c r="AG3" s="343"/>
      <c r="AH3" s="341" t="s">
        <v>31</v>
      </c>
      <c r="AI3" s="342"/>
      <c r="AJ3" s="343"/>
      <c r="AK3" s="341" t="s">
        <v>32</v>
      </c>
      <c r="AL3" s="342"/>
      <c r="AM3" s="343"/>
      <c r="AN3" s="14"/>
      <c r="AP3" s="101"/>
    </row>
    <row r="4" spans="1:45" s="19" customFormat="1" ht="54.75" customHeight="1" thickBot="1" x14ac:dyDescent="0.5">
      <c r="B4" s="98" t="s">
        <v>66</v>
      </c>
      <c r="C4" s="113" t="s">
        <v>67</v>
      </c>
      <c r="D4" s="121" t="s">
        <v>65</v>
      </c>
      <c r="E4" s="122" t="s">
        <v>14</v>
      </c>
      <c r="F4" s="123" t="s">
        <v>15</v>
      </c>
      <c r="G4" s="124" t="s">
        <v>65</v>
      </c>
      <c r="H4" s="122" t="s">
        <v>14</v>
      </c>
      <c r="I4" s="125" t="s">
        <v>15</v>
      </c>
      <c r="J4" s="124" t="s">
        <v>65</v>
      </c>
      <c r="K4" s="122" t="s">
        <v>14</v>
      </c>
      <c r="L4" s="125" t="s">
        <v>15</v>
      </c>
      <c r="M4" s="124" t="s">
        <v>65</v>
      </c>
      <c r="N4" s="122" t="s">
        <v>14</v>
      </c>
      <c r="O4" s="125" t="s">
        <v>15</v>
      </c>
      <c r="P4" s="124" t="s">
        <v>65</v>
      </c>
      <c r="Q4" s="122" t="s">
        <v>14</v>
      </c>
      <c r="R4" s="125" t="s">
        <v>15</v>
      </c>
      <c r="S4" s="124" t="s">
        <v>65</v>
      </c>
      <c r="T4" s="122" t="s">
        <v>14</v>
      </c>
      <c r="U4" s="125" t="s">
        <v>15</v>
      </c>
      <c r="V4" s="124" t="s">
        <v>65</v>
      </c>
      <c r="W4" s="122" t="s">
        <v>14</v>
      </c>
      <c r="X4" s="125" t="s">
        <v>15</v>
      </c>
      <c r="Y4" s="124" t="s">
        <v>65</v>
      </c>
      <c r="Z4" s="122" t="s">
        <v>14</v>
      </c>
      <c r="AA4" s="125" t="s">
        <v>15</v>
      </c>
      <c r="AB4" s="124" t="s">
        <v>65</v>
      </c>
      <c r="AC4" s="122" t="s">
        <v>14</v>
      </c>
      <c r="AD4" s="125" t="s">
        <v>15</v>
      </c>
      <c r="AE4" s="141" t="s">
        <v>65</v>
      </c>
      <c r="AF4" s="122" t="s">
        <v>14</v>
      </c>
      <c r="AG4" s="142" t="s">
        <v>15</v>
      </c>
      <c r="AH4" s="144" t="s">
        <v>65</v>
      </c>
      <c r="AI4" s="146" t="s">
        <v>14</v>
      </c>
      <c r="AJ4" s="145" t="s">
        <v>15</v>
      </c>
      <c r="AK4" s="141" t="s">
        <v>65</v>
      </c>
      <c r="AL4" s="122" t="s">
        <v>14</v>
      </c>
      <c r="AM4" s="142" t="s">
        <v>15</v>
      </c>
      <c r="AN4" s="230" t="s">
        <v>336</v>
      </c>
      <c r="AP4" s="102"/>
      <c r="AS4"/>
    </row>
    <row r="5" spans="1:45" s="18" customFormat="1" ht="57.4" hidden="1" thickBot="1" x14ac:dyDescent="0.6">
      <c r="B5" s="127" t="s">
        <v>0</v>
      </c>
      <c r="C5" s="128" t="s">
        <v>1</v>
      </c>
      <c r="D5" s="129" t="s">
        <v>13</v>
      </c>
      <c r="E5" s="130" t="s">
        <v>14</v>
      </c>
      <c r="F5" s="131" t="s">
        <v>15</v>
      </c>
      <c r="G5" s="132" t="s">
        <v>34</v>
      </c>
      <c r="H5" s="133" t="s">
        <v>35</v>
      </c>
      <c r="I5" s="134" t="s">
        <v>36</v>
      </c>
      <c r="J5" s="135" t="s">
        <v>37</v>
      </c>
      <c r="K5" s="133" t="s">
        <v>38</v>
      </c>
      <c r="L5" s="136" t="s">
        <v>39</v>
      </c>
      <c r="M5" s="135" t="s">
        <v>40</v>
      </c>
      <c r="N5" s="137" t="s">
        <v>41</v>
      </c>
      <c r="O5" s="136" t="s">
        <v>44</v>
      </c>
      <c r="P5" s="135" t="s">
        <v>42</v>
      </c>
      <c r="Q5" s="137" t="s">
        <v>43</v>
      </c>
      <c r="R5" s="136" t="s">
        <v>268</v>
      </c>
      <c r="S5" s="135" t="s">
        <v>45</v>
      </c>
      <c r="T5" s="137" t="s">
        <v>46</v>
      </c>
      <c r="U5" s="136" t="s">
        <v>47</v>
      </c>
      <c r="V5" s="135" t="s">
        <v>48</v>
      </c>
      <c r="W5" s="137" t="s">
        <v>272</v>
      </c>
      <c r="X5" s="136" t="s">
        <v>49</v>
      </c>
      <c r="Y5" s="135" t="s">
        <v>50</v>
      </c>
      <c r="Z5" s="137" t="s">
        <v>51</v>
      </c>
      <c r="AA5" s="136" t="s">
        <v>52</v>
      </c>
      <c r="AB5" s="135" t="s">
        <v>53</v>
      </c>
      <c r="AC5" s="137" t="s">
        <v>54</v>
      </c>
      <c r="AD5" s="136" t="s">
        <v>55</v>
      </c>
      <c r="AE5" s="138" t="s">
        <v>56</v>
      </c>
      <c r="AF5" s="137" t="s">
        <v>57</v>
      </c>
      <c r="AG5" s="139" t="s">
        <v>58</v>
      </c>
      <c r="AH5" s="135" t="s">
        <v>59</v>
      </c>
      <c r="AI5" s="137" t="s">
        <v>60</v>
      </c>
      <c r="AJ5" s="256" t="s">
        <v>61</v>
      </c>
      <c r="AK5" s="138" t="s">
        <v>62</v>
      </c>
      <c r="AL5" s="137" t="s">
        <v>63</v>
      </c>
      <c r="AM5" s="258" t="s">
        <v>64</v>
      </c>
      <c r="AN5" s="140" t="s">
        <v>16</v>
      </c>
      <c r="AP5" s="103"/>
      <c r="AS5"/>
    </row>
    <row r="6" spans="1:45" ht="16.149999999999999" thickBot="1" x14ac:dyDescent="0.5">
      <c r="A6" s="339"/>
      <c r="B6" s="16" t="s">
        <v>3</v>
      </c>
      <c r="C6" s="114">
        <v>101</v>
      </c>
      <c r="D6" s="116">
        <f>SUM('Ene 26'!L3)-('Pago Cuota MC 2025'!F3)</f>
        <v>362.24203512957035</v>
      </c>
      <c r="E6" s="106">
        <f>SUM('Pago Cuota MC 2026'!F4)</f>
        <v>362.78</v>
      </c>
      <c r="F6" s="117">
        <f>SUM(-D6,E6)</f>
        <v>0.53796487042961871</v>
      </c>
      <c r="G6" s="116">
        <f>SUM('Feb 26'!L3)</f>
        <v>390.77905611067604</v>
      </c>
      <c r="H6" s="106">
        <f>SUM('Pago Cuota MC 2026'!G4)</f>
        <v>390.24</v>
      </c>
      <c r="I6" s="117">
        <f>SUM(-G6,H6)+Tabla3[[#This Row],[Saldo]]</f>
        <v>-1.0912402464100524E-3</v>
      </c>
      <c r="J6" s="116">
        <f>SUM('Mar 26'!L3)</f>
        <v>393.04110330864535</v>
      </c>
      <c r="K6" s="106">
        <f>SUM('Pago Cuota MC 2026'!H4)</f>
        <v>393.04</v>
      </c>
      <c r="L6" s="117">
        <f>SUM(-J6,K6)+Tabla3[[#This Row],[Saldo4]]</f>
        <v>-2.1945488917367584E-3</v>
      </c>
      <c r="M6" s="120">
        <f>SUM('Abr 26'!L3)</f>
        <v>392.51004873090824</v>
      </c>
      <c r="N6" s="106">
        <f>SUM('Pago Cuota MC 2026'!I4)</f>
        <v>392.51</v>
      </c>
      <c r="O6" s="117">
        <f>SUM(-M6,N6)+Tabla3[[#This Row],[Saldo7]]</f>
        <v>-2.2432797999840659E-3</v>
      </c>
      <c r="P6" s="120">
        <f>SUM('May 26'!L3)</f>
        <v>378.77565411846848</v>
      </c>
      <c r="Q6" s="106">
        <f>SUM('Pago Cuota MC 2026'!J4)</f>
        <v>0</v>
      </c>
      <c r="R6" s="117">
        <f>SUM(-P6,Q6)+Tabla3[[#This Row],[Saldo13]]</f>
        <v>-378.77789739826846</v>
      </c>
      <c r="S6" s="120">
        <f>SUM('Jun 26'!L3)</f>
        <v>0</v>
      </c>
      <c r="T6" s="106">
        <f>SUM('Pago Cuota MC 2026'!K4)</f>
        <v>0</v>
      </c>
      <c r="U6" s="117">
        <f>SUM(-S6,T6)+Tabla3[[#This Row],[Saldo132]]</f>
        <v>-378.77789739826846</v>
      </c>
      <c r="V6" s="120">
        <f>SUM('Jul 26'!L3)</f>
        <v>0</v>
      </c>
      <c r="W6" s="106">
        <f>SUM('Pago Cuota MC 2026'!L4)</f>
        <v>0</v>
      </c>
      <c r="X6" s="117">
        <f>SUM(-V6,W6)+Tabla3[[#This Row],[Saldo16]]</f>
        <v>-378.77789739826846</v>
      </c>
      <c r="Y6" s="120">
        <f>SUM('Ago 26'!L3)</f>
        <v>0</v>
      </c>
      <c r="Z6" s="106">
        <f>SUM('Pago Cuota MC 2026'!M4)</f>
        <v>0</v>
      </c>
      <c r="AA6" s="117">
        <f>SUM(-Y6,Z6)+Tabla3[[#This Row],[Saldo19]]</f>
        <v>-378.77789739826846</v>
      </c>
      <c r="AB6" s="120">
        <f>SUM('Sep 26'!L3)</f>
        <v>0</v>
      </c>
      <c r="AC6" s="106">
        <f>SUM('Pago Cuota MC 2026'!N4)</f>
        <v>0</v>
      </c>
      <c r="AD6" s="117">
        <f>SUM(-AB6,AC6)+Tabla3[[#This Row],[Saldo22]]</f>
        <v>-378.77789739826846</v>
      </c>
      <c r="AE6" s="120">
        <f>SUM('Oct 26'!L3)</f>
        <v>0</v>
      </c>
      <c r="AF6" s="106">
        <f>SUM('Pago Cuota MC 2026'!O4)</f>
        <v>0</v>
      </c>
      <c r="AG6" s="143">
        <f>SUM(-AE6,AF6)+Tabla3[[#This Row],[Saldo25]]</f>
        <v>-378.77789739826846</v>
      </c>
      <c r="AH6" s="120">
        <f>SUM('Nov 26'!L3)</f>
        <v>0</v>
      </c>
      <c r="AI6" s="106">
        <f>SUM('Pago Cuota MC 2026'!P4)</f>
        <v>0</v>
      </c>
      <c r="AJ6" s="117">
        <f>SUM(-AH6,AI6)+Tabla3[[#This Row],[Saldo28]]</f>
        <v>-378.77789739826846</v>
      </c>
      <c r="AK6" s="120">
        <f>SUM('Dic 26'!L3)</f>
        <v>0</v>
      </c>
      <c r="AL6" s="106">
        <f>SUM('Pago Cuota MC 2026'!Q4)</f>
        <v>0</v>
      </c>
      <c r="AM6" s="117">
        <f>SUM(-AK6,AL6)+Tabla3[[#This Row],[Saldo31]]</f>
        <v>-378.77789739826846</v>
      </c>
      <c r="AN6" s="126">
        <f>SUM(AM6)</f>
        <v>-378.77789739826846</v>
      </c>
      <c r="AO6" s="29"/>
      <c r="AP6" s="104">
        <f>SUM(Tabla3[[#This Row],[Saldo Anual]])</f>
        <v>-378.77789739826846</v>
      </c>
    </row>
    <row r="7" spans="1:45" ht="16.149999999999999" thickBot="1" x14ac:dyDescent="0.5">
      <c r="A7" s="339"/>
      <c r="B7" s="16" t="s">
        <v>3</v>
      </c>
      <c r="C7" s="114">
        <v>102</v>
      </c>
      <c r="D7" s="116">
        <f>SUM('Ene 26'!L4)-('Pago Cuota MC 2025'!F4)</f>
        <v>-329.58579631651855</v>
      </c>
      <c r="E7" s="106">
        <f>SUM('Pago Cuota MC 2026'!F5)</f>
        <v>0</v>
      </c>
      <c r="F7" s="117">
        <f t="shared" ref="F7:F37" si="0">SUM(-D7,E7)</f>
        <v>329.58579631651855</v>
      </c>
      <c r="G7" s="116">
        <f>SUM('Feb 26'!L4)</f>
        <v>361.31939440354995</v>
      </c>
      <c r="H7" s="106">
        <f>SUM('Pago Cuota MC 2026'!G5)</f>
        <v>32</v>
      </c>
      <c r="I7" s="117">
        <f>SUM(-G7,H7)+Tabla3[[#This Row],[Saldo]]</f>
        <v>0.26640191296860394</v>
      </c>
      <c r="J7" s="116">
        <f>SUM('Mar 26'!L4)</f>
        <v>361.12181747508754</v>
      </c>
      <c r="K7" s="106">
        <f>SUM('Pago Cuota MC 2026'!H5)</f>
        <v>528</v>
      </c>
      <c r="L7" s="117">
        <f>SUM(-J7,K7)+Tabla3[[#This Row],[Saldo4]]</f>
        <v>167.14458443788106</v>
      </c>
      <c r="M7" s="120">
        <f>SUM('Abr 26'!L4)</f>
        <v>368.06040098694183</v>
      </c>
      <c r="N7" s="106">
        <f>SUM('Pago Cuota MC 2026'!I5)</f>
        <v>500</v>
      </c>
      <c r="O7" s="117">
        <f>SUM(-M7,N7)+Tabla3[[#This Row],[Saldo7]]</f>
        <v>299.08418345093924</v>
      </c>
      <c r="P7" s="120">
        <f>SUM('May 26'!L4)</f>
        <v>335.97009649684685</v>
      </c>
      <c r="Q7" s="106">
        <f>SUM('Pago Cuota MC 2026'!J5)</f>
        <v>0</v>
      </c>
      <c r="R7" s="117">
        <f>SUM(-P7,Q7)+Tabla3[[#This Row],[Saldo13]]</f>
        <v>-36.885913045907614</v>
      </c>
      <c r="S7" s="120">
        <f>SUM('Jun 26'!L4)</f>
        <v>0</v>
      </c>
      <c r="T7" s="106">
        <f>SUM('Pago Cuota MC 2026'!K5)</f>
        <v>0</v>
      </c>
      <c r="U7" s="117">
        <f>SUM(-S7,T7)+Tabla3[[#This Row],[Saldo132]]</f>
        <v>-36.885913045907614</v>
      </c>
      <c r="V7" s="120">
        <f>SUM('Jul 26'!L4)</f>
        <v>0</v>
      </c>
      <c r="W7" s="106">
        <f>SUM('Pago Cuota MC 2026'!L5)</f>
        <v>0</v>
      </c>
      <c r="X7" s="117">
        <f>SUM(-V7,W7)+Tabla3[[#This Row],[Saldo16]]</f>
        <v>-36.885913045907614</v>
      </c>
      <c r="Y7" s="120">
        <f>SUM('Ago 26'!L4)</f>
        <v>0</v>
      </c>
      <c r="Z7" s="106">
        <f>SUM('Pago Cuota MC 2026'!M5)</f>
        <v>0</v>
      </c>
      <c r="AA7" s="117">
        <f>SUM(-Y7,Z7)+Tabla3[[#This Row],[Saldo19]]</f>
        <v>-36.885913045907614</v>
      </c>
      <c r="AB7" s="120">
        <f>SUM('Sep 26'!L4)</f>
        <v>0</v>
      </c>
      <c r="AC7" s="106">
        <f>SUM('Pago Cuota MC 2026'!N5)</f>
        <v>0</v>
      </c>
      <c r="AD7" s="117">
        <f>SUM(-AB7,AC7)+Tabla3[[#This Row],[Saldo22]]</f>
        <v>-36.885913045907614</v>
      </c>
      <c r="AE7" s="120">
        <f>SUM('Oct 26'!L4)</f>
        <v>0</v>
      </c>
      <c r="AF7" s="106">
        <f>SUM('Pago Cuota MC 2026'!O5)</f>
        <v>0</v>
      </c>
      <c r="AG7" s="143">
        <f>SUM(-AE7,AF7)+Tabla3[[#This Row],[Saldo25]]</f>
        <v>-36.885913045907614</v>
      </c>
      <c r="AH7" s="120">
        <f>SUM('Nov 26'!L4)</f>
        <v>0</v>
      </c>
      <c r="AI7" s="106">
        <f>SUM('Pago Cuota MC 2026'!P5)</f>
        <v>0</v>
      </c>
      <c r="AJ7" s="117">
        <f>SUM(-AH7,AI7)+Tabla3[[#This Row],[Saldo28]]</f>
        <v>-36.885913045907614</v>
      </c>
      <c r="AK7" s="120">
        <f>SUM('Dic 26'!L4)</f>
        <v>0</v>
      </c>
      <c r="AL7" s="106">
        <f>SUM('Pago Cuota MC 2026'!Q5)</f>
        <v>0</v>
      </c>
      <c r="AM7" s="143">
        <f>SUM(-AK7,AL7)+Tabla3[[#This Row],[Saldo31]]</f>
        <v>-36.885913045907614</v>
      </c>
      <c r="AN7" s="126">
        <f>SUM(AM7)</f>
        <v>-36.885913045907614</v>
      </c>
      <c r="AO7" s="29"/>
      <c r="AP7" s="104">
        <f>SUM(Tabla3[[#This Row],[Saldo Anual]])</f>
        <v>-36.885913045907614</v>
      </c>
    </row>
    <row r="8" spans="1:45" ht="16.149999999999999" thickBot="1" x14ac:dyDescent="0.5">
      <c r="A8" s="339"/>
      <c r="B8" s="16" t="s">
        <v>3</v>
      </c>
      <c r="C8" s="114">
        <v>103</v>
      </c>
      <c r="D8" s="116">
        <f>SUM('Ene 26'!L5)-('Pago Cuota MC 2025'!F5)</f>
        <v>343.5760261427273</v>
      </c>
      <c r="E8" s="106">
        <f>SUM('Pago Cuota MC 2026'!F6)</f>
        <v>360</v>
      </c>
      <c r="F8" s="117">
        <f t="shared" si="0"/>
        <v>16.423973857272699</v>
      </c>
      <c r="G8" s="116">
        <f>SUM('Feb 26'!L5)</f>
        <v>367.91274726181149</v>
      </c>
      <c r="H8" s="106">
        <f>SUM('Pago Cuota MC 2026'!G6)</f>
        <v>380</v>
      </c>
      <c r="I8" s="117">
        <f>SUM(-G8,H8)+Tabla3[[#This Row],[Saldo]]</f>
        <v>28.51122659546121</v>
      </c>
      <c r="J8" s="116">
        <f>SUM('Mar 26'!L5)</f>
        <v>367.2176541839483</v>
      </c>
      <c r="K8" s="106">
        <f>SUM('Pago Cuota MC 2026'!H6)</f>
        <v>350</v>
      </c>
      <c r="L8" s="117">
        <f>SUM(-J8,K8)+Tabla3[[#This Row],[Saldo4]]</f>
        <v>11.293572411512912</v>
      </c>
      <c r="M8" s="120">
        <f>SUM('Abr 26'!L5)</f>
        <v>363.1805048694182</v>
      </c>
      <c r="N8" s="106">
        <f>SUM('Pago Cuota MC 2026'!I6)</f>
        <v>0</v>
      </c>
      <c r="O8" s="117">
        <f>SUM(-M8,N8)+Tabla3[[#This Row],[Saldo7]]</f>
        <v>-351.88693245790529</v>
      </c>
      <c r="P8" s="120">
        <f>SUM('May 26'!L5)</f>
        <v>364.46523909144145</v>
      </c>
      <c r="Q8" s="106">
        <f>SUM('Pago Cuota MC 2026'!J6)</f>
        <v>0</v>
      </c>
      <c r="R8" s="117">
        <f>SUM(-P8,Q8)+Tabla3[[#This Row],[Saldo13]]</f>
        <v>-716.35217154934674</v>
      </c>
      <c r="S8" s="120">
        <f>SUM('Jun 26'!L5)</f>
        <v>0</v>
      </c>
      <c r="T8" s="106">
        <f>SUM('Pago Cuota MC 2026'!K6)</f>
        <v>0</v>
      </c>
      <c r="U8" s="117">
        <f>SUM(-S8,T8)+Tabla3[[#This Row],[Saldo132]]</f>
        <v>-716.35217154934674</v>
      </c>
      <c r="V8" s="120">
        <f>SUM('Jul 26'!L5)</f>
        <v>0</v>
      </c>
      <c r="W8" s="106">
        <f>SUM('Pago Cuota MC 2026'!L6)</f>
        <v>0</v>
      </c>
      <c r="X8" s="117">
        <f>SUM(-V8,W8)+Tabla3[[#This Row],[Saldo16]]</f>
        <v>-716.35217154934674</v>
      </c>
      <c r="Y8" s="120">
        <f>SUM('Ago 26'!L5)</f>
        <v>0</v>
      </c>
      <c r="Z8" s="106">
        <f>SUM('Pago Cuota MC 2026'!M6)</f>
        <v>0</v>
      </c>
      <c r="AA8" s="117">
        <f>SUM(-Y8,Z8)+Tabla3[[#This Row],[Saldo19]]</f>
        <v>-716.35217154934674</v>
      </c>
      <c r="AB8" s="120">
        <f>SUM('Sep 26'!L5)</f>
        <v>0</v>
      </c>
      <c r="AC8" s="106">
        <f>SUM('Pago Cuota MC 2026'!N6)</f>
        <v>0</v>
      </c>
      <c r="AD8" s="117">
        <f>SUM(-AB8,AC8)+Tabla3[[#This Row],[Saldo22]]</f>
        <v>-716.35217154934674</v>
      </c>
      <c r="AE8" s="120">
        <f>SUM('Oct 26'!L5)</f>
        <v>0</v>
      </c>
      <c r="AF8" s="106">
        <f>SUM('Pago Cuota MC 2026'!O6)</f>
        <v>0</v>
      </c>
      <c r="AG8" s="143">
        <f>SUM(-AE8,AF8)+Tabla3[[#This Row],[Saldo25]]</f>
        <v>-716.35217154934674</v>
      </c>
      <c r="AH8" s="120">
        <f>SUM('Nov 26'!L5)</f>
        <v>0</v>
      </c>
      <c r="AI8" s="106">
        <f>SUM('Pago Cuota MC 2026'!P6)</f>
        <v>0</v>
      </c>
      <c r="AJ8" s="117">
        <f>SUM(-AH8,AI8)+Tabla3[[#This Row],[Saldo28]]</f>
        <v>-716.35217154934674</v>
      </c>
      <c r="AK8" s="120">
        <f>SUM('Dic 26'!L5)</f>
        <v>0</v>
      </c>
      <c r="AL8" s="106">
        <f>SUM('Pago Cuota MC 2026'!Q6)</f>
        <v>0</v>
      </c>
      <c r="AM8" s="143">
        <f>SUM(-AK8,AL8)+Tabla3[[#This Row],[Saldo31]]</f>
        <v>-716.35217154934674</v>
      </c>
      <c r="AN8" s="126">
        <f t="shared" ref="AN8:AN37" si="1">SUM(AM8)</f>
        <v>-716.35217154934674</v>
      </c>
      <c r="AO8" s="29"/>
      <c r="AP8" s="104">
        <f>SUM(Tabla3[[#This Row],[Saldo Anual]])</f>
        <v>-716.35217154934674</v>
      </c>
    </row>
    <row r="9" spans="1:45" ht="16.149999999999999" thickBot="1" x14ac:dyDescent="0.5">
      <c r="A9" s="339"/>
      <c r="B9" s="16" t="s">
        <v>3</v>
      </c>
      <c r="C9" s="114">
        <v>104</v>
      </c>
      <c r="D9" s="116">
        <f>SUM('Ene 26'!L6)-('Pago Cuota MC 2025'!F6)</f>
        <v>331.64140005092349</v>
      </c>
      <c r="E9" s="106">
        <f>SUM('Pago Cuota MC 2026'!F7)</f>
        <v>350</v>
      </c>
      <c r="F9" s="117">
        <f t="shared" si="0"/>
        <v>18.358599949076506</v>
      </c>
      <c r="G9" s="116">
        <f>SUM('Feb 26'!L6)</f>
        <v>379.75996605586005</v>
      </c>
      <c r="H9" s="106">
        <f>SUM('Pago Cuota MC 2026'!G7)</f>
        <v>500</v>
      </c>
      <c r="I9" s="117">
        <f>SUM(-G9,H9)+Tabla3[[#This Row],[Saldo]]</f>
        <v>138.59863389321646</v>
      </c>
      <c r="J9" s="116">
        <f>SUM('Mar 26'!L6)</f>
        <v>383.22425695798546</v>
      </c>
      <c r="K9" s="106">
        <f>SUM('Pago Cuota MC 2026'!H7)</f>
        <v>350</v>
      </c>
      <c r="L9" s="117">
        <f>SUM(-J9,K9)+Tabla3[[#This Row],[Saldo4]]</f>
        <v>105.374376935231</v>
      </c>
      <c r="M9" s="120">
        <f>SUM('Abr 26'!L6)</f>
        <v>379.76303036784424</v>
      </c>
      <c r="N9" s="106">
        <f>SUM('Pago Cuota MC 2026'!I7)</f>
        <v>300</v>
      </c>
      <c r="O9" s="117">
        <f>SUM(-M9,N9)+Tabla3[[#This Row],[Saldo7]]</f>
        <v>25.611346567386761</v>
      </c>
      <c r="P9" s="120">
        <f>SUM('May 26'!L6)</f>
        <v>365.88371184819823</v>
      </c>
      <c r="Q9" s="106">
        <f>SUM('Pago Cuota MC 2026'!J7)</f>
        <v>0</v>
      </c>
      <c r="R9" s="117">
        <f>SUM(-P9,Q9)+Tabla3[[#This Row],[Saldo13]]</f>
        <v>-340.27236528081147</v>
      </c>
      <c r="S9" s="120">
        <f>SUM('Jun 26'!L6)</f>
        <v>0</v>
      </c>
      <c r="T9" s="106">
        <f>SUM('Pago Cuota MC 2026'!K7)</f>
        <v>0</v>
      </c>
      <c r="U9" s="117">
        <f>SUM(-S9,T9)+Tabla3[[#This Row],[Saldo132]]</f>
        <v>-340.27236528081147</v>
      </c>
      <c r="V9" s="120">
        <f>SUM('Jul 26'!L6)</f>
        <v>0</v>
      </c>
      <c r="W9" s="106">
        <f>SUM('Pago Cuota MC 2026'!L7)</f>
        <v>0</v>
      </c>
      <c r="X9" s="117">
        <f>SUM(-V9,W9)+Tabla3[[#This Row],[Saldo16]]</f>
        <v>-340.27236528081147</v>
      </c>
      <c r="Y9" s="120">
        <f>SUM('Ago 26'!L6)</f>
        <v>0</v>
      </c>
      <c r="Z9" s="106">
        <f>SUM('Pago Cuota MC 2026'!M7)</f>
        <v>0</v>
      </c>
      <c r="AA9" s="117">
        <f>SUM(-Y9,Z9)+Tabla3[[#This Row],[Saldo19]]</f>
        <v>-340.27236528081147</v>
      </c>
      <c r="AB9" s="120">
        <f>SUM('Sep 26'!L6)</f>
        <v>0</v>
      </c>
      <c r="AC9" s="106">
        <f>SUM('Pago Cuota MC 2026'!N7)</f>
        <v>0</v>
      </c>
      <c r="AD9" s="117">
        <f>SUM(-AB9,AC9)+Tabla3[[#This Row],[Saldo22]]</f>
        <v>-340.27236528081147</v>
      </c>
      <c r="AE9" s="120">
        <f>SUM('Oct 26'!L6)</f>
        <v>0</v>
      </c>
      <c r="AF9" s="106">
        <f>SUM('Pago Cuota MC 2026'!O7)</f>
        <v>0</v>
      </c>
      <c r="AG9" s="143">
        <f>SUM(-AE9,AF9)+Tabla3[[#This Row],[Saldo25]]</f>
        <v>-340.27236528081147</v>
      </c>
      <c r="AH9" s="120">
        <f>SUM('Nov 26'!L6)</f>
        <v>0</v>
      </c>
      <c r="AI9" s="106">
        <f>SUM('Pago Cuota MC 2026'!P7)</f>
        <v>0</v>
      </c>
      <c r="AJ9" s="117">
        <f>SUM(-AH9,AI9)+Tabla3[[#This Row],[Saldo28]]</f>
        <v>-340.27236528081147</v>
      </c>
      <c r="AK9" s="120">
        <f>SUM('Dic 26'!L6)</f>
        <v>0</v>
      </c>
      <c r="AL9" s="106">
        <f>SUM('Pago Cuota MC 2026'!Q7)</f>
        <v>0</v>
      </c>
      <c r="AM9" s="143">
        <f>SUM(-AK9,AL9)+Tabla3[[#This Row],[Saldo31]]</f>
        <v>-340.27236528081147</v>
      </c>
      <c r="AN9" s="126">
        <f>SUM(AM9)</f>
        <v>-340.27236528081147</v>
      </c>
      <c r="AO9" s="29"/>
      <c r="AP9" s="104">
        <f>SUM(Tabla3[[#This Row],[Saldo Anual]])</f>
        <v>-340.27236528081147</v>
      </c>
      <c r="AQ9" t="s">
        <v>12</v>
      </c>
    </row>
    <row r="10" spans="1:45" ht="16.149999999999999" thickBot="1" x14ac:dyDescent="0.5">
      <c r="A10" s="339"/>
      <c r="B10" s="16" t="s">
        <v>3</v>
      </c>
      <c r="C10" s="114">
        <v>201</v>
      </c>
      <c r="D10" s="116">
        <f>SUM('Ene 26'!L7)-('Pago Cuota MC 2025'!F7)</f>
        <v>281.73498042875116</v>
      </c>
      <c r="E10" s="106">
        <f>SUM('Pago Cuota MC 2026'!F8)</f>
        <v>282.27</v>
      </c>
      <c r="F10" s="117">
        <f t="shared" si="0"/>
        <v>0.53501957124882438</v>
      </c>
      <c r="G10" s="116">
        <f>SUM('Feb 26'!L7)</f>
        <v>406.64021037849125</v>
      </c>
      <c r="H10" s="106">
        <f>SUM('Pago Cuota MC 2026'!G8)</f>
        <v>0</v>
      </c>
      <c r="I10" s="117">
        <f>SUM(-G10,H10)+Tabla3[[#This Row],[Saldo]]</f>
        <v>-406.10519080724242</v>
      </c>
      <c r="J10" s="116">
        <f>SUM('Mar 26'!L7)</f>
        <v>391.97220751009968</v>
      </c>
      <c r="K10" s="106">
        <f>SUM('Pago Cuota MC 2026'!H8)</f>
        <v>798.07999999999993</v>
      </c>
      <c r="L10" s="117">
        <f>SUM(-J10,K10)+Tabla3[[#This Row],[Saldo4]]</f>
        <v>2.6016826578256769E-3</v>
      </c>
      <c r="M10" s="120">
        <f>SUM('Abr 26'!L7)</f>
        <v>406.56141315902994</v>
      </c>
      <c r="N10" s="106">
        <f>SUM('Pago Cuota MC 2026'!I8)</f>
        <v>406.56</v>
      </c>
      <c r="O10" s="117">
        <f>SUM(-M10,N10)+Tabla3[[#This Row],[Saldo7]]</f>
        <v>1.1885236278885714E-3</v>
      </c>
      <c r="P10" s="120">
        <f>SUM('May 26'!L7)</f>
        <v>398.27067684819821</v>
      </c>
      <c r="Q10" s="106">
        <f>SUM('Pago Cuota MC 2026'!J8)</f>
        <v>0</v>
      </c>
      <c r="R10" s="117">
        <f>SUM(-P10,Q10)+Tabla3[[#This Row],[Saldo13]]</f>
        <v>-398.26948832457032</v>
      </c>
      <c r="S10" s="120">
        <f>SUM('Jun 26'!L7)</f>
        <v>0</v>
      </c>
      <c r="T10" s="106">
        <f>SUM('Pago Cuota MC 2026'!K8)</f>
        <v>0</v>
      </c>
      <c r="U10" s="117">
        <f>SUM(-S10,T10)+Tabla3[[#This Row],[Saldo132]]</f>
        <v>-398.26948832457032</v>
      </c>
      <c r="V10" s="120">
        <f>SUM('Jul 26'!L7)</f>
        <v>0</v>
      </c>
      <c r="W10" s="106">
        <f>SUM('Pago Cuota MC 2026'!L8)</f>
        <v>0</v>
      </c>
      <c r="X10" s="117">
        <f>SUM(-V10,W10)+Tabla3[[#This Row],[Saldo16]]</f>
        <v>-398.26948832457032</v>
      </c>
      <c r="Y10" s="120">
        <f>SUM('Ago 26'!L7)</f>
        <v>0</v>
      </c>
      <c r="Z10" s="106">
        <f>SUM('Pago Cuota MC 2026'!M8)</f>
        <v>0</v>
      </c>
      <c r="AA10" s="117">
        <f>SUM(-Y10,Z10)+Tabla3[[#This Row],[Saldo19]]</f>
        <v>-398.26948832457032</v>
      </c>
      <c r="AB10" s="120">
        <f>SUM('Sep 26'!L7)</f>
        <v>0</v>
      </c>
      <c r="AC10" s="106">
        <f>SUM('Pago Cuota MC 2026'!N8)</f>
        <v>0</v>
      </c>
      <c r="AD10" s="117">
        <f>SUM(-AB10,AC10)+Tabla3[[#This Row],[Saldo22]]</f>
        <v>-398.26948832457032</v>
      </c>
      <c r="AE10" s="120">
        <f>SUM('Oct 26'!L7)</f>
        <v>0</v>
      </c>
      <c r="AF10" s="106">
        <f>SUM('Pago Cuota MC 2026'!O8)</f>
        <v>0</v>
      </c>
      <c r="AG10" s="143">
        <f>SUM(-AE10,AF10)+Tabla3[[#This Row],[Saldo25]]</f>
        <v>-398.26948832457032</v>
      </c>
      <c r="AH10" s="120">
        <f>SUM('Nov 26'!L7)</f>
        <v>0</v>
      </c>
      <c r="AI10" s="106">
        <f>SUM('Pago Cuota MC 2026'!P8)</f>
        <v>0</v>
      </c>
      <c r="AJ10" s="117">
        <f>SUM(-AH10,AI10)+Tabla3[[#This Row],[Saldo28]]</f>
        <v>-398.26948832457032</v>
      </c>
      <c r="AK10" s="120">
        <f>SUM('Dic 26'!L7)</f>
        <v>0</v>
      </c>
      <c r="AL10" s="106">
        <f>SUM('Pago Cuota MC 2026'!Q8)</f>
        <v>0</v>
      </c>
      <c r="AM10" s="143">
        <f>SUM(-AK10,AL10)+Tabla3[[#This Row],[Saldo31]]</f>
        <v>-398.26948832457032</v>
      </c>
      <c r="AN10" s="126">
        <f t="shared" si="1"/>
        <v>-398.26948832457032</v>
      </c>
      <c r="AO10" s="29"/>
      <c r="AP10" s="104">
        <f>SUM(Tabla3[[#This Row],[Saldo Anual]])</f>
        <v>-398.26948832457032</v>
      </c>
    </row>
    <row r="11" spans="1:45" ht="16.149999999999999" thickBot="1" x14ac:dyDescent="0.5">
      <c r="A11" s="339"/>
      <c r="B11" s="16" t="s">
        <v>3</v>
      </c>
      <c r="C11" s="114">
        <v>202</v>
      </c>
      <c r="D11" s="116">
        <f>SUM('Ene 26'!L8)-('Pago Cuota MC 2025'!F8)</f>
        <v>378.97566525834253</v>
      </c>
      <c r="E11" s="106">
        <f>SUM('Pago Cuota MC 2026'!F9)</f>
        <v>378.98</v>
      </c>
      <c r="F11" s="117">
        <f t="shared" si="0"/>
        <v>4.3347416574874842E-3</v>
      </c>
      <c r="G11" s="116">
        <f>SUM('Feb 26'!L8)</f>
        <v>414.17934961106755</v>
      </c>
      <c r="H11" s="106">
        <f>SUM('Pago Cuota MC 2026'!G9)</f>
        <v>414.18</v>
      </c>
      <c r="I11" s="117">
        <f>SUM(-G11,H11)+Tabla3[[#This Row],[Saldo]]</f>
        <v>4.9851305899437648E-3</v>
      </c>
      <c r="J11" s="116">
        <f>SUM('Mar 26'!L8)</f>
        <v>403.15759827228658</v>
      </c>
      <c r="K11" s="106">
        <f>SUM('Pago Cuota MC 2026'!H9)</f>
        <v>403.15</v>
      </c>
      <c r="L11" s="117">
        <f>SUM(-J11,K11)+Tabla3[[#This Row],[Saldo4]]</f>
        <v>-2.6131416966563847E-3</v>
      </c>
      <c r="M11" s="120">
        <f>SUM('Abr 26'!L8)</f>
        <v>415.91530749271305</v>
      </c>
      <c r="N11" s="106">
        <f>SUM('Pago Cuota MC 2026'!I9)</f>
        <v>415.92</v>
      </c>
      <c r="O11" s="117">
        <f>SUM(-M11,N11)+Tabla3[[#This Row],[Saldo7]]</f>
        <v>2.0793655903048602E-3</v>
      </c>
      <c r="P11" s="120">
        <f>SUM('May 26'!L8)</f>
        <v>409.22793001036035</v>
      </c>
      <c r="Q11" s="106">
        <f>SUM('Pago Cuota MC 2026'!J9)</f>
        <v>0</v>
      </c>
      <c r="R11" s="117">
        <f>SUM(-P11,Q11)+Tabla3[[#This Row],[Saldo13]]</f>
        <v>-409.22585064477005</v>
      </c>
      <c r="S11" s="120">
        <f>SUM('Jun 26'!L8)</f>
        <v>0</v>
      </c>
      <c r="T11" s="106">
        <f>SUM('Pago Cuota MC 2026'!K9)</f>
        <v>0</v>
      </c>
      <c r="U11" s="117">
        <f>SUM(-S11,T11)+Tabla3[[#This Row],[Saldo132]]</f>
        <v>-409.22585064477005</v>
      </c>
      <c r="V11" s="120">
        <f>SUM('Jul 26'!L8)</f>
        <v>0</v>
      </c>
      <c r="W11" s="106">
        <f>SUM('Pago Cuota MC 2026'!L9)</f>
        <v>0</v>
      </c>
      <c r="X11" s="117">
        <f>SUM(-V11,W11)+Tabla3[[#This Row],[Saldo16]]</f>
        <v>-409.22585064477005</v>
      </c>
      <c r="Y11" s="120">
        <f>SUM('Ago 26'!L8)</f>
        <v>0</v>
      </c>
      <c r="Z11" s="106">
        <f>SUM('Pago Cuota MC 2026'!M9)</f>
        <v>0</v>
      </c>
      <c r="AA11" s="117">
        <f>SUM(-Y11,Z11)+Tabla3[[#This Row],[Saldo19]]</f>
        <v>-409.22585064477005</v>
      </c>
      <c r="AB11" s="120">
        <f>SUM('Sep 26'!L8)</f>
        <v>0</v>
      </c>
      <c r="AC11" s="106">
        <f>SUM('Pago Cuota MC 2026'!N9)</f>
        <v>0</v>
      </c>
      <c r="AD11" s="117">
        <f>SUM(-AB11,AC11)+Tabla3[[#This Row],[Saldo22]]</f>
        <v>-409.22585064477005</v>
      </c>
      <c r="AE11" s="120">
        <f>SUM('Oct 26'!L8)</f>
        <v>0</v>
      </c>
      <c r="AF11" s="106">
        <f>SUM('Pago Cuota MC 2026'!O9)</f>
        <v>0</v>
      </c>
      <c r="AG11" s="143">
        <f>SUM(-AE11,AF11)+Tabla3[[#This Row],[Saldo25]]</f>
        <v>-409.22585064477005</v>
      </c>
      <c r="AH11" s="120">
        <f>SUM('Nov 26'!L8)</f>
        <v>0</v>
      </c>
      <c r="AI11" s="106">
        <f>SUM('Pago Cuota MC 2026'!P9)</f>
        <v>0</v>
      </c>
      <c r="AJ11" s="117">
        <f>SUM(-AH11,AI11)+Tabla3[[#This Row],[Saldo28]]</f>
        <v>-409.22585064477005</v>
      </c>
      <c r="AK11" s="120">
        <f>SUM('Dic 26'!L8)</f>
        <v>0</v>
      </c>
      <c r="AL11" s="106">
        <f>SUM('Pago Cuota MC 2026'!Q9)</f>
        <v>0</v>
      </c>
      <c r="AM11" s="143">
        <f>SUM(-AK11,AL11)+Tabla3[[#This Row],[Saldo31]]</f>
        <v>-409.22585064477005</v>
      </c>
      <c r="AN11" s="126">
        <f t="shared" si="1"/>
        <v>-409.22585064477005</v>
      </c>
      <c r="AO11" s="29"/>
      <c r="AP11" s="104">
        <f>SUM(Tabla3[[#This Row],[Saldo Anual]])</f>
        <v>-409.22585064477005</v>
      </c>
      <c r="AQ11" t="s">
        <v>12</v>
      </c>
    </row>
    <row r="12" spans="1:45" ht="16.149999999999999" thickBot="1" x14ac:dyDescent="0.5">
      <c r="A12" s="339"/>
      <c r="B12" s="16" t="s">
        <v>3</v>
      </c>
      <c r="C12" s="114">
        <v>203</v>
      </c>
      <c r="D12" s="116">
        <f>SUM('Ene 26'!L9)-('Pago Cuota MC 2025'!F9)</f>
        <v>405.79803458513629</v>
      </c>
      <c r="E12" s="106">
        <f>SUM('Pago Cuota MC 2026'!F10)</f>
        <v>406.34</v>
      </c>
      <c r="F12" s="117">
        <f t="shared" si="0"/>
        <v>0.54196541486368233</v>
      </c>
      <c r="G12" s="116">
        <f>SUM('Feb 26'!L9)</f>
        <v>430.90030967371439</v>
      </c>
      <c r="H12" s="106">
        <f>SUM('Pago Cuota MC 2026'!G10)</f>
        <v>430.36</v>
      </c>
      <c r="I12" s="117">
        <f>SUM(-G12,H12)+Tabla3[[#This Row],[Saldo]]</f>
        <v>1.6557411493067775E-3</v>
      </c>
      <c r="J12" s="116">
        <f>SUM('Mar 26'!L9)</f>
        <v>428.24757915028283</v>
      </c>
      <c r="K12" s="106">
        <f>SUM('Pago Cuota MC 2026'!H10)</f>
        <v>428.25</v>
      </c>
      <c r="L12" s="117">
        <f>SUM(-J12,K12)+Tabla3[[#This Row],[Saldo4]]</f>
        <v>4.0765908664752715E-3</v>
      </c>
      <c r="M12" s="120">
        <f>SUM('Abr 26'!L9)</f>
        <v>437.56015513174771</v>
      </c>
      <c r="N12" s="106">
        <f>SUM('Pago Cuota MC 2026'!I10)</f>
        <v>437.56</v>
      </c>
      <c r="O12" s="117">
        <f>SUM(-M12,N12)+Tabla3[[#This Row],[Saldo7]]</f>
        <v>3.9214591187715087E-3</v>
      </c>
      <c r="P12" s="120">
        <f>SUM('May 26'!L9)</f>
        <v>422.94132960495494</v>
      </c>
      <c r="Q12" s="106">
        <f>SUM('Pago Cuota MC 2026'!J10)</f>
        <v>0</v>
      </c>
      <c r="R12" s="117">
        <f>SUM(-P12,Q12)+Tabla3[[#This Row],[Saldo13]]</f>
        <v>-422.93740814583617</v>
      </c>
      <c r="S12" s="120">
        <f>SUM('Jun 26'!L9)</f>
        <v>0</v>
      </c>
      <c r="T12" s="106">
        <f>SUM('Pago Cuota MC 2026'!K10)</f>
        <v>0</v>
      </c>
      <c r="U12" s="117">
        <f>SUM(-S12,T12)+Tabla3[[#This Row],[Saldo132]]</f>
        <v>-422.93740814583617</v>
      </c>
      <c r="V12" s="120">
        <f>SUM('Jul 26'!L9)</f>
        <v>0</v>
      </c>
      <c r="W12" s="106">
        <f>SUM('Pago Cuota MC 2026'!L10)</f>
        <v>0</v>
      </c>
      <c r="X12" s="117">
        <f>SUM(-V12,W12)+Tabla3[[#This Row],[Saldo16]]</f>
        <v>-422.93740814583617</v>
      </c>
      <c r="Y12" s="120">
        <f>SUM('Ago 26'!L9)</f>
        <v>0</v>
      </c>
      <c r="Z12" s="106">
        <f>SUM('Pago Cuota MC 2026'!M10)</f>
        <v>0</v>
      </c>
      <c r="AA12" s="117">
        <f>SUM(-Y12,Z12)+Tabla3[[#This Row],[Saldo19]]</f>
        <v>-422.93740814583617</v>
      </c>
      <c r="AB12" s="120">
        <f>SUM('Sep 26'!L9)</f>
        <v>0</v>
      </c>
      <c r="AC12" s="106">
        <f>SUM('Pago Cuota MC 2026'!N10)</f>
        <v>0</v>
      </c>
      <c r="AD12" s="117">
        <f>SUM(-AB12,AC12)+Tabla3[[#This Row],[Saldo22]]</f>
        <v>-422.93740814583617</v>
      </c>
      <c r="AE12" s="120">
        <f>SUM('Oct 26'!L9)</f>
        <v>0</v>
      </c>
      <c r="AF12" s="106">
        <f>SUM('Pago Cuota MC 2026'!O10)</f>
        <v>0</v>
      </c>
      <c r="AG12" s="143">
        <f>SUM(-AE12,AF12)+Tabla3[[#This Row],[Saldo25]]</f>
        <v>-422.93740814583617</v>
      </c>
      <c r="AH12" s="120">
        <f>SUM('Nov 26'!L9)</f>
        <v>0</v>
      </c>
      <c r="AI12" s="106">
        <f>SUM('Pago Cuota MC 2026'!P10)</f>
        <v>0</v>
      </c>
      <c r="AJ12" s="117">
        <f>SUM(-AH12,AI12)+Tabla3[[#This Row],[Saldo28]]</f>
        <v>-422.93740814583617</v>
      </c>
      <c r="AK12" s="120">
        <f>SUM('Dic 26'!L9)</f>
        <v>0</v>
      </c>
      <c r="AL12" s="106">
        <f>SUM('Pago Cuota MC 2026'!Q10)</f>
        <v>0</v>
      </c>
      <c r="AM12" s="143">
        <f>SUM(-AK12,AL12)+Tabla3[[#This Row],[Saldo31]]</f>
        <v>-422.93740814583617</v>
      </c>
      <c r="AN12" s="126">
        <f t="shared" si="1"/>
        <v>-422.93740814583617</v>
      </c>
      <c r="AO12" s="29"/>
      <c r="AP12" s="104">
        <f>SUM(Tabla3[[#This Row],[Saldo Anual]])</f>
        <v>-422.93740814583617</v>
      </c>
    </row>
    <row r="13" spans="1:45" ht="16.149999999999999" thickBot="1" x14ac:dyDescent="0.5">
      <c r="A13" s="339"/>
      <c r="B13" s="16" t="s">
        <v>3</v>
      </c>
      <c r="C13" s="114">
        <v>204</v>
      </c>
      <c r="D13" s="116">
        <f>SUM('Ene 26'!L10)-('Pago Cuota MC 2025'!F10)</f>
        <v>362.90339519269196</v>
      </c>
      <c r="E13" s="106">
        <f>SUM('Pago Cuota MC 2026'!F11)</f>
        <v>363.44</v>
      </c>
      <c r="F13" s="117">
        <f t="shared" si="0"/>
        <v>0.53660480730803783</v>
      </c>
      <c r="G13" s="116">
        <f>SUM('Feb 26'!L10)</f>
        <v>382.43441460715212</v>
      </c>
      <c r="H13" s="106">
        <f>SUM('Pago Cuota MC 2026'!G11)</f>
        <v>381.9</v>
      </c>
      <c r="I13" s="117">
        <f>SUM(-G13,H13)+Tabla3[[#This Row],[Saldo]]</f>
        <v>2.1902001558942175E-3</v>
      </c>
      <c r="J13" s="116">
        <f>SUM('Mar 26'!L10)</f>
        <v>391.40868922300029</v>
      </c>
      <c r="K13" s="106">
        <f>SUM('Pago Cuota MC 2026'!H11)</f>
        <v>391.41</v>
      </c>
      <c r="L13" s="117">
        <f>SUM(-J13,K13)+Tabla3[[#This Row],[Saldo4]]</f>
        <v>3.500977155624696E-3</v>
      </c>
      <c r="M13" s="120">
        <f>SUM('Abr 26'!L10)</f>
        <v>402.12390014748746</v>
      </c>
      <c r="N13" s="106">
        <f>SUM('Pago Cuota MC 2026'!I11)</f>
        <v>402.12</v>
      </c>
      <c r="O13" s="117">
        <f>SUM(-M13,N13)+Tabla3[[#This Row],[Saldo7]]</f>
        <v>-3.9917033183201056E-4</v>
      </c>
      <c r="P13" s="120">
        <f>SUM('May 26'!L10)</f>
        <v>377.99908517252254</v>
      </c>
      <c r="Q13" s="106">
        <f>SUM('Pago Cuota MC 2026'!J11)</f>
        <v>378</v>
      </c>
      <c r="R13" s="117">
        <f>SUM(-P13,Q13)+Tabla3[[#This Row],[Saldo13]]</f>
        <v>5.1565714562684661E-4</v>
      </c>
      <c r="S13" s="120">
        <f>SUM('Jun 26'!L10)</f>
        <v>0</v>
      </c>
      <c r="T13" s="106">
        <f>SUM('Pago Cuota MC 2026'!K11)</f>
        <v>0</v>
      </c>
      <c r="U13" s="117">
        <f>SUM(-S13,T13)+Tabla3[[#This Row],[Saldo132]]</f>
        <v>5.1565714562684661E-4</v>
      </c>
      <c r="V13" s="120">
        <f>SUM('Jul 26'!L10)</f>
        <v>0</v>
      </c>
      <c r="W13" s="106">
        <f>SUM('Pago Cuota MC 2026'!L11)</f>
        <v>0</v>
      </c>
      <c r="X13" s="117">
        <f>SUM(-V13,W13)+Tabla3[[#This Row],[Saldo16]]</f>
        <v>5.1565714562684661E-4</v>
      </c>
      <c r="Y13" s="120">
        <f>SUM('Ago 26'!L10)</f>
        <v>0</v>
      </c>
      <c r="Z13" s="106">
        <f>SUM('Pago Cuota MC 2026'!M11)</f>
        <v>0</v>
      </c>
      <c r="AA13" s="117">
        <f>SUM(-Y13,Z13)+Tabla3[[#This Row],[Saldo19]]</f>
        <v>5.1565714562684661E-4</v>
      </c>
      <c r="AB13" s="120">
        <f>SUM('Sep 26'!L10)</f>
        <v>0</v>
      </c>
      <c r="AC13" s="106">
        <f>SUM('Pago Cuota MC 2026'!N11)</f>
        <v>0</v>
      </c>
      <c r="AD13" s="117">
        <f>SUM(-AB13,AC13)+Tabla3[[#This Row],[Saldo22]]</f>
        <v>5.1565714562684661E-4</v>
      </c>
      <c r="AE13" s="120">
        <f>SUM('Oct 26'!L10)</f>
        <v>0</v>
      </c>
      <c r="AF13" s="106">
        <f>SUM('Pago Cuota MC 2026'!O11)</f>
        <v>0</v>
      </c>
      <c r="AG13" s="143">
        <f>SUM(-AE13,AF13)+Tabla3[[#This Row],[Saldo25]]</f>
        <v>5.1565714562684661E-4</v>
      </c>
      <c r="AH13" s="120">
        <f>SUM('Nov 26'!L10)</f>
        <v>0</v>
      </c>
      <c r="AI13" s="106">
        <f>SUM('Pago Cuota MC 2026'!P11)</f>
        <v>0</v>
      </c>
      <c r="AJ13" s="117">
        <f>SUM(-AH13,AI13)+Tabla3[[#This Row],[Saldo28]]</f>
        <v>5.1565714562684661E-4</v>
      </c>
      <c r="AK13" s="120">
        <f>SUM('Dic 26'!L10)</f>
        <v>0</v>
      </c>
      <c r="AL13" s="106">
        <f>SUM('Pago Cuota MC 2026'!Q11)</f>
        <v>0</v>
      </c>
      <c r="AM13" s="143">
        <f>SUM(-AK13,AL13)+Tabla3[[#This Row],[Saldo31]]</f>
        <v>5.1565714562684661E-4</v>
      </c>
      <c r="AN13" s="126">
        <f t="shared" si="1"/>
        <v>5.1565714562684661E-4</v>
      </c>
      <c r="AO13" s="29"/>
      <c r="AP13" s="104" t="s">
        <v>12</v>
      </c>
    </row>
    <row r="14" spans="1:45" ht="16.149999999999999" thickBot="1" x14ac:dyDescent="0.5">
      <c r="A14" s="339"/>
      <c r="B14" s="16" t="s">
        <v>3</v>
      </c>
      <c r="C14" s="114">
        <v>301</v>
      </c>
      <c r="D14" s="116">
        <f>SUM('Ene 26'!L11)-('Pago Cuota MC 2025'!F11)</f>
        <v>819.646354891952</v>
      </c>
      <c r="E14" s="106">
        <f>SUM('Pago Cuota MC 2026'!F12)</f>
        <v>419.65</v>
      </c>
      <c r="F14" s="117">
        <f t="shared" si="0"/>
        <v>-399.99635489195202</v>
      </c>
      <c r="G14" s="116">
        <f>SUM('Feb 26'!L11)</f>
        <v>461.93024827982242</v>
      </c>
      <c r="H14" s="106">
        <f>SUM('Pago Cuota MC 2026'!G12)</f>
        <v>500</v>
      </c>
      <c r="I14" s="117">
        <f>SUM(-G14,H14)+Tabla3[[#This Row],[Saldo]]</f>
        <v>-361.92660317177445</v>
      </c>
      <c r="J14" s="116">
        <f>SUM('Mar 26'!L11)</f>
        <v>433.56969630622143</v>
      </c>
      <c r="K14" s="106">
        <f>SUM('Pago Cuota MC 2026'!H12)</f>
        <v>500</v>
      </c>
      <c r="L14" s="117">
        <f>SUM(-J14,K14)+Tabla3[[#This Row],[Saldo4]]</f>
        <v>-295.49629947799588</v>
      </c>
      <c r="M14" s="120">
        <f>SUM('Abr 26'!L11)</f>
        <v>451.71641452314327</v>
      </c>
      <c r="N14" s="106">
        <f>SUM('Pago Cuota MC 2026'!I12)</f>
        <v>0</v>
      </c>
      <c r="O14" s="117">
        <f>SUM(-M14,N14)+Tabla3[[#This Row],[Saldo7]]</f>
        <v>-747.21271400113915</v>
      </c>
      <c r="P14" s="120">
        <f>SUM('May 26'!L11)</f>
        <v>439.94953617252253</v>
      </c>
      <c r="Q14" s="106">
        <f>SUM('Pago Cuota MC 2026'!J12)</f>
        <v>0</v>
      </c>
      <c r="R14" s="117">
        <f>SUM(-P14,Q14)+Tabla3[[#This Row],[Saldo13]]</f>
        <v>-1187.1622501736617</v>
      </c>
      <c r="S14" s="120">
        <f>SUM('Jun 26'!L11)</f>
        <v>0</v>
      </c>
      <c r="T14" s="106">
        <f>SUM('Pago Cuota MC 2026'!K12)</f>
        <v>0</v>
      </c>
      <c r="U14" s="117">
        <f>SUM(-S14,T14)+Tabla3[[#This Row],[Saldo132]]</f>
        <v>-1187.1622501736617</v>
      </c>
      <c r="V14" s="120">
        <f>SUM('Jul 26'!L11)</f>
        <v>0</v>
      </c>
      <c r="W14" s="106">
        <f>SUM('Pago Cuota MC 2026'!L12)</f>
        <v>0</v>
      </c>
      <c r="X14" s="117">
        <f>SUM(-V14,W14)+Tabla3[[#This Row],[Saldo16]]</f>
        <v>-1187.1622501736617</v>
      </c>
      <c r="Y14" s="120">
        <f>SUM('Ago 26'!L11)</f>
        <v>0</v>
      </c>
      <c r="Z14" s="106">
        <f>SUM('Pago Cuota MC 2026'!M12)</f>
        <v>0</v>
      </c>
      <c r="AA14" s="117">
        <f>SUM(-Y14,Z14)+Tabla3[[#This Row],[Saldo19]]</f>
        <v>-1187.1622501736617</v>
      </c>
      <c r="AB14" s="120">
        <f>SUM('Sep 26'!L11)</f>
        <v>0</v>
      </c>
      <c r="AC14" s="106">
        <f>SUM('Pago Cuota MC 2026'!N12)</f>
        <v>0</v>
      </c>
      <c r="AD14" s="117">
        <f>SUM(-AB14,AC14)+Tabla3[[#This Row],[Saldo22]]</f>
        <v>-1187.1622501736617</v>
      </c>
      <c r="AE14" s="120">
        <f>SUM('Oct 26'!L11)</f>
        <v>0</v>
      </c>
      <c r="AF14" s="106">
        <f>SUM('Pago Cuota MC 2026'!O12)</f>
        <v>0</v>
      </c>
      <c r="AG14" s="143">
        <f>SUM(-AE14,AF14)+Tabla3[[#This Row],[Saldo25]]</f>
        <v>-1187.1622501736617</v>
      </c>
      <c r="AH14" s="120">
        <f>SUM('Nov 26'!L11)</f>
        <v>0</v>
      </c>
      <c r="AI14" s="106">
        <f>SUM('Pago Cuota MC 2026'!P12)</f>
        <v>0</v>
      </c>
      <c r="AJ14" s="117">
        <f>SUM(-AH14,AI14)+Tabla3[[#This Row],[Saldo28]]</f>
        <v>-1187.1622501736617</v>
      </c>
      <c r="AK14" s="120">
        <f>SUM('Dic 26'!L11)</f>
        <v>0</v>
      </c>
      <c r="AL14" s="106">
        <f>SUM('Pago Cuota MC 2026'!Q12)</f>
        <v>0</v>
      </c>
      <c r="AM14" s="143">
        <f>SUM(-AK14,AL14)+Tabla3[[#This Row],[Saldo31]]</f>
        <v>-1187.1622501736617</v>
      </c>
      <c r="AN14" s="126">
        <f t="shared" si="1"/>
        <v>-1187.1622501736617</v>
      </c>
      <c r="AO14" s="29"/>
      <c r="AP14" s="104">
        <f>SUM(Tabla3[[#This Row],[Saldo Anual]])</f>
        <v>-1187.1622501736617</v>
      </c>
    </row>
    <row r="15" spans="1:45" ht="16.149999999999999" thickBot="1" x14ac:dyDescent="0.5">
      <c r="A15" s="339"/>
      <c r="B15" s="16" t="s">
        <v>3</v>
      </c>
      <c r="C15" s="114">
        <v>302</v>
      </c>
      <c r="D15" s="116">
        <f>SUM('Ene 26'!L12)-('Pago Cuota MC 2025'!F12)</f>
        <v>420.8190857180183</v>
      </c>
      <c r="E15" s="106">
        <f>SUM('Pago Cuota MC 2026'!F13)</f>
        <v>0</v>
      </c>
      <c r="F15" s="117">
        <f t="shared" si="0"/>
        <v>-420.8190857180183</v>
      </c>
      <c r="G15" s="116">
        <f>SUM('Feb 26'!L12)</f>
        <v>438.96890826416075</v>
      </c>
      <c r="H15" s="106">
        <f>SUM('Pago Cuota MC 2026'!G13)</f>
        <v>0</v>
      </c>
      <c r="I15" s="117">
        <f>SUM(-G15,H15)+Tabla3[[#This Row],[Saldo]]</f>
        <v>-859.78799398217905</v>
      </c>
      <c r="J15" s="116">
        <f>SUM('Mar 26'!L12)</f>
        <v>434.17325248720715</v>
      </c>
      <c r="K15" s="106">
        <f>SUM('Pago Cuota MC 2026'!H13)</f>
        <v>1293.96</v>
      </c>
      <c r="L15" s="117">
        <f>SUM(-J15,K15)+Tabla3[[#This Row],[Saldo4]]</f>
        <v>-1.2464693861602427E-3</v>
      </c>
      <c r="M15" s="120">
        <f>SUM('Abr 26'!L12)</f>
        <v>436.20564191034163</v>
      </c>
      <c r="N15" s="106">
        <f>SUM('Pago Cuota MC 2026'!I13)</f>
        <v>436.21</v>
      </c>
      <c r="O15" s="117">
        <f>SUM(-M15,N15)+Tabla3[[#This Row],[Saldo7]]</f>
        <v>3.1116202721932495E-3</v>
      </c>
      <c r="P15" s="120">
        <f>SUM('May 26'!L12)</f>
        <v>423.39470222657656</v>
      </c>
      <c r="Q15" s="106">
        <f>SUM('Pago Cuota MC 2026'!J13)</f>
        <v>0</v>
      </c>
      <c r="R15" s="117">
        <f>SUM(-P15,Q15)+Tabla3[[#This Row],[Saldo13]]</f>
        <v>-423.39159060630436</v>
      </c>
      <c r="S15" s="120">
        <f>SUM('Jun 26'!L12)</f>
        <v>0</v>
      </c>
      <c r="T15" s="106">
        <f>SUM('Pago Cuota MC 2026'!K13)</f>
        <v>0</v>
      </c>
      <c r="U15" s="117">
        <f>SUM(-S15,T15)+Tabla3[[#This Row],[Saldo132]]</f>
        <v>-423.39159060630436</v>
      </c>
      <c r="V15" s="120">
        <f>SUM('Jul 26'!L12)</f>
        <v>0</v>
      </c>
      <c r="W15" s="106">
        <f>SUM('Pago Cuota MC 2026'!L13)</f>
        <v>0</v>
      </c>
      <c r="X15" s="117">
        <f>SUM(-V15,W15)+Tabla3[[#This Row],[Saldo16]]</f>
        <v>-423.39159060630436</v>
      </c>
      <c r="Y15" s="120">
        <f>SUM('Ago 26'!L12)</f>
        <v>0</v>
      </c>
      <c r="Z15" s="106">
        <f>SUM('Pago Cuota MC 2026'!M13)</f>
        <v>0</v>
      </c>
      <c r="AA15" s="117">
        <f>SUM(-Y15,Z15)+Tabla3[[#This Row],[Saldo19]]</f>
        <v>-423.39159060630436</v>
      </c>
      <c r="AB15" s="120">
        <f>SUM('Sep 26'!L12)</f>
        <v>0</v>
      </c>
      <c r="AC15" s="106">
        <f>SUM('Pago Cuota MC 2026'!N13)</f>
        <v>0</v>
      </c>
      <c r="AD15" s="117">
        <f>SUM(-AB15,AC15)+Tabla3[[#This Row],[Saldo22]]</f>
        <v>-423.39159060630436</v>
      </c>
      <c r="AE15" s="120">
        <f>SUM('Oct 26'!L12)</f>
        <v>0</v>
      </c>
      <c r="AF15" s="106">
        <f>SUM('Pago Cuota MC 2026'!O13)</f>
        <v>0</v>
      </c>
      <c r="AG15" s="143">
        <f>SUM(-AE15,AF15)+Tabla3[[#This Row],[Saldo25]]</f>
        <v>-423.39159060630436</v>
      </c>
      <c r="AH15" s="120">
        <f>SUM('Nov 26'!L12)</f>
        <v>0</v>
      </c>
      <c r="AI15" s="106">
        <f>SUM('Pago Cuota MC 2026'!P13)</f>
        <v>0</v>
      </c>
      <c r="AJ15" s="117">
        <f>SUM(-AH15,AI15)+Tabla3[[#This Row],[Saldo28]]</f>
        <v>-423.39159060630436</v>
      </c>
      <c r="AK15" s="120">
        <f>SUM('Dic 26'!L12)</f>
        <v>0</v>
      </c>
      <c r="AL15" s="106">
        <f>SUM('Pago Cuota MC 2026'!Q13)</f>
        <v>0</v>
      </c>
      <c r="AM15" s="143">
        <f>SUM(-AK15,AL15)+Tabla3[[#This Row],[Saldo31]]</f>
        <v>-423.39159060630436</v>
      </c>
      <c r="AN15" s="126">
        <f>SUM(AM15)</f>
        <v>-423.39159060630436</v>
      </c>
      <c r="AP15" s="104">
        <f>SUM(Tabla3[[#This Row],[Saldo Anual]])</f>
        <v>-423.39159060630436</v>
      </c>
    </row>
    <row r="16" spans="1:45" ht="16.149999999999999" thickBot="1" x14ac:dyDescent="0.5">
      <c r="A16" s="339"/>
      <c r="B16" s="16" t="s">
        <v>3</v>
      </c>
      <c r="C16" s="114">
        <v>303</v>
      </c>
      <c r="D16" s="116">
        <f>SUM('Ene 26'!L13)-('Pago Cuota MC 2025'!F13)</f>
        <v>392.89842126970211</v>
      </c>
      <c r="E16" s="106">
        <f>SUM('Pago Cuota MC 2026'!F14)</f>
        <v>392.9</v>
      </c>
      <c r="F16" s="117">
        <f t="shared" si="0"/>
        <v>1.5787302978651496E-3</v>
      </c>
      <c r="G16" s="116">
        <f>SUM('Feb 26'!L13)</f>
        <v>420.74102541373009</v>
      </c>
      <c r="H16" s="106">
        <f>SUM('Pago Cuota MC 2026'!G14)</f>
        <v>420.74</v>
      </c>
      <c r="I16" s="117">
        <f>SUM(-G16,H16)+Tabla3[[#This Row],[Saldo]]</f>
        <v>5.5331656778889737E-4</v>
      </c>
      <c r="J16" s="116">
        <f>SUM('Mar 26'!L13)</f>
        <v>399.07879924185295</v>
      </c>
      <c r="K16" s="106">
        <f>SUM('Pago Cuota MC 2026'!H14)</f>
        <v>399.08</v>
      </c>
      <c r="L16" s="117">
        <f>SUM(-J16,K16)+Tabla3[[#This Row],[Saldo4]]</f>
        <v>1.7540747148245828E-3</v>
      </c>
      <c r="M16" s="120">
        <f>SUM('Abr 26'!L13)</f>
        <v>395.98526447067741</v>
      </c>
      <c r="N16" s="106">
        <f>SUM('Pago Cuota MC 2026'!I14)</f>
        <v>395.98</v>
      </c>
      <c r="O16" s="117">
        <f>SUM(-M16,N16)+Tabla3[[#This Row],[Saldo7]]</f>
        <v>-3.5103959625644165E-3</v>
      </c>
      <c r="P16" s="120">
        <f>SUM('May 26'!L13)</f>
        <v>385.69744206441442</v>
      </c>
      <c r="Q16" s="106">
        <f>SUM('Pago Cuota MC 2026'!J14)</f>
        <v>0</v>
      </c>
      <c r="R16" s="117">
        <f>SUM(-P16,Q16)+Tabla3[[#This Row],[Saldo13]]</f>
        <v>-385.70095246037698</v>
      </c>
      <c r="S16" s="120">
        <f>SUM('Jun 26'!L13)</f>
        <v>0</v>
      </c>
      <c r="T16" s="106">
        <f>SUM('Pago Cuota MC 2026'!K14)</f>
        <v>0</v>
      </c>
      <c r="U16" s="117">
        <f>SUM(-S16,T16)+Tabla3[[#This Row],[Saldo132]]</f>
        <v>-385.70095246037698</v>
      </c>
      <c r="V16" s="120">
        <f>SUM('Jul 26'!L13)</f>
        <v>0</v>
      </c>
      <c r="W16" s="106">
        <f>SUM('Pago Cuota MC 2026'!L14)</f>
        <v>0</v>
      </c>
      <c r="X16" s="117">
        <f>SUM(-V16,W16)+Tabla3[[#This Row],[Saldo16]]</f>
        <v>-385.70095246037698</v>
      </c>
      <c r="Y16" s="120">
        <f>SUM('Ago 26'!L13)</f>
        <v>0</v>
      </c>
      <c r="Z16" s="106">
        <f>SUM('Pago Cuota MC 2026'!M14)</f>
        <v>0</v>
      </c>
      <c r="AA16" s="117">
        <f>SUM(-Y16,Z16)+Tabla3[[#This Row],[Saldo19]]</f>
        <v>-385.70095246037698</v>
      </c>
      <c r="AB16" s="120">
        <f>SUM('Sep 26'!L13)</f>
        <v>0</v>
      </c>
      <c r="AC16" s="106">
        <f>SUM('Pago Cuota MC 2026'!N14)</f>
        <v>0</v>
      </c>
      <c r="AD16" s="117">
        <f>SUM(-AB16,AC16)+Tabla3[[#This Row],[Saldo22]]</f>
        <v>-385.70095246037698</v>
      </c>
      <c r="AE16" s="120">
        <f>SUM('Oct 26'!L13)</f>
        <v>0</v>
      </c>
      <c r="AF16" s="106">
        <f>SUM('Pago Cuota MC 2026'!O14)</f>
        <v>0</v>
      </c>
      <c r="AG16" s="143">
        <f>SUM(-AE16,AF16)+Tabla3[[#This Row],[Saldo25]]</f>
        <v>-385.70095246037698</v>
      </c>
      <c r="AH16" s="120">
        <f>SUM('Nov 26'!L13)</f>
        <v>0</v>
      </c>
      <c r="AI16" s="106">
        <f>SUM('Pago Cuota MC 2026'!P14)</f>
        <v>0</v>
      </c>
      <c r="AJ16" s="117">
        <f>SUM(-AH16,AI16)+Tabla3[[#This Row],[Saldo28]]</f>
        <v>-385.70095246037698</v>
      </c>
      <c r="AK16" s="120">
        <f>SUM('Dic 26'!L13)</f>
        <v>0</v>
      </c>
      <c r="AL16" s="106">
        <f>SUM('Pago Cuota MC 2026'!Q14)</f>
        <v>0</v>
      </c>
      <c r="AM16" s="143">
        <f>SUM(-AK16,AL16)+Tabla3[[#This Row],[Saldo31]]</f>
        <v>-385.70095246037698</v>
      </c>
      <c r="AN16" s="126">
        <f t="shared" si="1"/>
        <v>-385.70095246037698</v>
      </c>
      <c r="AO16" s="29"/>
      <c r="AP16" s="104">
        <f>SUM(Tabla3[[#This Row],[Saldo Anual]])</f>
        <v>-385.70095246037698</v>
      </c>
      <c r="AQ16" t="s">
        <v>12</v>
      </c>
    </row>
    <row r="17" spans="1:43" ht="16.149999999999999" thickBot="1" x14ac:dyDescent="0.5">
      <c r="A17" s="339"/>
      <c r="B17" s="16" t="s">
        <v>3</v>
      </c>
      <c r="C17" s="114">
        <v>304</v>
      </c>
      <c r="D17" s="116">
        <f>SUM('Ene 26'!L14)-('Pago Cuota MC 2025'!F14)</f>
        <v>435.01821513887836</v>
      </c>
      <c r="E17" s="106">
        <f>SUM('Pago Cuota MC 2026'!F15)</f>
        <v>435.02</v>
      </c>
      <c r="F17" s="117">
        <f>SUM(-D17,E17)</f>
        <v>1.7848611216209065E-3</v>
      </c>
      <c r="G17" s="116">
        <f>SUM('Feb 26'!L14)</f>
        <v>441.49854741842853</v>
      </c>
      <c r="H17" s="106">
        <f>SUM('Pago Cuota MC 2026'!G15)</f>
        <v>441.5</v>
      </c>
      <c r="I17" s="117">
        <f>SUM(-G17,H17)+Tabla3[[#This Row],[Saldo]]</f>
        <v>3.2374426930914524E-3</v>
      </c>
      <c r="J17" s="116">
        <f>SUM('Mar 26'!L14)</f>
        <v>441.02513269189336</v>
      </c>
      <c r="K17" s="106">
        <f>SUM('Pago Cuota MC 2026'!H15)</f>
        <v>441.02</v>
      </c>
      <c r="L17" s="117">
        <f>SUM(-J17,K17)+Tabla3[[#This Row],[Saldo4]]</f>
        <v>-1.8952492002881627E-3</v>
      </c>
      <c r="M17" s="120">
        <f>SUM('Abr 26'!L14)</f>
        <v>448.81584075609192</v>
      </c>
      <c r="N17" s="106">
        <f>SUM('Pago Cuota MC 2026'!I15)</f>
        <v>0</v>
      </c>
      <c r="O17" s="117">
        <f>SUM(-M17,N17)+Tabla3[[#This Row],[Saldo7]]</f>
        <v>-448.8177360052922</v>
      </c>
      <c r="P17" s="120">
        <f>SUM('May 26'!L14)</f>
        <v>403.95803438873872</v>
      </c>
      <c r="Q17" s="106">
        <f>SUM('Pago Cuota MC 2026'!J15)</f>
        <v>0</v>
      </c>
      <c r="R17" s="117">
        <f>SUM(-P17,Q17)+Tabla3[[#This Row],[Saldo13]]</f>
        <v>-852.77577039403093</v>
      </c>
      <c r="S17" s="120">
        <f>SUM('Jun 26'!L14)</f>
        <v>0</v>
      </c>
      <c r="T17" s="106">
        <f>SUM('Pago Cuota MC 2026'!K15)</f>
        <v>0</v>
      </c>
      <c r="U17" s="117">
        <f>SUM(-S17,T17)+Tabla3[[#This Row],[Saldo132]]</f>
        <v>-852.77577039403093</v>
      </c>
      <c r="V17" s="120">
        <f>SUM('Jul 26'!L14)</f>
        <v>0</v>
      </c>
      <c r="W17" s="106">
        <f>SUM('Pago Cuota MC 2026'!L15)</f>
        <v>0</v>
      </c>
      <c r="X17" s="117">
        <f>SUM(-V17,W17)+Tabla3[[#This Row],[Saldo16]]</f>
        <v>-852.77577039403093</v>
      </c>
      <c r="Y17" s="120">
        <f>SUM('Ago 26'!L14)</f>
        <v>0</v>
      </c>
      <c r="Z17" s="106">
        <f>SUM('Pago Cuota MC 2026'!M15)</f>
        <v>0</v>
      </c>
      <c r="AA17" s="117">
        <f>SUM(-Y17,Z17)+Tabla3[[#This Row],[Saldo19]]</f>
        <v>-852.77577039403093</v>
      </c>
      <c r="AB17" s="120">
        <f>SUM('Sep 26'!L14)</f>
        <v>0</v>
      </c>
      <c r="AC17" s="106">
        <f>SUM('Pago Cuota MC 2026'!N15)</f>
        <v>0</v>
      </c>
      <c r="AD17" s="117">
        <f>SUM(-AB17,AC17)+Tabla3[[#This Row],[Saldo22]]</f>
        <v>-852.77577039403093</v>
      </c>
      <c r="AE17" s="120">
        <f>SUM('Oct 26'!L14)</f>
        <v>0</v>
      </c>
      <c r="AF17" s="106">
        <f>SUM('Pago Cuota MC 2026'!O15)</f>
        <v>0</v>
      </c>
      <c r="AG17" s="143">
        <f>SUM(-AE17,AF17)+Tabla3[[#This Row],[Saldo25]]</f>
        <v>-852.77577039403093</v>
      </c>
      <c r="AH17" s="120">
        <f>SUM('Nov 26'!L14)</f>
        <v>0</v>
      </c>
      <c r="AI17" s="106">
        <f>SUM('Pago Cuota MC 2026'!P15)</f>
        <v>0</v>
      </c>
      <c r="AJ17" s="117">
        <f>SUM(-AH17,AI17)+Tabla3[[#This Row],[Saldo28]]</f>
        <v>-852.77577039403093</v>
      </c>
      <c r="AK17" s="120">
        <f>SUM('Dic 26'!L14)</f>
        <v>0</v>
      </c>
      <c r="AL17" s="106">
        <f>SUM('Pago Cuota MC 2026'!Q15)</f>
        <v>0</v>
      </c>
      <c r="AM17" s="143">
        <f>SUM(-AK17,AL17)+Tabla3[[#This Row],[Saldo31]]</f>
        <v>-852.77577039403093</v>
      </c>
      <c r="AN17" s="126">
        <f t="shared" si="1"/>
        <v>-852.77577039403093</v>
      </c>
      <c r="AO17" s="29"/>
      <c r="AP17" s="104">
        <f>SUM(Tabla3[[#This Row],[Saldo Anual]])</f>
        <v>-852.77577039403093</v>
      </c>
    </row>
    <row r="18" spans="1:43" ht="16.149999999999999" thickBot="1" x14ac:dyDescent="0.5">
      <c r="A18" s="339"/>
      <c r="B18" s="16" t="s">
        <v>3</v>
      </c>
      <c r="C18" s="114">
        <v>401</v>
      </c>
      <c r="D18" s="116">
        <f>SUM('Ene 26'!L15)-('Pago Cuota MC 2025'!F15)</f>
        <v>-355.02036172976256</v>
      </c>
      <c r="E18" s="106">
        <f>SUM('Pago Cuota MC 2026'!F16)</f>
        <v>0</v>
      </c>
      <c r="F18" s="117">
        <f t="shared" si="0"/>
        <v>355.02036172976256</v>
      </c>
      <c r="G18" s="116">
        <f>SUM('Feb 26'!L15)</f>
        <v>355.02471092665098</v>
      </c>
      <c r="H18" s="106">
        <f>SUM('Pago Cuota MC 2026'!G16)</f>
        <v>0</v>
      </c>
      <c r="I18" s="117">
        <f>SUM(-G18,H18)+Tabla3[[#This Row],[Saldo]]</f>
        <v>-4.3491968884268317E-3</v>
      </c>
      <c r="J18" s="116">
        <f>SUM('Mar 26'!L15)</f>
        <v>348.30401262725559</v>
      </c>
      <c r="K18" s="106">
        <f>SUM('Pago Cuota MC 2026'!H16)</f>
        <v>0</v>
      </c>
      <c r="L18" s="117">
        <f>SUM(-J18,K18)+Tabla3[[#This Row],[Saldo4]]</f>
        <v>-348.30836182414401</v>
      </c>
      <c r="M18" s="120">
        <f>SUM('Abr 26'!L15)</f>
        <v>344.27204757665851</v>
      </c>
      <c r="N18" s="106">
        <f>SUM('Pago Cuota MC 2026'!I16)</f>
        <v>0</v>
      </c>
      <c r="O18" s="117">
        <f>SUM(-M18,N18)+Tabla3[[#This Row],[Saldo7]]</f>
        <v>-692.58040940080252</v>
      </c>
      <c r="P18" s="120">
        <f>SUM('May 26'!L15)</f>
        <v>348.10791401036033</v>
      </c>
      <c r="Q18" s="106">
        <f>SUM('Pago Cuota MC 2026'!J16)</f>
        <v>0</v>
      </c>
      <c r="R18" s="117">
        <f>SUM(-P18,Q18)+Tabla3[[#This Row],[Saldo13]]</f>
        <v>-1040.6883234111629</v>
      </c>
      <c r="S18" s="120">
        <f>SUM('Jun 26'!L15)</f>
        <v>0</v>
      </c>
      <c r="T18" s="106">
        <f>SUM('Pago Cuota MC 2026'!K16)</f>
        <v>0</v>
      </c>
      <c r="U18" s="117">
        <f>SUM(-S18,T18)+Tabla3[[#This Row],[Saldo132]]</f>
        <v>-1040.6883234111629</v>
      </c>
      <c r="V18" s="120">
        <f>SUM('Jul 26'!L15)</f>
        <v>0</v>
      </c>
      <c r="W18" s="106">
        <f>SUM('Pago Cuota MC 2026'!L16)</f>
        <v>0</v>
      </c>
      <c r="X18" s="117">
        <f>SUM(-V18,W18)+Tabla3[[#This Row],[Saldo16]]</f>
        <v>-1040.6883234111629</v>
      </c>
      <c r="Y18" s="120">
        <f>SUM('Ago 26'!L15)</f>
        <v>0</v>
      </c>
      <c r="Z18" s="106">
        <f>SUM('Pago Cuota MC 2026'!M16)</f>
        <v>0</v>
      </c>
      <c r="AA18" s="117">
        <f>SUM(-Y18,Z18)+Tabla3[[#This Row],[Saldo19]]</f>
        <v>-1040.6883234111629</v>
      </c>
      <c r="AB18" s="120">
        <f>SUM('Sep 26'!L15)</f>
        <v>0</v>
      </c>
      <c r="AC18" s="106">
        <f>SUM('Pago Cuota MC 2026'!N16)</f>
        <v>0</v>
      </c>
      <c r="AD18" s="117">
        <f>SUM(-AB18,AC18)+Tabla3[[#This Row],[Saldo22]]</f>
        <v>-1040.6883234111629</v>
      </c>
      <c r="AE18" s="120">
        <f>SUM('Oct 26'!L15)</f>
        <v>0</v>
      </c>
      <c r="AF18" s="106">
        <f>SUM('Pago Cuota MC 2026'!O16)</f>
        <v>0</v>
      </c>
      <c r="AG18" s="143">
        <f>SUM(-AE18,AF18)+Tabla3[[#This Row],[Saldo25]]</f>
        <v>-1040.6883234111629</v>
      </c>
      <c r="AH18" s="120">
        <f>SUM('Nov 26'!L15)</f>
        <v>0</v>
      </c>
      <c r="AI18" s="106">
        <f>SUM('Pago Cuota MC 2026'!P16)</f>
        <v>0</v>
      </c>
      <c r="AJ18" s="117">
        <f>SUM(-AH18,AI18)+Tabla3[[#This Row],[Saldo28]]</f>
        <v>-1040.6883234111629</v>
      </c>
      <c r="AK18" s="120">
        <f>SUM('Dic 26'!L15)</f>
        <v>0</v>
      </c>
      <c r="AL18" s="106">
        <f>SUM('Pago Cuota MC 2026'!Q16)</f>
        <v>0</v>
      </c>
      <c r="AM18" s="143">
        <f>SUM(-AK18,AL18)+Tabla3[[#This Row],[Saldo31]]</f>
        <v>-1040.6883234111629</v>
      </c>
      <c r="AN18" s="126">
        <f t="shared" si="1"/>
        <v>-1040.6883234111629</v>
      </c>
      <c r="AO18" s="29"/>
      <c r="AP18" s="104">
        <f>SUM(Tabla3[[#This Row],[Saldo Anual]])</f>
        <v>-1040.6883234111629</v>
      </c>
    </row>
    <row r="19" spans="1:43" ht="16.149999999999999" thickBot="1" x14ac:dyDescent="0.5">
      <c r="A19" s="339"/>
      <c r="B19" s="16" t="s">
        <v>3</v>
      </c>
      <c r="C19" s="114">
        <v>402</v>
      </c>
      <c r="D19" s="116">
        <f>SUM('Ene 26'!L16)-('Pago Cuota MC 2025'!F16)</f>
        <v>327.64415817379091</v>
      </c>
      <c r="E19" s="106">
        <f>SUM('Pago Cuota MC 2026'!F17)</f>
        <v>327.64</v>
      </c>
      <c r="F19" s="117">
        <f t="shared" si="0"/>
        <v>-4.1581737909268668E-3</v>
      </c>
      <c r="G19" s="116">
        <f>SUM('Feb 26'!L16)</f>
        <v>390.76095493604799</v>
      </c>
      <c r="H19" s="106">
        <f>SUM('Pago Cuota MC 2026'!G17)</f>
        <v>390.77</v>
      </c>
      <c r="I19" s="117">
        <f>SUM(-G19,H19)+Tabla3[[#This Row],[Saldo]]</f>
        <v>4.8868901610603643E-3</v>
      </c>
      <c r="J19" s="116">
        <f>SUM('Mar 26'!L16)</f>
        <v>376.7616861257743</v>
      </c>
      <c r="K19" s="106">
        <f>SUM('Pago Cuota MC 2026'!H17)</f>
        <v>376.76</v>
      </c>
      <c r="L19" s="117">
        <f>SUM(-J19,K19)+Tabla3[[#This Row],[Saldo4]]</f>
        <v>3.2007643867473234E-3</v>
      </c>
      <c r="M19" s="120">
        <f>SUM('Abr 26'!L16)</f>
        <v>402.82167968578756</v>
      </c>
      <c r="N19" s="106">
        <f>SUM('Pago Cuota MC 2026'!I17)</f>
        <v>402.82</v>
      </c>
      <c r="O19" s="117">
        <f>SUM(-M19,N19)+Tabla3[[#This Row],[Saldo7]]</f>
        <v>1.5210785991826015E-3</v>
      </c>
      <c r="P19" s="120">
        <f>SUM('May 26'!L16)</f>
        <v>407.6523479292793</v>
      </c>
      <c r="Q19" s="106">
        <f>SUM('Pago Cuota MC 2026'!J17)</f>
        <v>0</v>
      </c>
      <c r="R19" s="117">
        <f>SUM(-P19,Q19)+Tabla3[[#This Row],[Saldo13]]</f>
        <v>-407.65082685068012</v>
      </c>
      <c r="S19" s="120">
        <f>SUM('Jun 26'!L16)</f>
        <v>0</v>
      </c>
      <c r="T19" s="106">
        <f>SUM('Pago Cuota MC 2026'!K17)</f>
        <v>0</v>
      </c>
      <c r="U19" s="117">
        <f>SUM(-S19,T19)+Tabla3[[#This Row],[Saldo132]]</f>
        <v>-407.65082685068012</v>
      </c>
      <c r="V19" s="120">
        <f>SUM('Jul 26'!L16)</f>
        <v>0</v>
      </c>
      <c r="W19" s="106">
        <f>SUM('Pago Cuota MC 2026'!L17)</f>
        <v>0</v>
      </c>
      <c r="X19" s="117">
        <f>SUM(-V19,W19)+Tabla3[[#This Row],[Saldo16]]</f>
        <v>-407.65082685068012</v>
      </c>
      <c r="Y19" s="120">
        <f>SUM('Ago 26'!L16)</f>
        <v>0</v>
      </c>
      <c r="Z19" s="106">
        <f>SUM('Pago Cuota MC 2026'!M17)</f>
        <v>0</v>
      </c>
      <c r="AA19" s="117">
        <f>SUM(-Y19,Z19)+Tabla3[[#This Row],[Saldo19]]</f>
        <v>-407.65082685068012</v>
      </c>
      <c r="AB19" s="120">
        <f>SUM('Sep 26'!L16)</f>
        <v>0</v>
      </c>
      <c r="AC19" s="106">
        <f>SUM('Pago Cuota MC 2026'!N17)</f>
        <v>0</v>
      </c>
      <c r="AD19" s="117">
        <f>SUM(-AB19,AC19)+Tabla3[[#This Row],[Saldo22]]</f>
        <v>-407.65082685068012</v>
      </c>
      <c r="AE19" s="120">
        <f>SUM('Oct 26'!L16)</f>
        <v>0</v>
      </c>
      <c r="AF19" s="106">
        <f>SUM('Pago Cuota MC 2026'!O17)</f>
        <v>0</v>
      </c>
      <c r="AG19" s="143">
        <f>SUM(-AE19,AF19)+Tabla3[[#This Row],[Saldo25]]</f>
        <v>-407.65082685068012</v>
      </c>
      <c r="AH19" s="120">
        <f>SUM('Nov 26'!L16)</f>
        <v>0</v>
      </c>
      <c r="AI19" s="106">
        <f>SUM('Pago Cuota MC 2026'!P17)</f>
        <v>0</v>
      </c>
      <c r="AJ19" s="117">
        <f>SUM(-AH19,AI19)+Tabla3[[#This Row],[Saldo28]]</f>
        <v>-407.65082685068012</v>
      </c>
      <c r="AK19" s="120">
        <f>SUM('Dic 26'!L16)</f>
        <v>0</v>
      </c>
      <c r="AL19" s="106">
        <f>SUM('Pago Cuota MC 2026'!Q17)</f>
        <v>0</v>
      </c>
      <c r="AM19" s="143">
        <f>SUM(-AK19,AL19)+Tabla3[[#This Row],[Saldo31]]</f>
        <v>-407.65082685068012</v>
      </c>
      <c r="AN19" s="126">
        <f t="shared" si="1"/>
        <v>-407.65082685068012</v>
      </c>
      <c r="AO19" s="29"/>
      <c r="AP19" s="104">
        <f>SUM(Tabla3[[#This Row],[Saldo Anual]])</f>
        <v>-407.65082685068012</v>
      </c>
    </row>
    <row r="20" spans="1:43" ht="16.149999999999999" thickBot="1" x14ac:dyDescent="0.5">
      <c r="A20" s="339"/>
      <c r="B20" s="16" t="s">
        <v>3</v>
      </c>
      <c r="C20" s="114">
        <v>403</v>
      </c>
      <c r="D20" s="116">
        <f>SUM('Ene 26'!L17)-('Pago Cuota MC 2025'!F17)</f>
        <v>332.10800027821176</v>
      </c>
      <c r="E20" s="106">
        <f>SUM('Pago Cuota MC 2026'!F18)</f>
        <v>0</v>
      </c>
      <c r="F20" s="117">
        <f t="shared" si="0"/>
        <v>-332.10800027821176</v>
      </c>
      <c r="G20" s="116">
        <f>SUM('Feb 26'!L17)</f>
        <v>388.62954162359694</v>
      </c>
      <c r="H20" s="106">
        <f>SUM('Pago Cuota MC 2026'!G18)</f>
        <v>720.74</v>
      </c>
      <c r="I20" s="117">
        <f>SUM(-G20,H20)+Tabla3[[#This Row],[Saldo]]</f>
        <v>2.4580981913118194E-3</v>
      </c>
      <c r="J20" s="116">
        <f>SUM('Mar 26'!L17)</f>
        <v>395.05814098707248</v>
      </c>
      <c r="K20" s="106">
        <f>SUM('Pago Cuota MC 2026'!H18)</f>
        <v>395.06</v>
      </c>
      <c r="L20" s="117">
        <f>SUM(-J20,K20)+Tabla3[[#This Row],[Saldo4]]</f>
        <v>4.3171111188371469E-3</v>
      </c>
      <c r="M20" s="120">
        <f>SUM('Abr 26'!L17)</f>
        <v>403.86606866794915</v>
      </c>
      <c r="N20" s="106">
        <f>SUM('Pago Cuota MC 2026'!I18)</f>
        <v>403.86</v>
      </c>
      <c r="O20" s="117">
        <f>SUM(-M20,N20)+Tabla3[[#This Row],[Saldo7]]</f>
        <v>-1.7515568302997053E-3</v>
      </c>
      <c r="P20" s="120">
        <f>SUM('May 26'!L17)</f>
        <v>416.78264409144145</v>
      </c>
      <c r="Q20" s="106">
        <f>SUM('Pago Cuota MC 2026'!J18)</f>
        <v>0</v>
      </c>
      <c r="R20" s="117">
        <f>SUM(-P20,Q20)+Tabla3[[#This Row],[Saldo13]]</f>
        <v>-416.78439564827175</v>
      </c>
      <c r="S20" s="120">
        <f>SUM('Jun 26'!L17)</f>
        <v>0</v>
      </c>
      <c r="T20" s="106">
        <f>SUM('Pago Cuota MC 2026'!K18)</f>
        <v>0</v>
      </c>
      <c r="U20" s="117">
        <f>SUM(-S20,T20)+Tabla3[[#This Row],[Saldo132]]</f>
        <v>-416.78439564827175</v>
      </c>
      <c r="V20" s="120">
        <f>SUM('Jul 26'!L17)</f>
        <v>0</v>
      </c>
      <c r="W20" s="106">
        <f>SUM('Pago Cuota MC 2026'!L18)</f>
        <v>0</v>
      </c>
      <c r="X20" s="117">
        <f>SUM(-V20,W20)+Tabla3[[#This Row],[Saldo16]]</f>
        <v>-416.78439564827175</v>
      </c>
      <c r="Y20" s="120">
        <f>SUM('Ago 26'!L17)</f>
        <v>0</v>
      </c>
      <c r="Z20" s="106">
        <f>SUM('Pago Cuota MC 2026'!M18)</f>
        <v>0</v>
      </c>
      <c r="AA20" s="117">
        <f>SUM(-Y20,Z20)+Tabla3[[#This Row],[Saldo19]]</f>
        <v>-416.78439564827175</v>
      </c>
      <c r="AB20" s="120">
        <f>SUM('Sep 26'!L17)</f>
        <v>0</v>
      </c>
      <c r="AC20" s="106">
        <f>SUM('Pago Cuota MC 2026'!N18)</f>
        <v>0</v>
      </c>
      <c r="AD20" s="117">
        <f>SUM(-AB20,AC20)+Tabla3[[#This Row],[Saldo22]]</f>
        <v>-416.78439564827175</v>
      </c>
      <c r="AE20" s="120">
        <f>SUM('Oct 26'!L17)</f>
        <v>0</v>
      </c>
      <c r="AF20" s="106">
        <f>SUM('Pago Cuota MC 2026'!O18)</f>
        <v>0</v>
      </c>
      <c r="AG20" s="143">
        <f>SUM(-AE20,AF20)+Tabla3[[#This Row],[Saldo25]]</f>
        <v>-416.78439564827175</v>
      </c>
      <c r="AH20" s="120">
        <f>SUM('Nov 26'!L17)</f>
        <v>0</v>
      </c>
      <c r="AI20" s="106">
        <f>SUM('Pago Cuota MC 2026'!P18)</f>
        <v>0</v>
      </c>
      <c r="AJ20" s="117">
        <f>SUM(-AH20,AI20)+Tabla3[[#This Row],[Saldo28]]</f>
        <v>-416.78439564827175</v>
      </c>
      <c r="AK20" s="120">
        <f>SUM('Dic 26'!L17)</f>
        <v>0</v>
      </c>
      <c r="AL20" s="106">
        <f>SUM('Pago Cuota MC 2026'!Q18)</f>
        <v>0</v>
      </c>
      <c r="AM20" s="143">
        <f>SUM(-AK20,AL20)+Tabla3[[#This Row],[Saldo31]]</f>
        <v>-416.78439564827175</v>
      </c>
      <c r="AN20" s="126">
        <f t="shared" si="1"/>
        <v>-416.78439564827175</v>
      </c>
      <c r="AO20" s="29"/>
      <c r="AP20" s="104">
        <f>SUM(Tabla3[[#This Row],[Saldo Anual]])</f>
        <v>-416.78439564827175</v>
      </c>
    </row>
    <row r="21" spans="1:43" ht="16.149999999999999" thickBot="1" x14ac:dyDescent="0.5">
      <c r="A21" s="339"/>
      <c r="B21" s="16" t="s">
        <v>3</v>
      </c>
      <c r="C21" s="114">
        <v>404</v>
      </c>
      <c r="D21" s="116">
        <f>SUM('Ene 26'!L18)-('Pago Cuota MC 2025'!F18)</f>
        <v>303.02227271258801</v>
      </c>
      <c r="E21" s="106">
        <f>SUM('Pago Cuota MC 2026'!F19)</f>
        <v>0</v>
      </c>
      <c r="F21" s="117">
        <f t="shared" si="0"/>
        <v>-303.02227271258801</v>
      </c>
      <c r="G21" s="116">
        <f>SUM('Feb 26'!L18)</f>
        <v>384.58392909423122</v>
      </c>
      <c r="H21" s="106">
        <f>SUM('Pago Cuota MC 2026'!G19)</f>
        <v>670</v>
      </c>
      <c r="I21" s="117">
        <f>SUM(-G21,H21)+Tabla3[[#This Row],[Saldo]]</f>
        <v>-17.606201806819229</v>
      </c>
      <c r="J21" s="116">
        <f>SUM('Mar 26'!L18)</f>
        <v>379.23043290735257</v>
      </c>
      <c r="K21" s="106">
        <f>SUM('Pago Cuota MC 2026'!H19)</f>
        <v>80</v>
      </c>
      <c r="L21" s="117">
        <f>SUM(-J21,K21)+Tabla3[[#This Row],[Saldo4]]</f>
        <v>-316.83663471417179</v>
      </c>
      <c r="M21" s="120">
        <f>SUM('Abr 26'!L18)</f>
        <v>383.71255376763435</v>
      </c>
      <c r="N21" s="106">
        <f>SUM('Pago Cuota MC 2026'!I19)</f>
        <v>100</v>
      </c>
      <c r="O21" s="117">
        <f>SUM(-M21,N21)+Tabla3[[#This Row],[Saldo7]]</f>
        <v>-600.54918848180614</v>
      </c>
      <c r="P21" s="120">
        <f>SUM('May 26'!L18)</f>
        <v>382.63156582117119</v>
      </c>
      <c r="Q21" s="106">
        <f>SUM('Pago Cuota MC 2026'!J19)</f>
        <v>0</v>
      </c>
      <c r="R21" s="117">
        <f>SUM(-P21,Q21)+Tabla3[[#This Row],[Saldo13]]</f>
        <v>-983.18075430297733</v>
      </c>
      <c r="S21" s="120">
        <f>SUM('Jun 26'!L18)</f>
        <v>0</v>
      </c>
      <c r="T21" s="106">
        <f>SUM('Pago Cuota MC 2026'!K19)</f>
        <v>0</v>
      </c>
      <c r="U21" s="117">
        <f>SUM(-S21,T21)+Tabla3[[#This Row],[Saldo132]]</f>
        <v>-983.18075430297733</v>
      </c>
      <c r="V21" s="120">
        <f>SUM('Jul 26'!L18)</f>
        <v>0</v>
      </c>
      <c r="W21" s="106">
        <f>SUM('Pago Cuota MC 2026'!L19)</f>
        <v>0</v>
      </c>
      <c r="X21" s="117">
        <f>SUM(-V21,W21)+Tabla3[[#This Row],[Saldo16]]</f>
        <v>-983.18075430297733</v>
      </c>
      <c r="Y21" s="120">
        <f>SUM('Ago 26'!L18)</f>
        <v>0</v>
      </c>
      <c r="Z21" s="106">
        <f>SUM('Pago Cuota MC 2026'!M19)</f>
        <v>0</v>
      </c>
      <c r="AA21" s="117">
        <f>SUM(-Y21,Z21)+Tabla3[[#This Row],[Saldo19]]</f>
        <v>-983.18075430297733</v>
      </c>
      <c r="AB21" s="120">
        <f>SUM('Sep 26'!L18)</f>
        <v>0</v>
      </c>
      <c r="AC21" s="106">
        <f>SUM('Pago Cuota MC 2026'!N19)</f>
        <v>0</v>
      </c>
      <c r="AD21" s="117">
        <f>SUM(-AB21,AC21)+Tabla3[[#This Row],[Saldo22]]</f>
        <v>-983.18075430297733</v>
      </c>
      <c r="AE21" s="120">
        <f>SUM('Oct 26'!L18)</f>
        <v>0</v>
      </c>
      <c r="AF21" s="106">
        <f>SUM('Pago Cuota MC 2026'!O19)</f>
        <v>0</v>
      </c>
      <c r="AG21" s="143">
        <f>SUM(-AE21,AF21)+Tabla3[[#This Row],[Saldo25]]</f>
        <v>-983.18075430297733</v>
      </c>
      <c r="AH21" s="120">
        <f>SUM('Nov 26'!L18)</f>
        <v>0</v>
      </c>
      <c r="AI21" s="106">
        <f>SUM('Pago Cuota MC 2026'!P19)</f>
        <v>0</v>
      </c>
      <c r="AJ21" s="117">
        <f>SUM(-AH21,AI21)+Tabla3[[#This Row],[Saldo28]]</f>
        <v>-983.18075430297733</v>
      </c>
      <c r="AK21" s="120">
        <f>SUM('Dic 26'!L18)</f>
        <v>0</v>
      </c>
      <c r="AL21" s="106">
        <f>SUM('Pago Cuota MC 2026'!Q19)</f>
        <v>0</v>
      </c>
      <c r="AM21" s="143">
        <f>SUM(-AK21,AL21)+Tabla3[[#This Row],[Saldo31]]</f>
        <v>-983.18075430297733</v>
      </c>
      <c r="AN21" s="126">
        <f t="shared" si="1"/>
        <v>-983.18075430297733</v>
      </c>
      <c r="AO21" s="29"/>
      <c r="AP21" s="104">
        <f>SUM(Tabla3[[#This Row],[Saldo Anual]])</f>
        <v>-983.18075430297733</v>
      </c>
    </row>
    <row r="22" spans="1:43" ht="16.149999999999999" thickBot="1" x14ac:dyDescent="0.5">
      <c r="A22" s="339"/>
      <c r="B22" s="16" t="s">
        <v>3</v>
      </c>
      <c r="C22" s="114">
        <v>501</v>
      </c>
      <c r="D22" s="116">
        <f>SUM('Ene 26'!L19)-('Pago Cuota MC 2025'!F19)</f>
        <v>-2.5884986304724293</v>
      </c>
      <c r="E22" s="106">
        <f>SUM('Pago Cuota MC 2026'!F20)</f>
        <v>0</v>
      </c>
      <c r="F22" s="117">
        <f t="shared" si="0"/>
        <v>2.5884986304724293</v>
      </c>
      <c r="G22" s="116">
        <f>SUM('Feb 26'!L19)</f>
        <v>439.80156229705034</v>
      </c>
      <c r="H22" s="106">
        <f>SUM('Pago Cuota MC 2026'!G20)</f>
        <v>439</v>
      </c>
      <c r="I22" s="117">
        <f>SUM(-G22,H22)+Tabla3[[#This Row],[Saldo]]</f>
        <v>1.7869363334220907</v>
      </c>
      <c r="J22" s="116">
        <f>SUM('Mar 26'!L19)</f>
        <v>430.48823519660652</v>
      </c>
      <c r="K22" s="106">
        <f>SUM('Pago Cuota MC 2026'!H20)</f>
        <v>430</v>
      </c>
      <c r="L22" s="117">
        <f>SUM(-J22,K22)+Tabla3[[#This Row],[Saldo4]]</f>
        <v>1.2987011368155663</v>
      </c>
      <c r="M22" s="120">
        <f>SUM('Abr 26'!L19)</f>
        <v>446.57200067214649</v>
      </c>
      <c r="N22" s="106">
        <f>SUM('Pago Cuota MC 2026'!I20)</f>
        <v>446</v>
      </c>
      <c r="O22" s="117">
        <f>SUM(-M22,N22)+Tabla3[[#This Row],[Saldo7]]</f>
        <v>0.72670046466907934</v>
      </c>
      <c r="P22" s="120">
        <f>SUM('May 26'!L19)</f>
        <v>431.95940482117118</v>
      </c>
      <c r="Q22" s="106">
        <f>SUM('Pago Cuota MC 2026'!J20)</f>
        <v>0</v>
      </c>
      <c r="R22" s="117">
        <f>SUM(-P22,Q22)+Tabla3[[#This Row],[Saldo13]]</f>
        <v>-431.2327043565021</v>
      </c>
      <c r="S22" s="120">
        <f>SUM('Jun 26'!L19)</f>
        <v>0</v>
      </c>
      <c r="T22" s="106">
        <f>SUM('Pago Cuota MC 2026'!K20)</f>
        <v>0</v>
      </c>
      <c r="U22" s="117">
        <f>SUM(-S22,T22)+Tabla3[[#This Row],[Saldo132]]</f>
        <v>-431.2327043565021</v>
      </c>
      <c r="V22" s="120">
        <f>SUM('Jul 26'!L19)</f>
        <v>0</v>
      </c>
      <c r="W22" s="106">
        <f>SUM('Pago Cuota MC 2026'!L20)</f>
        <v>0</v>
      </c>
      <c r="X22" s="117">
        <f>SUM(-V22,W22)+Tabla3[[#This Row],[Saldo16]]</f>
        <v>-431.2327043565021</v>
      </c>
      <c r="Y22" s="120">
        <f>SUM('Ago 26'!L19)</f>
        <v>0</v>
      </c>
      <c r="Z22" s="106">
        <f>SUM('Pago Cuota MC 2026'!M20)</f>
        <v>0</v>
      </c>
      <c r="AA22" s="117">
        <f>SUM(-Y22,Z22)+Tabla3[[#This Row],[Saldo19]]</f>
        <v>-431.2327043565021</v>
      </c>
      <c r="AB22" s="120">
        <f>SUM('Sep 26'!L19)</f>
        <v>0</v>
      </c>
      <c r="AC22" s="106">
        <f>SUM('Pago Cuota MC 2026'!N20)</f>
        <v>0</v>
      </c>
      <c r="AD22" s="117">
        <f>SUM(-AB22,AC22)+Tabla3[[#This Row],[Saldo22]]</f>
        <v>-431.2327043565021</v>
      </c>
      <c r="AE22" s="120">
        <f>SUM('Oct 26'!L19)</f>
        <v>0</v>
      </c>
      <c r="AF22" s="106">
        <f>SUM('Pago Cuota MC 2026'!O20)</f>
        <v>0</v>
      </c>
      <c r="AG22" s="143">
        <f>SUM(-AE22,AF22)+Tabla3[[#This Row],[Saldo25]]</f>
        <v>-431.2327043565021</v>
      </c>
      <c r="AH22" s="120">
        <f>SUM('Nov 26'!L19)</f>
        <v>0</v>
      </c>
      <c r="AI22" s="106">
        <f>SUM('Pago Cuota MC 2026'!P20)</f>
        <v>0</v>
      </c>
      <c r="AJ22" s="117">
        <f>SUM(-AH22,AI22)+Tabla3[[#This Row],[Saldo28]]</f>
        <v>-431.2327043565021</v>
      </c>
      <c r="AK22" s="120">
        <f>SUM('Dic 26'!L19)</f>
        <v>0</v>
      </c>
      <c r="AL22" s="106">
        <f>SUM('Pago Cuota MC 2026'!Q20)</f>
        <v>0</v>
      </c>
      <c r="AM22" s="143">
        <f>SUM(-AK22,AL22)+Tabla3[[#This Row],[Saldo31]]</f>
        <v>-431.2327043565021</v>
      </c>
      <c r="AN22" s="126">
        <f t="shared" si="1"/>
        <v>-431.2327043565021</v>
      </c>
      <c r="AO22" s="29"/>
      <c r="AP22" s="104">
        <f>SUM(Tabla3[[#This Row],[Saldo Anual]])</f>
        <v>-431.2327043565021</v>
      </c>
    </row>
    <row r="23" spans="1:43" ht="16.149999999999999" thickBot="1" x14ac:dyDescent="0.5">
      <c r="A23" s="339"/>
      <c r="B23" s="16" t="s">
        <v>3</v>
      </c>
      <c r="C23" s="114">
        <v>502</v>
      </c>
      <c r="D23" s="116">
        <f>SUM('Ene 26'!L20)-('Pago Cuota MC 2025'!F20)</f>
        <v>438.42186029576021</v>
      </c>
      <c r="E23" s="106">
        <f>SUM('Pago Cuota MC 2026'!F21)</f>
        <v>438.96</v>
      </c>
      <c r="F23" s="117">
        <f t="shared" si="0"/>
        <v>0.53813970423976798</v>
      </c>
      <c r="G23" s="116">
        <f>SUM('Feb 26'!L20)</f>
        <v>464.43726096580519</v>
      </c>
      <c r="H23" s="106">
        <f>SUM('Pago Cuota MC 2026'!G21)</f>
        <v>463.9</v>
      </c>
      <c r="I23" s="117">
        <f>SUM(-G23,H23)+Tabla3[[#This Row],[Saldo]]</f>
        <v>8.7873843455099632E-4</v>
      </c>
      <c r="J23" s="116">
        <f>SUM('Mar 26'!L20)</f>
        <v>507.51134583490443</v>
      </c>
      <c r="K23" s="106">
        <f>SUM('Pago Cuota MC 2026'!H21)</f>
        <v>507.51</v>
      </c>
      <c r="L23" s="117">
        <f>SUM(-J23,K23)+Tabla3[[#This Row],[Saldo4]]</f>
        <v>-4.6709646989029352E-4</v>
      </c>
      <c r="M23" s="120">
        <f>SUM('Abr 26'!L20)</f>
        <v>508.8203203993238</v>
      </c>
      <c r="N23" s="106">
        <f>SUM('Pago Cuota MC 2026'!I21)</f>
        <v>508.82</v>
      </c>
      <c r="O23" s="117">
        <f>SUM(-M23,N23)+Tabla3[[#This Row],[Saldo7]]</f>
        <v>-7.8749579370196443E-4</v>
      </c>
      <c r="P23" s="120">
        <f>SUM('May 26'!L20)</f>
        <v>543.48906974009014</v>
      </c>
      <c r="Q23" s="106">
        <f>SUM('Pago Cuota MC 2026'!J21)</f>
        <v>543.49</v>
      </c>
      <c r="R23" s="117">
        <f>SUM(-P23,Q23)+Tabla3[[#This Row],[Saldo13]]</f>
        <v>1.427641161626525E-4</v>
      </c>
      <c r="S23" s="120">
        <f>SUM('Jun 26'!L20)</f>
        <v>0</v>
      </c>
      <c r="T23" s="106">
        <f>SUM('Pago Cuota MC 2026'!K21)</f>
        <v>0</v>
      </c>
      <c r="U23" s="117">
        <f>SUM(-S23,T23)+Tabla3[[#This Row],[Saldo132]]</f>
        <v>1.427641161626525E-4</v>
      </c>
      <c r="V23" s="120">
        <f>SUM('Jul 26'!L20)</f>
        <v>0</v>
      </c>
      <c r="W23" s="106">
        <f>SUM('Pago Cuota MC 2026'!L21)</f>
        <v>0</v>
      </c>
      <c r="X23" s="117">
        <f>SUM(-V23,W23)+Tabla3[[#This Row],[Saldo16]]</f>
        <v>1.427641161626525E-4</v>
      </c>
      <c r="Y23" s="120">
        <f>SUM('Ago 26'!L20)</f>
        <v>0</v>
      </c>
      <c r="Z23" s="106">
        <f>SUM('Pago Cuota MC 2026'!M21)</f>
        <v>0</v>
      </c>
      <c r="AA23" s="117">
        <f>SUM(-Y23,Z23)+Tabla3[[#This Row],[Saldo19]]</f>
        <v>1.427641161626525E-4</v>
      </c>
      <c r="AB23" s="120">
        <f>SUM('Sep 26'!L20)</f>
        <v>0</v>
      </c>
      <c r="AC23" s="106">
        <f>SUM('Pago Cuota MC 2026'!N21)</f>
        <v>0</v>
      </c>
      <c r="AD23" s="117">
        <f>SUM(-AB23,AC23)+Tabla3[[#This Row],[Saldo22]]</f>
        <v>1.427641161626525E-4</v>
      </c>
      <c r="AE23" s="120">
        <f>SUM('Oct 26'!L20)</f>
        <v>0</v>
      </c>
      <c r="AF23" s="106">
        <f>SUM('Pago Cuota MC 2026'!O21)</f>
        <v>0</v>
      </c>
      <c r="AG23" s="143">
        <f>SUM(-AE23,AF23)+Tabla3[[#This Row],[Saldo25]]</f>
        <v>1.427641161626525E-4</v>
      </c>
      <c r="AH23" s="120">
        <f>SUM('Nov 26'!L20)</f>
        <v>0</v>
      </c>
      <c r="AI23" s="106">
        <f>SUM('Pago Cuota MC 2026'!P21)</f>
        <v>0</v>
      </c>
      <c r="AJ23" s="117">
        <f>SUM(-AH23,AI23)+Tabla3[[#This Row],[Saldo28]]</f>
        <v>1.427641161626525E-4</v>
      </c>
      <c r="AK23" s="120">
        <f>SUM('Dic 26'!L20)</f>
        <v>0</v>
      </c>
      <c r="AL23" s="106">
        <f>SUM('Pago Cuota MC 2026'!Q21)</f>
        <v>0</v>
      </c>
      <c r="AM23" s="143">
        <f>SUM(-AK23,AL23)+Tabla3[[#This Row],[Saldo31]]</f>
        <v>1.427641161626525E-4</v>
      </c>
      <c r="AN23" s="126">
        <f t="shared" si="1"/>
        <v>1.427641161626525E-4</v>
      </c>
      <c r="AO23" s="29"/>
      <c r="AP23" s="104" t="s">
        <v>12</v>
      </c>
    </row>
    <row r="24" spans="1:43" ht="16.149999999999999" thickBot="1" x14ac:dyDescent="0.5">
      <c r="A24" s="339"/>
      <c r="B24" s="16" t="s">
        <v>3</v>
      </c>
      <c r="C24" s="114">
        <v>503</v>
      </c>
      <c r="D24" s="116">
        <f>SUM('Ene 26'!L21)-('Pago Cuota MC 2025'!F21)</f>
        <v>67.77427411160437</v>
      </c>
      <c r="E24" s="106">
        <f>SUM('Pago Cuota MC 2026'!F22)</f>
        <v>450</v>
      </c>
      <c r="F24" s="117">
        <f t="shared" si="0"/>
        <v>382.22572588839563</v>
      </c>
      <c r="G24" s="116">
        <f>SUM('Feb 26'!L21)</f>
        <v>438.63403653354214</v>
      </c>
      <c r="H24" s="106">
        <f>SUM('Pago Cuota MC 2026'!G22)</f>
        <v>450</v>
      </c>
      <c r="I24" s="117">
        <f>SUM(-G24,H24)+Tabla3[[#This Row],[Saldo]]</f>
        <v>393.59168935485349</v>
      </c>
      <c r="J24" s="116">
        <f>SUM('Mar 26'!L21)</f>
        <v>416.59258981551307</v>
      </c>
      <c r="K24" s="106">
        <f>SUM('Pago Cuota MC 2026'!H22)</f>
        <v>30</v>
      </c>
      <c r="L24" s="117">
        <f>SUM(-J24,K24)+Tabla3[[#This Row],[Saldo4]]</f>
        <v>6.9990995393404205</v>
      </c>
      <c r="M24" s="120">
        <f>SUM('Abr 26'!L21)</f>
        <v>426.70580675819053</v>
      </c>
      <c r="N24" s="106">
        <f>SUM('Pago Cuota MC 2026'!I22)</f>
        <v>550</v>
      </c>
      <c r="O24" s="117">
        <f>SUM(-M24,N24)+Tabla3[[#This Row],[Saldo7]]</f>
        <v>130.29329278114989</v>
      </c>
      <c r="P24" s="120">
        <f>SUM('May 26'!L21)</f>
        <v>401.5205954427928</v>
      </c>
      <c r="Q24" s="106">
        <f>SUM('Pago Cuota MC 2026'!J22)</f>
        <v>500</v>
      </c>
      <c r="R24" s="117">
        <f>SUM(-P24,Q24)+Tabla3[[#This Row],[Saldo13]]</f>
        <v>228.77269733835709</v>
      </c>
      <c r="S24" s="120">
        <f>SUM('Jun 26'!L21)</f>
        <v>0</v>
      </c>
      <c r="T24" s="106">
        <f>SUM('Pago Cuota MC 2026'!K22)</f>
        <v>0</v>
      </c>
      <c r="U24" s="117">
        <f>SUM(-S24,T24)+Tabla3[[#This Row],[Saldo132]]</f>
        <v>228.77269733835709</v>
      </c>
      <c r="V24" s="120">
        <f>SUM('Jul 26'!L21)</f>
        <v>0</v>
      </c>
      <c r="W24" s="106">
        <f>SUM('Pago Cuota MC 2026'!L22)</f>
        <v>0</v>
      </c>
      <c r="X24" s="117">
        <f>SUM(-V24,W24)+Tabla3[[#This Row],[Saldo16]]</f>
        <v>228.77269733835709</v>
      </c>
      <c r="Y24" s="120">
        <f>SUM('Ago 26'!L21)</f>
        <v>0</v>
      </c>
      <c r="Z24" s="106">
        <f>SUM('Pago Cuota MC 2026'!M22)</f>
        <v>0</v>
      </c>
      <c r="AA24" s="117">
        <f>SUM(-Y24,Z24)+Tabla3[[#This Row],[Saldo19]]</f>
        <v>228.77269733835709</v>
      </c>
      <c r="AB24" s="120">
        <f>SUM('Sep 26'!L21)</f>
        <v>0</v>
      </c>
      <c r="AC24" s="106">
        <f>SUM('Pago Cuota MC 2026'!N22)</f>
        <v>0</v>
      </c>
      <c r="AD24" s="117">
        <f>SUM(-AB24,AC24)+Tabla3[[#This Row],[Saldo22]]</f>
        <v>228.77269733835709</v>
      </c>
      <c r="AE24" s="120">
        <f>SUM('Oct 26'!L21)</f>
        <v>0</v>
      </c>
      <c r="AF24" s="106">
        <f>SUM('Pago Cuota MC 2026'!O22)</f>
        <v>0</v>
      </c>
      <c r="AG24" s="143">
        <f>SUM(-AE24,AF24)+Tabla3[[#This Row],[Saldo25]]</f>
        <v>228.77269733835709</v>
      </c>
      <c r="AH24" s="120">
        <f>SUM('Nov 26'!L21)</f>
        <v>0</v>
      </c>
      <c r="AI24" s="106">
        <f>SUM('Pago Cuota MC 2026'!P22)</f>
        <v>0</v>
      </c>
      <c r="AJ24" s="117">
        <f>SUM(-AH24,AI24)+Tabla3[[#This Row],[Saldo28]]</f>
        <v>228.77269733835709</v>
      </c>
      <c r="AK24" s="120">
        <f>SUM('Dic 26'!L21)</f>
        <v>0</v>
      </c>
      <c r="AL24" s="106">
        <f>SUM('Pago Cuota MC 2026'!Q22)</f>
        <v>0</v>
      </c>
      <c r="AM24" s="143">
        <f>SUM(-AK24,AL24)+Tabla3[[#This Row],[Saldo31]]</f>
        <v>228.77269733835709</v>
      </c>
      <c r="AN24" s="126">
        <f t="shared" si="1"/>
        <v>228.77269733835709</v>
      </c>
      <c r="AO24" s="29"/>
      <c r="AP24" s="104" t="s">
        <v>12</v>
      </c>
    </row>
    <row r="25" spans="1:43" ht="16.149999999999999" thickBot="1" x14ac:dyDescent="0.5">
      <c r="A25" s="339"/>
      <c r="B25" s="16" t="s">
        <v>3</v>
      </c>
      <c r="C25" s="114">
        <v>504</v>
      </c>
      <c r="D25" s="116">
        <f>SUM('Ene 26'!L22)-('Pago Cuota MC 2025'!F22)</f>
        <v>330.11935087921114</v>
      </c>
      <c r="E25" s="106">
        <f>SUM('Pago Cuota MC 2026'!F23)</f>
        <v>330.66</v>
      </c>
      <c r="F25" s="117">
        <f t="shared" si="0"/>
        <v>0.54064912078888483</v>
      </c>
      <c r="G25" s="116">
        <f>SUM('Feb 26'!L22)</f>
        <v>351.48140599321323</v>
      </c>
      <c r="H25" s="106">
        <f>SUM('Pago Cuota MC 2026'!G23)</f>
        <v>350.94</v>
      </c>
      <c r="I25" s="117">
        <f>SUM(-G25,H25)+Tabla3[[#This Row],[Saldo]]</f>
        <v>-7.56872424346966E-4</v>
      </c>
      <c r="J25" s="116">
        <f>SUM('Mar 26'!L22)</f>
        <v>342.50335216401834</v>
      </c>
      <c r="K25" s="106">
        <f>SUM('Pago Cuota MC 2026'!H23)</f>
        <v>342.5</v>
      </c>
      <c r="L25" s="117">
        <f>SUM(-J25,K25)+Tabla3[[#This Row],[Saldo4]]</f>
        <v>-4.1090364426850101E-3</v>
      </c>
      <c r="M25" s="120">
        <f>SUM('Abr 26'!L22)</f>
        <v>345.71321315902998</v>
      </c>
      <c r="N25" s="106">
        <f>SUM('Pago Cuota MC 2026'!I23)</f>
        <v>345.72</v>
      </c>
      <c r="O25" s="117">
        <f>SUM(-M25,N25)+Tabla3[[#This Row],[Saldo7]]</f>
        <v>2.677804527365879E-3</v>
      </c>
      <c r="P25" s="120">
        <f>SUM('May 26'!L22)</f>
        <v>345.3383010644144</v>
      </c>
      <c r="Q25" s="106">
        <f>SUM('Pago Cuota MC 2026'!J23)</f>
        <v>345.34</v>
      </c>
      <c r="R25" s="117">
        <f>SUM(-P25,Q25)+Tabla3[[#This Row],[Saldo13]]</f>
        <v>4.3767401129457539E-3</v>
      </c>
      <c r="S25" s="120">
        <f>SUM('Jun 26'!L22)</f>
        <v>0</v>
      </c>
      <c r="T25" s="106">
        <f>SUM('Pago Cuota MC 2026'!K23)</f>
        <v>0</v>
      </c>
      <c r="U25" s="117">
        <f>SUM(-S25,T25)+Tabla3[[#This Row],[Saldo132]]</f>
        <v>4.3767401129457539E-3</v>
      </c>
      <c r="V25" s="120">
        <f>SUM('Jul 26'!L22)</f>
        <v>0</v>
      </c>
      <c r="W25" s="106">
        <f>SUM('Pago Cuota MC 2026'!L23)</f>
        <v>0</v>
      </c>
      <c r="X25" s="117">
        <f>SUM(-V25,W25)+Tabla3[[#This Row],[Saldo16]]</f>
        <v>4.3767401129457539E-3</v>
      </c>
      <c r="Y25" s="120">
        <f>SUM('Ago 26'!L22)</f>
        <v>0</v>
      </c>
      <c r="Z25" s="106">
        <f>SUM('Pago Cuota MC 2026'!M23)</f>
        <v>0</v>
      </c>
      <c r="AA25" s="117">
        <f>SUM(-Y25,Z25)+Tabla3[[#This Row],[Saldo19]]</f>
        <v>4.3767401129457539E-3</v>
      </c>
      <c r="AB25" s="120">
        <f>SUM('Sep 26'!L22)</f>
        <v>0</v>
      </c>
      <c r="AC25" s="106">
        <f>SUM('Pago Cuota MC 2026'!N23)</f>
        <v>0</v>
      </c>
      <c r="AD25" s="117">
        <f>SUM(-AB25,AC25)+Tabla3[[#This Row],[Saldo22]]</f>
        <v>4.3767401129457539E-3</v>
      </c>
      <c r="AE25" s="120">
        <f>SUM('Oct 26'!L22)</f>
        <v>0</v>
      </c>
      <c r="AF25" s="106">
        <f>SUM('Pago Cuota MC 2026'!O23)</f>
        <v>0</v>
      </c>
      <c r="AG25" s="143">
        <f>SUM(-AE25,AF25)+Tabla3[[#This Row],[Saldo25]]</f>
        <v>4.3767401129457539E-3</v>
      </c>
      <c r="AH25" s="120">
        <f>SUM('Nov 26'!L22)</f>
        <v>0</v>
      </c>
      <c r="AI25" s="106">
        <f>SUM('Pago Cuota MC 2026'!P23)</f>
        <v>0</v>
      </c>
      <c r="AJ25" s="117">
        <f>SUM(-AH25,AI25)+Tabla3[[#This Row],[Saldo28]]</f>
        <v>4.3767401129457539E-3</v>
      </c>
      <c r="AK25" s="120">
        <f>SUM('Dic 26'!L22)</f>
        <v>0</v>
      </c>
      <c r="AL25" s="106">
        <f>SUM('Pago Cuota MC 2026'!Q23)</f>
        <v>0</v>
      </c>
      <c r="AM25" s="143">
        <f>SUM(-AK25,AL25)+Tabla3[[#This Row],[Saldo31]]</f>
        <v>4.3767401129457539E-3</v>
      </c>
      <c r="AN25" s="126">
        <f t="shared" si="1"/>
        <v>4.3767401129457539E-3</v>
      </c>
      <c r="AO25" s="29"/>
      <c r="AP25" s="104" t="s">
        <v>12</v>
      </c>
    </row>
    <row r="26" spans="1:43" ht="16.149999999999999" thickBot="1" x14ac:dyDescent="0.5">
      <c r="A26" s="338"/>
      <c r="B26" s="16" t="s">
        <v>4</v>
      </c>
      <c r="C26" s="114">
        <v>101</v>
      </c>
      <c r="D26" s="116">
        <f>SUM('Ene 26'!L23)-('Pago Cuota MC 2025'!F23)</f>
        <v>357.00151215139357</v>
      </c>
      <c r="E26" s="106">
        <f>SUM('Pago Cuota MC 2026'!F24)</f>
        <v>357</v>
      </c>
      <c r="F26" s="117">
        <f t="shared" si="0"/>
        <v>-1.5121513935696385E-3</v>
      </c>
      <c r="G26" s="116">
        <f>SUM('Feb 26'!L23)</f>
        <v>374.48347365178802</v>
      </c>
      <c r="H26" s="106">
        <f>SUM('Pago Cuota MC 2026'!G24)</f>
        <v>374.48</v>
      </c>
      <c r="I26" s="117">
        <f>SUM(-G26,H26)+Tabla3[[#This Row],[Saldo]]</f>
        <v>-4.9858031815688264E-3</v>
      </c>
      <c r="J26" s="116">
        <f>SUM('Mar 26'!L23)</f>
        <v>378.89947772286564</v>
      </c>
      <c r="K26" s="106">
        <f>SUM('Pago Cuota MC 2026'!H24)</f>
        <v>378.9</v>
      </c>
      <c r="L26" s="117">
        <f>SUM(-J26,K26)+Tabla3[[#This Row],[Saldo4]]</f>
        <v>-4.4635260472318805E-3</v>
      </c>
      <c r="M26" s="120">
        <f>SUM('Abr 26'!L23)</f>
        <v>384.16405817476971</v>
      </c>
      <c r="N26" s="106">
        <f>SUM('Pago Cuota MC 2026'!I24)</f>
        <v>384.17</v>
      </c>
      <c r="O26" s="117">
        <f>SUM(-M26,N26)+Tabla3[[#This Row],[Saldo7]]</f>
        <v>1.4782991830770698E-3</v>
      </c>
      <c r="P26" s="120">
        <f>SUM('May 26'!L23)</f>
        <v>383.76275295630631</v>
      </c>
      <c r="Q26" s="106">
        <f>SUM('Pago Cuota MC 2026'!J24)</f>
        <v>0</v>
      </c>
      <c r="R26" s="117">
        <f>SUM(-P26,Q26)+Tabla3[[#This Row],[Saldo13]]</f>
        <v>-383.76127465712324</v>
      </c>
      <c r="S26" s="120">
        <f>SUM('Jun 26'!L23)</f>
        <v>0</v>
      </c>
      <c r="T26" s="106">
        <f>SUM('Pago Cuota MC 2026'!K24)</f>
        <v>0</v>
      </c>
      <c r="U26" s="117">
        <f>SUM(-S26,T26)+Tabla3[[#This Row],[Saldo132]]</f>
        <v>-383.76127465712324</v>
      </c>
      <c r="V26" s="120">
        <f>SUM('Jul 26'!L23)</f>
        <v>0</v>
      </c>
      <c r="W26" s="106">
        <f>SUM('Pago Cuota MC 2026'!L24)</f>
        <v>0</v>
      </c>
      <c r="X26" s="117">
        <f>SUM(-V26,W26)+Tabla3[[#This Row],[Saldo16]]</f>
        <v>-383.76127465712324</v>
      </c>
      <c r="Y26" s="120">
        <f>SUM('Ago 26'!L23)</f>
        <v>0</v>
      </c>
      <c r="Z26" s="106">
        <f>SUM('Pago Cuota MC 2026'!M24)</f>
        <v>0</v>
      </c>
      <c r="AA26" s="117">
        <f>SUM(-Y26,Z26)+Tabla3[[#This Row],[Saldo19]]</f>
        <v>-383.76127465712324</v>
      </c>
      <c r="AB26" s="120">
        <f>SUM('Sep 26'!L23)</f>
        <v>0</v>
      </c>
      <c r="AC26" s="106">
        <f>SUM('Pago Cuota MC 2026'!N24)</f>
        <v>0</v>
      </c>
      <c r="AD26" s="117">
        <f>SUM(-AB26,AC26)+Tabla3[[#This Row],[Saldo22]]</f>
        <v>-383.76127465712324</v>
      </c>
      <c r="AE26" s="120">
        <f>SUM('Oct 26'!L23)</f>
        <v>0</v>
      </c>
      <c r="AF26" s="106">
        <f>SUM('Pago Cuota MC 2026'!O24)</f>
        <v>0</v>
      </c>
      <c r="AG26" s="143">
        <f>SUM(-AE26,AF26)+Tabla3[[#This Row],[Saldo25]]</f>
        <v>-383.76127465712324</v>
      </c>
      <c r="AH26" s="120">
        <f>SUM('Nov 26'!L23)</f>
        <v>0</v>
      </c>
      <c r="AI26" s="106">
        <f>SUM('Pago Cuota MC 2026'!P24)</f>
        <v>0</v>
      </c>
      <c r="AJ26" s="117">
        <f>SUM(-AH26,AI26)+Tabla3[[#This Row],[Saldo28]]</f>
        <v>-383.76127465712324</v>
      </c>
      <c r="AK26" s="120">
        <f>SUM('Dic 26'!L23)</f>
        <v>0</v>
      </c>
      <c r="AL26" s="106">
        <f>SUM('Pago Cuota MC 2026'!Q24)</f>
        <v>0</v>
      </c>
      <c r="AM26" s="143">
        <f>SUM(-AK26,AL26)+Tabla3[[#This Row],[Saldo31]]</f>
        <v>-383.76127465712324</v>
      </c>
      <c r="AN26" s="126">
        <f t="shared" si="1"/>
        <v>-383.76127465712324</v>
      </c>
      <c r="AO26" s="29"/>
      <c r="AP26" s="104">
        <f>SUM(Tabla3[[#This Row],[Saldo Anual]])</f>
        <v>-383.76127465712324</v>
      </c>
    </row>
    <row r="27" spans="1:43" ht="16.149999999999999" thickBot="1" x14ac:dyDescent="0.5">
      <c r="A27" s="338"/>
      <c r="B27" s="16" t="s">
        <v>4</v>
      </c>
      <c r="C27" s="114">
        <v>102</v>
      </c>
      <c r="D27" s="116">
        <f>SUM('Ene 26'!L24)-('Pago Cuota MC 2025'!F24)</f>
        <v>977.68546684357136</v>
      </c>
      <c r="E27" s="106">
        <f>SUM('Pago Cuota MC 2026'!F25)</f>
        <v>0</v>
      </c>
      <c r="F27" s="117">
        <f t="shared" si="0"/>
        <v>-977.68546684357136</v>
      </c>
      <c r="G27" s="116">
        <f>SUM('Feb 26'!L24)</f>
        <v>433.01272282954835</v>
      </c>
      <c r="H27" s="106">
        <f>SUM('Pago Cuota MC 2026'!G25)</f>
        <v>0</v>
      </c>
      <c r="I27" s="117">
        <f>SUM(-G27,H27)+Tabla3[[#This Row],[Saldo]]</f>
        <v>-1410.6981896731197</v>
      </c>
      <c r="J27" s="116">
        <f>SUM('Mar 26'!L24)</f>
        <v>371.76136600727176</v>
      </c>
      <c r="K27" s="106">
        <f>SUM('Pago Cuota MC 2026'!H25)</f>
        <v>0</v>
      </c>
      <c r="L27" s="117">
        <f>SUM(-J27,K27)+Tabla3[[#This Row],[Saldo4]]</f>
        <v>-1782.4595556803915</v>
      </c>
      <c r="M27" s="120">
        <f>SUM('Abr 26'!L24)</f>
        <v>411.61766793342662</v>
      </c>
      <c r="N27" s="106">
        <f>SUM('Pago Cuota MC 2026'!I25)</f>
        <v>0</v>
      </c>
      <c r="O27" s="117">
        <f>SUM(-M27,N27)+Tabla3[[#This Row],[Saldo7]]</f>
        <v>-2194.0772236138182</v>
      </c>
      <c r="P27" s="120">
        <f>SUM('May 26'!L24)</f>
        <v>409.13702255090089</v>
      </c>
      <c r="Q27" s="106">
        <f>SUM('Pago Cuota MC 2026'!J25)</f>
        <v>0</v>
      </c>
      <c r="R27" s="117">
        <f>SUM(-P27,Q27)+Tabla3[[#This Row],[Saldo13]]</f>
        <v>-2603.214246164719</v>
      </c>
      <c r="S27" s="120">
        <f>SUM('Jun 26'!L24)</f>
        <v>0</v>
      </c>
      <c r="T27" s="106">
        <f>SUM('Pago Cuota MC 2026'!K25)</f>
        <v>0</v>
      </c>
      <c r="U27" s="117">
        <f>SUM(-S27,T27)+Tabla3[[#This Row],[Saldo132]]</f>
        <v>-2603.214246164719</v>
      </c>
      <c r="V27" s="120">
        <f>SUM('Jul 26'!L24)</f>
        <v>0</v>
      </c>
      <c r="W27" s="106">
        <f>SUM('Pago Cuota MC 2026'!L25)</f>
        <v>0</v>
      </c>
      <c r="X27" s="117">
        <f>SUM(-V27,W27)+Tabla3[[#This Row],[Saldo16]]</f>
        <v>-2603.214246164719</v>
      </c>
      <c r="Y27" s="120">
        <f>SUM('Ago 26'!L24)</f>
        <v>0</v>
      </c>
      <c r="Z27" s="106">
        <f>SUM('Pago Cuota MC 2026'!M25)</f>
        <v>0</v>
      </c>
      <c r="AA27" s="117">
        <f>SUM(-Y27,Z27)+Tabla3[[#This Row],[Saldo19]]</f>
        <v>-2603.214246164719</v>
      </c>
      <c r="AB27" s="120">
        <f>SUM('Sep 26'!L24)</f>
        <v>0</v>
      </c>
      <c r="AC27" s="106">
        <f>SUM('Pago Cuota MC 2026'!N25)</f>
        <v>0</v>
      </c>
      <c r="AD27" s="117">
        <f>SUM(-AB27,AC27)+Tabla3[[#This Row],[Saldo22]]</f>
        <v>-2603.214246164719</v>
      </c>
      <c r="AE27" s="120">
        <f>SUM('Oct 26'!L24)</f>
        <v>0</v>
      </c>
      <c r="AF27" s="106">
        <f>SUM('Pago Cuota MC 2026'!O25)</f>
        <v>0</v>
      </c>
      <c r="AG27" s="143">
        <f>SUM(-AE27,AF27)+Tabla3[[#This Row],[Saldo25]]</f>
        <v>-2603.214246164719</v>
      </c>
      <c r="AH27" s="120">
        <f>SUM('Nov 26'!L24)</f>
        <v>0</v>
      </c>
      <c r="AI27" s="106">
        <f>SUM('Pago Cuota MC 2026'!P25)</f>
        <v>0</v>
      </c>
      <c r="AJ27" s="117">
        <f>SUM(-AH27,AI27)+Tabla3[[#This Row],[Saldo28]]</f>
        <v>-2603.214246164719</v>
      </c>
      <c r="AK27" s="120">
        <f>SUM('Dic 26'!L24)</f>
        <v>0</v>
      </c>
      <c r="AL27" s="106">
        <f>SUM('Pago Cuota MC 2026'!Q25)</f>
        <v>0</v>
      </c>
      <c r="AM27" s="143">
        <f>SUM(-AK27,AL27)+Tabla3[[#This Row],[Saldo31]]</f>
        <v>-2603.214246164719</v>
      </c>
      <c r="AN27" s="126">
        <f t="shared" si="1"/>
        <v>-2603.214246164719</v>
      </c>
      <c r="AO27" s="29"/>
      <c r="AP27" s="104">
        <f>SUM(Tabla3[[#This Row],[Saldo Anual]])</f>
        <v>-2603.214246164719</v>
      </c>
    </row>
    <row r="28" spans="1:43" ht="16.149999999999999" thickBot="1" x14ac:dyDescent="0.5">
      <c r="A28" s="338"/>
      <c r="B28" s="16" t="s">
        <v>4</v>
      </c>
      <c r="C28" s="114">
        <v>103</v>
      </c>
      <c r="D28" s="116">
        <f>SUM('Ene 26'!L25)-('Pago Cuota MC 2025'!F25)</f>
        <v>390.95422354196694</v>
      </c>
      <c r="E28" s="106">
        <f>SUM('Pago Cuota MC 2026'!F26)</f>
        <v>391.49</v>
      </c>
      <c r="F28" s="117">
        <f t="shared" si="0"/>
        <v>0.5357764580330695</v>
      </c>
      <c r="G28" s="116">
        <f>SUM('Feb 26'!L25)</f>
        <v>427.7914329313495</v>
      </c>
      <c r="H28" s="106">
        <f>SUM('Pago Cuota MC 2026'!G26)</f>
        <v>427.26</v>
      </c>
      <c r="I28" s="117">
        <f>SUM(-G28,H28)+Tabla3[[#This Row],[Saldo]]</f>
        <v>4.343526683555865E-3</v>
      </c>
      <c r="J28" s="116">
        <f>SUM('Mar 26'!L25)</f>
        <v>406.6415724441153</v>
      </c>
      <c r="K28" s="106">
        <f>SUM('Pago Cuota MC 2026'!H26)</f>
        <v>406.7</v>
      </c>
      <c r="L28" s="117">
        <f>SUM(-J28,K28)+Tabla3[[#This Row],[Saldo4]]</f>
        <v>6.2771082568247039E-2</v>
      </c>
      <c r="M28" s="120">
        <f>SUM('Abr 26'!L25)</f>
        <v>403.03146961233529</v>
      </c>
      <c r="N28" s="106">
        <f>SUM('Pago Cuota MC 2026'!I26)</f>
        <v>402.97</v>
      </c>
      <c r="O28" s="117">
        <f>SUM(-M28,N28)+Tabla3[[#This Row],[Saldo7]]</f>
        <v>1.3014702329883221E-3</v>
      </c>
      <c r="P28" s="120">
        <f>SUM('May 26'!L25)</f>
        <v>407.09573203738739</v>
      </c>
      <c r="Q28" s="106">
        <f>SUM('Pago Cuota MC 2026'!J26)</f>
        <v>408</v>
      </c>
      <c r="R28" s="117">
        <f>SUM(-P28,Q28)+Tabla3[[#This Row],[Saldo13]]</f>
        <v>0.90556943284559566</v>
      </c>
      <c r="S28" s="120">
        <f>SUM('Jun 26'!L25)</f>
        <v>0</v>
      </c>
      <c r="T28" s="106">
        <f>SUM('Pago Cuota MC 2026'!K26)</f>
        <v>0</v>
      </c>
      <c r="U28" s="117">
        <f>SUM(-S28,T28)+Tabla3[[#This Row],[Saldo132]]</f>
        <v>0.90556943284559566</v>
      </c>
      <c r="V28" s="120">
        <f>SUM('Jul 26'!L25)</f>
        <v>0</v>
      </c>
      <c r="W28" s="106">
        <f>SUM('Pago Cuota MC 2026'!L26)</f>
        <v>0</v>
      </c>
      <c r="X28" s="117">
        <f>SUM(-V28,W28)+Tabla3[[#This Row],[Saldo16]]</f>
        <v>0.90556943284559566</v>
      </c>
      <c r="Y28" s="120">
        <f>SUM('Ago 26'!L25)</f>
        <v>0</v>
      </c>
      <c r="Z28" s="106">
        <f>SUM('Pago Cuota MC 2026'!M26)</f>
        <v>0</v>
      </c>
      <c r="AA28" s="117">
        <f>SUM(-Y28,Z28)+Tabla3[[#This Row],[Saldo19]]</f>
        <v>0.90556943284559566</v>
      </c>
      <c r="AB28" s="120">
        <f>SUM('Sep 26'!L25)</f>
        <v>0</v>
      </c>
      <c r="AC28" s="106">
        <f>SUM('Pago Cuota MC 2026'!N26)</f>
        <v>0</v>
      </c>
      <c r="AD28" s="117">
        <f>SUM(-AB28,AC28)+Tabla3[[#This Row],[Saldo22]]</f>
        <v>0.90556943284559566</v>
      </c>
      <c r="AE28" s="120">
        <f>SUM('Oct 26'!L25)</f>
        <v>0</v>
      </c>
      <c r="AF28" s="106">
        <f>SUM('Pago Cuota MC 2026'!O26)</f>
        <v>0</v>
      </c>
      <c r="AG28" s="143">
        <f>SUM(-AE28,AF28)+Tabla3[[#This Row],[Saldo25]]</f>
        <v>0.90556943284559566</v>
      </c>
      <c r="AH28" s="120">
        <f>SUM('Nov 26'!L25)</f>
        <v>0</v>
      </c>
      <c r="AI28" s="106">
        <f>SUM('Pago Cuota MC 2026'!P26)</f>
        <v>0</v>
      </c>
      <c r="AJ28" s="117">
        <f>SUM(-AH28,AI28)+Tabla3[[#This Row],[Saldo28]]</f>
        <v>0.90556943284559566</v>
      </c>
      <c r="AK28" s="120">
        <f>SUM('Dic 26'!L25)</f>
        <v>0</v>
      </c>
      <c r="AL28" s="106">
        <f>SUM('Pago Cuota MC 2026'!Q26)</f>
        <v>0</v>
      </c>
      <c r="AM28" s="143">
        <f>SUM(-AK28,AL28)+Tabla3[[#This Row],[Saldo31]]</f>
        <v>0.90556943284559566</v>
      </c>
      <c r="AN28" s="126">
        <f t="shared" si="1"/>
        <v>0.90556943284559566</v>
      </c>
      <c r="AO28" s="29"/>
      <c r="AP28" s="104" t="s">
        <v>12</v>
      </c>
    </row>
    <row r="29" spans="1:43" ht="16.149999999999999" thickBot="1" x14ac:dyDescent="0.5">
      <c r="A29" s="338"/>
      <c r="B29" s="16" t="s">
        <v>4</v>
      </c>
      <c r="C29" s="114">
        <v>104</v>
      </c>
      <c r="D29" s="116">
        <f>SUM('Ene 26'!L26)-('Pago Cuota MC 2025'!F26)</f>
        <v>378.11853023625218</v>
      </c>
      <c r="E29" s="106">
        <f>SUM('Pago Cuota MC 2026'!F27)</f>
        <v>378.66</v>
      </c>
      <c r="F29" s="117">
        <f t="shared" si="0"/>
        <v>0.54146976374784117</v>
      </c>
      <c r="G29" s="116">
        <f>SUM('Feb 26'!L26)</f>
        <v>401.25511092665096</v>
      </c>
      <c r="H29" s="106">
        <f>SUM('Pago Cuota MC 2026'!G27)</f>
        <v>400.71</v>
      </c>
      <c r="I29" s="117">
        <f>SUM(-G29,H29)+Tabla3[[#This Row],[Saldo]]</f>
        <v>-3.6411629031363191E-3</v>
      </c>
      <c r="J29" s="116">
        <f>SUM('Mar 26'!L26)</f>
        <v>410.30444131026127</v>
      </c>
      <c r="K29" s="106">
        <f>SUM('Pago Cuota MC 2026'!H27)</f>
        <v>410.31</v>
      </c>
      <c r="L29" s="117">
        <f>SUM(-J29,K29)+Tabla3[[#This Row],[Saldo4]]</f>
        <v>1.9175268355979824E-3</v>
      </c>
      <c r="M29" s="120">
        <f>SUM('Abr 26'!L26)</f>
        <v>397.86881315902997</v>
      </c>
      <c r="N29" s="106">
        <f>SUM('Pago Cuota MC 2026'!I27)</f>
        <v>397.87</v>
      </c>
      <c r="O29" s="117">
        <f>SUM(-M29,N29)+Tabla3[[#This Row],[Saldo7]]</f>
        <v>3.1043678056335011E-3</v>
      </c>
      <c r="P29" s="120">
        <f>SUM('May 26'!L26)</f>
        <v>385.8725067400901</v>
      </c>
      <c r="Q29" s="106">
        <f>SUM('Pago Cuota MC 2026'!J27)</f>
        <v>0</v>
      </c>
      <c r="R29" s="117">
        <f>SUM(-P29,Q29)+Tabla3[[#This Row],[Saldo13]]</f>
        <v>-385.86940237228447</v>
      </c>
      <c r="S29" s="120">
        <f>SUM('Jun 26'!L26)</f>
        <v>0</v>
      </c>
      <c r="T29" s="106">
        <f>SUM('Pago Cuota MC 2026'!K27)</f>
        <v>0</v>
      </c>
      <c r="U29" s="117">
        <f>SUM(-S29,T29)+Tabla3[[#This Row],[Saldo132]]</f>
        <v>-385.86940237228447</v>
      </c>
      <c r="V29" s="120">
        <f>SUM('Jul 26'!L26)</f>
        <v>0</v>
      </c>
      <c r="W29" s="106">
        <f>SUM('Pago Cuota MC 2026'!L27)</f>
        <v>0</v>
      </c>
      <c r="X29" s="117">
        <f>SUM(-V29,W29)+Tabla3[[#This Row],[Saldo16]]</f>
        <v>-385.86940237228447</v>
      </c>
      <c r="Y29" s="120">
        <f>SUM('Ago 26'!L26)</f>
        <v>0</v>
      </c>
      <c r="Z29" s="106">
        <f>SUM('Pago Cuota MC 2026'!M27)</f>
        <v>0</v>
      </c>
      <c r="AA29" s="117">
        <f>SUM(-Y29,Z29)+Tabla3[[#This Row],[Saldo19]]</f>
        <v>-385.86940237228447</v>
      </c>
      <c r="AB29" s="120">
        <f>SUM('Sep 26'!L26)</f>
        <v>0</v>
      </c>
      <c r="AC29" s="106">
        <f>SUM('Pago Cuota MC 2026'!N27)</f>
        <v>0</v>
      </c>
      <c r="AD29" s="117">
        <f>SUM(-AB29,AC29)+Tabla3[[#This Row],[Saldo22]]</f>
        <v>-385.86940237228447</v>
      </c>
      <c r="AE29" s="120">
        <f>SUM('Oct 26'!L26)</f>
        <v>0</v>
      </c>
      <c r="AF29" s="106">
        <f>SUM('Pago Cuota MC 2026'!O27)</f>
        <v>0</v>
      </c>
      <c r="AG29" s="143">
        <f>SUM(-AE29,AF29)+Tabla3[[#This Row],[Saldo25]]</f>
        <v>-385.86940237228447</v>
      </c>
      <c r="AH29" s="120">
        <f>SUM('Nov 26'!L26)</f>
        <v>0</v>
      </c>
      <c r="AI29" s="106">
        <f>SUM('Pago Cuota MC 2026'!P27)</f>
        <v>0</v>
      </c>
      <c r="AJ29" s="117">
        <f>SUM(-AH29,AI29)+Tabla3[[#This Row],[Saldo28]]</f>
        <v>-385.86940237228447</v>
      </c>
      <c r="AK29" s="120">
        <f>SUM('Dic 26'!L26)</f>
        <v>0</v>
      </c>
      <c r="AL29" s="106">
        <f>SUM('Pago Cuota MC 2026'!Q27)</f>
        <v>0</v>
      </c>
      <c r="AM29" s="143">
        <f>SUM(-AK29,AL29)+Tabla3[[#This Row],[Saldo31]]</f>
        <v>-385.86940237228447</v>
      </c>
      <c r="AN29" s="126">
        <f t="shared" si="1"/>
        <v>-385.86940237228447</v>
      </c>
      <c r="AO29" s="29"/>
      <c r="AP29" s="104">
        <f>SUM(Tabla3[[#This Row],[Saldo Anual]])</f>
        <v>-385.86940237228447</v>
      </c>
      <c r="AQ29" t="s">
        <v>12</v>
      </c>
    </row>
    <row r="30" spans="1:43" ht="16.149999999999999" thickBot="1" x14ac:dyDescent="0.5">
      <c r="A30" s="338"/>
      <c r="B30" s="16" t="s">
        <v>4</v>
      </c>
      <c r="C30" s="114">
        <v>201</v>
      </c>
      <c r="D30" s="116">
        <f>SUM('Ene 26'!L27)-('Pago Cuota MC 2025'!F27)</f>
        <v>-557.72121047151279</v>
      </c>
      <c r="E30" s="106">
        <f>SUM('Pago Cuota MC 2026'!F28)</f>
        <v>0</v>
      </c>
      <c r="F30" s="117">
        <f t="shared" si="0"/>
        <v>557.72121047151279</v>
      </c>
      <c r="G30" s="116">
        <f>SUM('Feb 26'!L27)</f>
        <v>557.72618970503777</v>
      </c>
      <c r="H30" s="106">
        <f>SUM('Pago Cuota MC 2026'!G28)</f>
        <v>0</v>
      </c>
      <c r="I30" s="117">
        <f>SUM(-G30,H30)+Tabla3[[#This Row],[Saldo]]</f>
        <v>-4.9792335249776443E-3</v>
      </c>
      <c r="J30" s="116">
        <f>SUM('Mar 26'!L27)</f>
        <v>476.99191098437927</v>
      </c>
      <c r="K30" s="106">
        <f>SUM('Pago Cuota MC 2026'!H28)</f>
        <v>0</v>
      </c>
      <c r="L30" s="117">
        <f>SUM(-J30,K30)+Tabla3[[#This Row],[Saldo4]]</f>
        <v>-476.99689021790425</v>
      </c>
      <c r="M30" s="120">
        <f>SUM('Abr 26'!L27)</f>
        <v>538.59680801737204</v>
      </c>
      <c r="N30" s="106">
        <f>SUM('Pago Cuota MC 2026'!I28)</f>
        <v>0</v>
      </c>
      <c r="O30" s="117">
        <f>SUM(-M30,N30)+Tabla3[[#This Row],[Saldo7]]</f>
        <v>-1015.5936982352763</v>
      </c>
      <c r="P30" s="120">
        <f>SUM('May 26'!L27)</f>
        <v>532.38704306441446</v>
      </c>
      <c r="Q30" s="106">
        <f>SUM('Pago Cuota MC 2026'!J28)</f>
        <v>0</v>
      </c>
      <c r="R30" s="117">
        <f>SUM(-P30,Q30)+Tabla3[[#This Row],[Saldo13]]</f>
        <v>-1547.9807412996906</v>
      </c>
      <c r="S30" s="120">
        <f>SUM('Jun 26'!L27)</f>
        <v>0</v>
      </c>
      <c r="T30" s="106">
        <f>SUM('Pago Cuota MC 2026'!K28)</f>
        <v>0</v>
      </c>
      <c r="U30" s="117">
        <f>SUM(-S30,T30)+Tabla3[[#This Row],[Saldo132]]</f>
        <v>-1547.9807412996906</v>
      </c>
      <c r="V30" s="120">
        <f>SUM('Jul 26'!L27)</f>
        <v>0</v>
      </c>
      <c r="W30" s="106">
        <f>SUM('Pago Cuota MC 2026'!L28)</f>
        <v>0</v>
      </c>
      <c r="X30" s="117">
        <f>SUM(-V30,W30)+Tabla3[[#This Row],[Saldo16]]</f>
        <v>-1547.9807412996906</v>
      </c>
      <c r="Y30" s="120">
        <f>SUM('Ago 26'!L27)</f>
        <v>0</v>
      </c>
      <c r="Z30" s="106">
        <f>SUM('Pago Cuota MC 2026'!M28)</f>
        <v>0</v>
      </c>
      <c r="AA30" s="117">
        <f>SUM(-Y30,Z30)+Tabla3[[#This Row],[Saldo19]]</f>
        <v>-1547.9807412996906</v>
      </c>
      <c r="AB30" s="120">
        <f>SUM('Sep 26'!L27)</f>
        <v>0</v>
      </c>
      <c r="AC30" s="106">
        <f>SUM('Pago Cuota MC 2026'!N28)</f>
        <v>0</v>
      </c>
      <c r="AD30" s="117">
        <f>SUM(-AB30,AC30)+Tabla3[[#This Row],[Saldo22]]</f>
        <v>-1547.9807412996906</v>
      </c>
      <c r="AE30" s="120">
        <f>SUM('Oct 26'!L27)</f>
        <v>0</v>
      </c>
      <c r="AF30" s="106">
        <f>SUM('Pago Cuota MC 2026'!O28)</f>
        <v>0</v>
      </c>
      <c r="AG30" s="143">
        <f>SUM(-AE30,AF30)+Tabla3[[#This Row],[Saldo25]]</f>
        <v>-1547.9807412996906</v>
      </c>
      <c r="AH30" s="120">
        <f>SUM('Nov 26'!L27)</f>
        <v>0</v>
      </c>
      <c r="AI30" s="106">
        <f>SUM('Pago Cuota MC 2026'!P28)</f>
        <v>0</v>
      </c>
      <c r="AJ30" s="117">
        <f>SUM(-AH30,AI30)+Tabla3[[#This Row],[Saldo28]]</f>
        <v>-1547.9807412996906</v>
      </c>
      <c r="AK30" s="120">
        <f>SUM('Dic 26'!L27)</f>
        <v>0</v>
      </c>
      <c r="AL30" s="106">
        <f>SUM('Pago Cuota MC 2026'!Q28)</f>
        <v>0</v>
      </c>
      <c r="AM30" s="143">
        <f>SUM(-AK30,AL30)+Tabla3[[#This Row],[Saldo31]]</f>
        <v>-1547.9807412996906</v>
      </c>
      <c r="AN30" s="126">
        <f t="shared" si="1"/>
        <v>-1547.9807412996906</v>
      </c>
      <c r="AO30" s="29"/>
      <c r="AP30" s="104">
        <f>SUM(Tabla3[[#This Row],[Saldo Anual]])</f>
        <v>-1547.9807412996906</v>
      </c>
      <c r="AQ30" t="s">
        <v>12</v>
      </c>
    </row>
    <row r="31" spans="1:43" ht="16.149999999999999" thickBot="1" x14ac:dyDescent="0.5">
      <c r="A31" s="338"/>
      <c r="B31" s="16" t="s">
        <v>4</v>
      </c>
      <c r="C31" s="114">
        <v>202</v>
      </c>
      <c r="D31" s="116">
        <f>SUM('Ene 26'!L28)-('Pago Cuota MC 2025'!F28)</f>
        <v>353.61378643530725</v>
      </c>
      <c r="E31" s="106">
        <f>SUM('Pago Cuota MC 2026'!F29)</f>
        <v>0</v>
      </c>
      <c r="F31" s="117">
        <f t="shared" si="0"/>
        <v>-353.61378643530725</v>
      </c>
      <c r="G31" s="116">
        <f>SUM('Feb 26'!L28)</f>
        <v>377.79598860871829</v>
      </c>
      <c r="H31" s="106">
        <f>SUM('Pago Cuota MC 2026'!G29)</f>
        <v>731.41</v>
      </c>
      <c r="I31" s="117">
        <f>SUM(-G31,H31)+Tabla3[[#This Row],[Saldo]]</f>
        <v>2.2495597443139559E-4</v>
      </c>
      <c r="J31" s="116">
        <f>SUM('Mar 26'!L28)</f>
        <v>370.89394015216806</v>
      </c>
      <c r="K31" s="106">
        <f>SUM('Pago Cuota MC 2026'!H29)</f>
        <v>0</v>
      </c>
      <c r="L31" s="117">
        <f>SUM(-J31,K31)+Tabla3[[#This Row],[Saldo4]]</f>
        <v>-370.89371519619363</v>
      </c>
      <c r="M31" s="120">
        <f>SUM('Abr 26'!L28)</f>
        <v>373.80226006354201</v>
      </c>
      <c r="N31" s="106">
        <f>SUM('Pago Cuota MC 2026'!I29)</f>
        <v>744.7</v>
      </c>
      <c r="O31" s="117">
        <f>SUM(-M31,N31)+Tabla3[[#This Row],[Saldo7]]</f>
        <v>4.0247402644126851E-3</v>
      </c>
      <c r="P31" s="120">
        <f>SUM('May 26'!L28)</f>
        <v>358.99783460495496</v>
      </c>
      <c r="Q31" s="106">
        <f>SUM('Pago Cuota MC 2026'!J29)</f>
        <v>0</v>
      </c>
      <c r="R31" s="117">
        <f>SUM(-P31,Q31)+Tabla3[[#This Row],[Saldo13]]</f>
        <v>-358.99380986469055</v>
      </c>
      <c r="S31" s="120">
        <f>SUM('Jun 26'!L28)</f>
        <v>0</v>
      </c>
      <c r="T31" s="106">
        <f>SUM('Pago Cuota MC 2026'!K29)</f>
        <v>0</v>
      </c>
      <c r="U31" s="117">
        <f>SUM(-S31,T31)+Tabla3[[#This Row],[Saldo132]]</f>
        <v>-358.99380986469055</v>
      </c>
      <c r="V31" s="120">
        <f>SUM('Jul 26'!L28)</f>
        <v>0</v>
      </c>
      <c r="W31" s="106">
        <f>SUM('Pago Cuota MC 2026'!L29)</f>
        <v>0</v>
      </c>
      <c r="X31" s="117">
        <f>SUM(-V31,W31)+Tabla3[[#This Row],[Saldo16]]</f>
        <v>-358.99380986469055</v>
      </c>
      <c r="Y31" s="120">
        <f>SUM('Ago 26'!L28)</f>
        <v>0</v>
      </c>
      <c r="Z31" s="106">
        <f>SUM('Pago Cuota MC 2026'!M29)</f>
        <v>0</v>
      </c>
      <c r="AA31" s="117">
        <f>SUM(-Y31,Z31)+Tabla3[[#This Row],[Saldo19]]</f>
        <v>-358.99380986469055</v>
      </c>
      <c r="AB31" s="120">
        <f>SUM('Sep 26'!L28)</f>
        <v>0</v>
      </c>
      <c r="AC31" s="106">
        <f>SUM('Pago Cuota MC 2026'!N29)</f>
        <v>0</v>
      </c>
      <c r="AD31" s="117">
        <f>SUM(-AB31,AC31)+Tabla3[[#This Row],[Saldo22]]</f>
        <v>-358.99380986469055</v>
      </c>
      <c r="AE31" s="120">
        <f>SUM('Oct 26'!L28)</f>
        <v>0</v>
      </c>
      <c r="AF31" s="106">
        <f>SUM('Pago Cuota MC 2026'!O29)</f>
        <v>0</v>
      </c>
      <c r="AG31" s="143">
        <f>SUM(-AE31,AF31)+Tabla3[[#This Row],[Saldo25]]</f>
        <v>-358.99380986469055</v>
      </c>
      <c r="AH31" s="120">
        <f>SUM('Nov 26'!L28)</f>
        <v>0</v>
      </c>
      <c r="AI31" s="106">
        <f>SUM('Pago Cuota MC 2026'!P29)</f>
        <v>0</v>
      </c>
      <c r="AJ31" s="117">
        <f>SUM(-AH31,AI31)+Tabla3[[#This Row],[Saldo28]]</f>
        <v>-358.99380986469055</v>
      </c>
      <c r="AK31" s="120">
        <f>SUM('Dic 26'!L28)</f>
        <v>0</v>
      </c>
      <c r="AL31" s="106">
        <f>SUM('Pago Cuota MC 2026'!Q29)</f>
        <v>0</v>
      </c>
      <c r="AM31" s="143">
        <f>SUM(-AK31,AL31)+Tabla3[[#This Row],[Saldo31]]</f>
        <v>-358.99380986469055</v>
      </c>
      <c r="AN31" s="126">
        <f t="shared" si="1"/>
        <v>-358.99380986469055</v>
      </c>
      <c r="AO31" s="29"/>
      <c r="AP31" s="104">
        <f>SUM(Tabla3[[#This Row],[Saldo Anual]])</f>
        <v>-358.99380986469055</v>
      </c>
      <c r="AQ31" t="s">
        <v>12</v>
      </c>
    </row>
    <row r="32" spans="1:43" ht="16.149999999999999" thickBot="1" x14ac:dyDescent="0.5">
      <c r="A32" s="338"/>
      <c r="B32" s="16" t="s">
        <v>4</v>
      </c>
      <c r="C32" s="114">
        <v>203</v>
      </c>
      <c r="D32" s="116">
        <f>SUM('Ene 26'!L29)-('Pago Cuota MC 2025'!F29)</f>
        <v>233.41991920450903</v>
      </c>
      <c r="E32" s="106">
        <f>SUM('Pago Cuota MC 2026'!F30)</f>
        <v>233.42</v>
      </c>
      <c r="F32" s="117">
        <f t="shared" si="0"/>
        <v>8.0795490958962546E-5</v>
      </c>
      <c r="G32" s="116">
        <f>SUM('Feb 26'!L29)</f>
        <v>388.42590340903155</v>
      </c>
      <c r="H32" s="106">
        <f>SUM('Pago Cuota MC 2026'!G30)</f>
        <v>0</v>
      </c>
      <c r="I32" s="117">
        <f>SUM(-G32,H32)+Tabla3[[#This Row],[Saldo]]</f>
        <v>-388.42582261354062</v>
      </c>
      <c r="J32" s="116">
        <f>SUM('Mar 26'!L29)</f>
        <v>390.69758281308918</v>
      </c>
      <c r="K32" s="106">
        <f>SUM('Pago Cuota MC 2026'!H30)</f>
        <v>779.12</v>
      </c>
      <c r="L32" s="117">
        <f>SUM(-J32,K32)+Tabla3[[#This Row],[Saldo4]]</f>
        <v>-3.4054266297971481E-3</v>
      </c>
      <c r="M32" s="120">
        <f>SUM('Abr 26'!L29)</f>
        <v>388.47387297015274</v>
      </c>
      <c r="N32" s="106">
        <f>SUM('Pago Cuota MC 2026'!I30)</f>
        <v>388.48</v>
      </c>
      <c r="O32" s="117">
        <f>SUM(-M32,N32)+Tabla3[[#This Row],[Saldo7]]</f>
        <v>2.721603217480606E-3</v>
      </c>
      <c r="P32" s="120">
        <f>SUM('May 26'!L29)</f>
        <v>377.65793349684685</v>
      </c>
      <c r="Q32" s="106">
        <f>SUM('Pago Cuota MC 2026'!J30)</f>
        <v>0</v>
      </c>
      <c r="R32" s="117">
        <f>SUM(-P32,Q32)+Tabla3[[#This Row],[Saldo13]]</f>
        <v>-377.65521189362937</v>
      </c>
      <c r="S32" s="120">
        <f>SUM('Jun 26'!L29)</f>
        <v>0</v>
      </c>
      <c r="T32" s="106">
        <f>SUM('Pago Cuota MC 2026'!K30)</f>
        <v>0</v>
      </c>
      <c r="U32" s="117">
        <f>SUM(-S32,T32)+Tabla3[[#This Row],[Saldo132]]</f>
        <v>-377.65521189362937</v>
      </c>
      <c r="V32" s="120">
        <f>SUM('Jul 26'!L29)</f>
        <v>0</v>
      </c>
      <c r="W32" s="106">
        <f>SUM('Pago Cuota MC 2026'!L30)</f>
        <v>0</v>
      </c>
      <c r="X32" s="117">
        <f>SUM(-V32,W32)+Tabla3[[#This Row],[Saldo16]]</f>
        <v>-377.65521189362937</v>
      </c>
      <c r="Y32" s="120">
        <f>SUM('Ago 26'!L29)</f>
        <v>0</v>
      </c>
      <c r="Z32" s="106">
        <f>SUM('Pago Cuota MC 2026'!M30)</f>
        <v>0</v>
      </c>
      <c r="AA32" s="117">
        <f>SUM(-Y32,Z32)+Tabla3[[#This Row],[Saldo19]]</f>
        <v>-377.65521189362937</v>
      </c>
      <c r="AB32" s="120">
        <f>SUM('Sep 26'!L29)</f>
        <v>0</v>
      </c>
      <c r="AC32" s="106">
        <f>SUM('Pago Cuota MC 2026'!N30)</f>
        <v>0</v>
      </c>
      <c r="AD32" s="117">
        <f>SUM(-AB32,AC32)+Tabla3[[#This Row],[Saldo22]]</f>
        <v>-377.65521189362937</v>
      </c>
      <c r="AE32" s="120">
        <f>SUM('Oct 26'!L29)</f>
        <v>0</v>
      </c>
      <c r="AF32" s="106">
        <f>SUM('Pago Cuota MC 2026'!O30)</f>
        <v>0</v>
      </c>
      <c r="AG32" s="143">
        <f>SUM(-AE32,AF32)+Tabla3[[#This Row],[Saldo25]]</f>
        <v>-377.65521189362937</v>
      </c>
      <c r="AH32" s="120">
        <f>SUM('Nov 26'!L29)</f>
        <v>0</v>
      </c>
      <c r="AI32" s="106">
        <f>SUM('Pago Cuota MC 2026'!P30)</f>
        <v>0</v>
      </c>
      <c r="AJ32" s="117">
        <f>SUM(-AH32,AI32)+Tabla3[[#This Row],[Saldo28]]</f>
        <v>-377.65521189362937</v>
      </c>
      <c r="AK32" s="120">
        <f>SUM('Dic 26'!L29)</f>
        <v>0</v>
      </c>
      <c r="AL32" s="106">
        <f>SUM('Pago Cuota MC 2026'!Q30)</f>
        <v>0</v>
      </c>
      <c r="AM32" s="143">
        <f>SUM(-AK32,AL32)+Tabla3[[#This Row],[Saldo31]]</f>
        <v>-377.65521189362937</v>
      </c>
      <c r="AN32" s="126">
        <f t="shared" si="1"/>
        <v>-377.65521189362937</v>
      </c>
      <c r="AO32" s="29"/>
      <c r="AP32" s="104">
        <f>SUM(Tabla3[[#This Row],[Saldo Anual]])</f>
        <v>-377.65521189362937</v>
      </c>
    </row>
    <row r="33" spans="1:44" ht="16.149999999999999" thickBot="1" x14ac:dyDescent="0.5">
      <c r="A33" s="338"/>
      <c r="B33" s="16" t="s">
        <v>4</v>
      </c>
      <c r="C33" s="114">
        <v>204</v>
      </c>
      <c r="D33" s="116">
        <f>SUM('Ene 26'!L30)-('Pago Cuota MC 2025'!F30)</f>
        <v>372.645198356859</v>
      </c>
      <c r="E33" s="106">
        <f>SUM('Pago Cuota MC 2026'!F31)</f>
        <v>372.65</v>
      </c>
      <c r="F33" s="117">
        <f t="shared" si="0"/>
        <v>4.8016431409791949E-3</v>
      </c>
      <c r="G33" s="116">
        <f>SUM('Feb 26'!L30)</f>
        <v>406.08812455233613</v>
      </c>
      <c r="H33" s="106">
        <f>SUM('Pago Cuota MC 2026'!G31)</f>
        <v>406.08</v>
      </c>
      <c r="I33" s="117">
        <f>SUM(-G33,H33)+Tabla3[[#This Row],[Saldo]]</f>
        <v>-3.3229091951625378E-3</v>
      </c>
      <c r="J33" s="116">
        <f>SUM('Mar 26'!L30)</f>
        <v>388.57320831807169</v>
      </c>
      <c r="K33" s="106">
        <f>SUM('Pago Cuota MC 2026'!H31)</f>
        <v>388.58</v>
      </c>
      <c r="L33" s="117">
        <f>SUM(-J33,K33)+Tabla3[[#This Row],[Saldo4]]</f>
        <v>3.4687727331288443E-3</v>
      </c>
      <c r="M33" s="120">
        <f>SUM('Abr 26'!L30)</f>
        <v>411.22695869942868</v>
      </c>
      <c r="N33" s="106">
        <f>SUM('Pago Cuota MC 2026'!I31)</f>
        <v>411.22</v>
      </c>
      <c r="O33" s="117">
        <f>SUM(-M33,N33)+Tabla3[[#This Row],[Saldo7]]</f>
        <v>-3.4899266955221719E-3</v>
      </c>
      <c r="P33" s="120">
        <f>SUM('May 26'!L30)</f>
        <v>389.32891187522523</v>
      </c>
      <c r="Q33" s="106">
        <f>SUM('Pago Cuota MC 2026'!J31)</f>
        <v>0</v>
      </c>
      <c r="R33" s="117">
        <f>SUM(-P33,Q33)+Tabla3[[#This Row],[Saldo13]]</f>
        <v>-389.33240180192075</v>
      </c>
      <c r="S33" s="120">
        <f>SUM('Jun 26'!L30)</f>
        <v>0</v>
      </c>
      <c r="T33" s="106">
        <f>SUM('Pago Cuota MC 2026'!K31)</f>
        <v>0</v>
      </c>
      <c r="U33" s="117">
        <f>SUM(-S33,T33)+Tabla3[[#This Row],[Saldo132]]</f>
        <v>-389.33240180192075</v>
      </c>
      <c r="V33" s="120">
        <f>SUM('Jul 26'!L30)</f>
        <v>0</v>
      </c>
      <c r="W33" s="106">
        <f>SUM('Pago Cuota MC 2026'!L31)</f>
        <v>0</v>
      </c>
      <c r="X33" s="117">
        <f>SUM(-V33,W33)+Tabla3[[#This Row],[Saldo16]]</f>
        <v>-389.33240180192075</v>
      </c>
      <c r="Y33" s="120">
        <f>SUM('Ago 26'!L30)</f>
        <v>0</v>
      </c>
      <c r="Z33" s="106">
        <f>SUM('Pago Cuota MC 2026'!M31)</f>
        <v>0</v>
      </c>
      <c r="AA33" s="117">
        <f>SUM(-Y33,Z33)+Tabla3[[#This Row],[Saldo19]]</f>
        <v>-389.33240180192075</v>
      </c>
      <c r="AB33" s="120">
        <f>SUM('Sep 26'!L30)</f>
        <v>0</v>
      </c>
      <c r="AC33" s="106">
        <f>SUM('Pago Cuota MC 2026'!N31)</f>
        <v>0</v>
      </c>
      <c r="AD33" s="117">
        <f>SUM(-AB33,AC33)+Tabla3[[#This Row],[Saldo22]]</f>
        <v>-389.33240180192075</v>
      </c>
      <c r="AE33" s="120">
        <f>SUM('Oct 26'!L30)</f>
        <v>0</v>
      </c>
      <c r="AF33" s="106">
        <f>SUM('Pago Cuota MC 2026'!O31)</f>
        <v>0</v>
      </c>
      <c r="AG33" s="143">
        <f>SUM(-AE33,AF33)+Tabla3[[#This Row],[Saldo25]]</f>
        <v>-389.33240180192075</v>
      </c>
      <c r="AH33" s="120">
        <f>SUM('Nov 26'!L30)</f>
        <v>0</v>
      </c>
      <c r="AI33" s="106">
        <f>SUM('Pago Cuota MC 2026'!P31)</f>
        <v>0</v>
      </c>
      <c r="AJ33" s="117">
        <f>SUM(-AH33,AI33)+Tabla3[[#This Row],[Saldo28]]</f>
        <v>-389.33240180192075</v>
      </c>
      <c r="AK33" s="120">
        <f>SUM('Dic 26'!L30)</f>
        <v>0</v>
      </c>
      <c r="AL33" s="106">
        <f>SUM('Pago Cuota MC 2026'!Q31)</f>
        <v>0</v>
      </c>
      <c r="AM33" s="143">
        <f>SUM(-AK33,AL33)+Tabla3[[#This Row],[Saldo31]]</f>
        <v>-389.33240180192075</v>
      </c>
      <c r="AN33" s="126">
        <f t="shared" si="1"/>
        <v>-389.33240180192075</v>
      </c>
      <c r="AO33" s="29"/>
      <c r="AP33" s="104">
        <f>SUM(Tabla3[[#This Row],[Saldo Anual]])</f>
        <v>-389.33240180192075</v>
      </c>
      <c r="AQ33" t="s">
        <v>12</v>
      </c>
      <c r="AR33" t="s">
        <v>12</v>
      </c>
    </row>
    <row r="34" spans="1:44" ht="16.149999999999999" thickBot="1" x14ac:dyDescent="0.5">
      <c r="A34" s="338"/>
      <c r="B34" s="16" t="s">
        <v>4</v>
      </c>
      <c r="C34" s="114">
        <v>301</v>
      </c>
      <c r="D34" s="116">
        <f>SUM('Ene 26'!L31)-('Pago Cuota MC 2025'!F31)</f>
        <v>59.754277505081916</v>
      </c>
      <c r="E34" s="106">
        <f>SUM('Pago Cuota MC 2026'!F32)</f>
        <v>0</v>
      </c>
      <c r="F34" s="117">
        <f t="shared" si="0"/>
        <v>-59.754277505081916</v>
      </c>
      <c r="G34" s="116">
        <f>SUM('Feb 26'!L31)</f>
        <v>434.34408853040975</v>
      </c>
      <c r="H34" s="106">
        <f>SUM('Pago Cuota MC 2026'!G32)</f>
        <v>0</v>
      </c>
      <c r="I34" s="117">
        <f>SUM(-G34,H34)+Tabla3[[#This Row],[Saldo]]</f>
        <v>-494.09836603549167</v>
      </c>
      <c r="J34" s="116">
        <f>SUM('Mar 26'!L31)</f>
        <v>383.92194626582284</v>
      </c>
      <c r="K34" s="106">
        <f>SUM('Pago Cuota MC 2026'!H32)</f>
        <v>878.02</v>
      </c>
      <c r="L34" s="117">
        <f>SUM(-J34,K34)+Tabla3[[#This Row],[Saldo4]]</f>
        <v>-3.12301314522756E-4</v>
      </c>
      <c r="M34" s="120">
        <f>SUM('Abr 26'!L31)</f>
        <v>373.50125712545179</v>
      </c>
      <c r="N34" s="106">
        <f>SUM('Pago Cuota MC 2026'!I32)</f>
        <v>373.5</v>
      </c>
      <c r="O34" s="117">
        <f>SUM(-M34,N34)+Tabla3[[#This Row],[Saldo7]]</f>
        <v>-1.5694267663093342E-3</v>
      </c>
      <c r="P34" s="120">
        <f>SUM('May 26'!L31)</f>
        <v>387.45706649684689</v>
      </c>
      <c r="Q34" s="106">
        <f>SUM('Pago Cuota MC 2026'!J32)</f>
        <v>0</v>
      </c>
      <c r="R34" s="117">
        <f>SUM(-P34,Q34)+Tabla3[[#This Row],[Saldo13]]</f>
        <v>-387.4586359236132</v>
      </c>
      <c r="S34" s="120">
        <f>SUM('Jun 26'!L31)</f>
        <v>0</v>
      </c>
      <c r="T34" s="106">
        <f>SUM('Pago Cuota MC 2026'!K32)</f>
        <v>0</v>
      </c>
      <c r="U34" s="117">
        <f>SUM(-S34,T34)+Tabla3[[#This Row],[Saldo132]]</f>
        <v>-387.4586359236132</v>
      </c>
      <c r="V34" s="120">
        <f>SUM('Jul 26'!L31)</f>
        <v>0</v>
      </c>
      <c r="W34" s="106">
        <f>SUM('Pago Cuota MC 2026'!L32)</f>
        <v>0</v>
      </c>
      <c r="X34" s="117">
        <f>SUM(-V34,W34)+Tabla3[[#This Row],[Saldo16]]</f>
        <v>-387.4586359236132</v>
      </c>
      <c r="Y34" s="120">
        <f>SUM('Ago 26'!L31)</f>
        <v>0</v>
      </c>
      <c r="Z34" s="106">
        <f>SUM('Pago Cuota MC 2026'!M32)</f>
        <v>0</v>
      </c>
      <c r="AA34" s="117">
        <f>SUM(-Y34,Z34)+Tabla3[[#This Row],[Saldo19]]</f>
        <v>-387.4586359236132</v>
      </c>
      <c r="AB34" s="120">
        <f>SUM('Sep 26'!L31)</f>
        <v>0</v>
      </c>
      <c r="AC34" s="106">
        <f>SUM('Pago Cuota MC 2026'!N32)</f>
        <v>0</v>
      </c>
      <c r="AD34" s="117">
        <f>SUM(-AB34,AC34)+Tabla3[[#This Row],[Saldo22]]</f>
        <v>-387.4586359236132</v>
      </c>
      <c r="AE34" s="120">
        <f>SUM('Oct 26'!L31)</f>
        <v>0</v>
      </c>
      <c r="AF34" s="106">
        <f>SUM('Pago Cuota MC 2026'!O32)</f>
        <v>0</v>
      </c>
      <c r="AG34" s="143">
        <f>SUM(-AE34,AF34)+Tabla3[[#This Row],[Saldo25]]</f>
        <v>-387.4586359236132</v>
      </c>
      <c r="AH34" s="120">
        <f>SUM('Nov 26'!L31)</f>
        <v>0</v>
      </c>
      <c r="AI34" s="106">
        <f>SUM('Pago Cuota MC 2026'!P32)</f>
        <v>0</v>
      </c>
      <c r="AJ34" s="117">
        <f>SUM(-AH34,AI34)+Tabla3[[#This Row],[Saldo28]]</f>
        <v>-387.4586359236132</v>
      </c>
      <c r="AK34" s="120">
        <f>SUM('Dic 26'!L31)</f>
        <v>0</v>
      </c>
      <c r="AL34" s="106">
        <f>SUM('Pago Cuota MC 2026'!Q32)</f>
        <v>0</v>
      </c>
      <c r="AM34" s="143">
        <f>SUM(-AK34,AL34)+Tabla3[[#This Row],[Saldo31]]</f>
        <v>-387.4586359236132</v>
      </c>
      <c r="AN34" s="126">
        <f t="shared" si="1"/>
        <v>-387.4586359236132</v>
      </c>
      <c r="AO34" s="29"/>
      <c r="AP34" s="104">
        <f>SUM(Tabla3[[#This Row],[Saldo Anual]])</f>
        <v>-387.4586359236132</v>
      </c>
    </row>
    <row r="35" spans="1:44" ht="16.149999999999999" thickBot="1" x14ac:dyDescent="0.5">
      <c r="A35" s="338"/>
      <c r="B35" s="16" t="s">
        <v>4</v>
      </c>
      <c r="C35" s="114">
        <v>302</v>
      </c>
      <c r="D35" s="116">
        <f>SUM('Ene 26'!L32)-('Pago Cuota MC 2025'!F32)</f>
        <v>368.52264020659976</v>
      </c>
      <c r="E35" s="106">
        <f>SUM('Pago Cuota MC 2026'!F33)</f>
        <v>368.52</v>
      </c>
      <c r="F35" s="117">
        <f t="shared" si="0"/>
        <v>-2.640206599778594E-3</v>
      </c>
      <c r="G35" s="116">
        <f>SUM('Feb 26'!L32)</f>
        <v>404.28253238318973</v>
      </c>
      <c r="H35" s="106">
        <f>SUM('Pago Cuota MC 2026'!G33)</f>
        <v>404.29</v>
      </c>
      <c r="I35" s="117">
        <f>SUM(-G35,H35)+Tabla3[[#This Row],[Saldo]]</f>
        <v>4.8274102105096972E-3</v>
      </c>
      <c r="J35" s="116">
        <f>SUM('Mar 26'!L32)</f>
        <v>382.20455720037705</v>
      </c>
      <c r="K35" s="106">
        <f>SUM('Pago Cuota MC 2026'!H33)</f>
        <v>382.2</v>
      </c>
      <c r="L35" s="117">
        <f>SUM(-J35,K35)+Tabla3[[#This Row],[Saldo4]]</f>
        <v>2.7020983344527849E-4</v>
      </c>
      <c r="M35" s="120">
        <f>SUM('Abr 26'!L32)</f>
        <v>395.14154411390928</v>
      </c>
      <c r="N35" s="106">
        <f>SUM('Pago Cuota MC 2026'!I33)</f>
        <v>395.14</v>
      </c>
      <c r="O35" s="117">
        <f>SUM(-M35,N35)+Tabla3[[#This Row],[Saldo7]]</f>
        <v>-1.2739040758447118E-3</v>
      </c>
      <c r="P35" s="120">
        <f>SUM('May 26'!L32)</f>
        <v>391.25462330765765</v>
      </c>
      <c r="Q35" s="106">
        <f>SUM('Pago Cuota MC 2026'!J33)</f>
        <v>0</v>
      </c>
      <c r="R35" s="117">
        <f>SUM(-P35,Q35)+Tabla3[[#This Row],[Saldo13]]</f>
        <v>-391.2558972117335</v>
      </c>
      <c r="S35" s="120">
        <f>SUM('Jun 26'!L32)</f>
        <v>0</v>
      </c>
      <c r="T35" s="106">
        <f>SUM('Pago Cuota MC 2026'!K33)</f>
        <v>0</v>
      </c>
      <c r="U35" s="117">
        <f>SUM(-S35,T35)+Tabla3[[#This Row],[Saldo132]]</f>
        <v>-391.2558972117335</v>
      </c>
      <c r="V35" s="120">
        <f>SUM('Jul 26'!L32)</f>
        <v>0</v>
      </c>
      <c r="W35" s="106">
        <f>SUM('Pago Cuota MC 2026'!L33)</f>
        <v>0</v>
      </c>
      <c r="X35" s="117">
        <f>SUM(-V35,W35)+Tabla3[[#This Row],[Saldo16]]</f>
        <v>-391.2558972117335</v>
      </c>
      <c r="Y35" s="120">
        <f>SUM('Ago 26'!L32)</f>
        <v>0</v>
      </c>
      <c r="Z35" s="106">
        <f>SUM('Pago Cuota MC 2026'!M33)</f>
        <v>0</v>
      </c>
      <c r="AA35" s="117">
        <f>SUM(-Y35,Z35)+Tabla3[[#This Row],[Saldo19]]</f>
        <v>-391.2558972117335</v>
      </c>
      <c r="AB35" s="120">
        <f>SUM('Sep 26'!L32)</f>
        <v>0</v>
      </c>
      <c r="AC35" s="106">
        <f>SUM('Pago Cuota MC 2026'!N33)</f>
        <v>0</v>
      </c>
      <c r="AD35" s="117">
        <f>SUM(-AB35,AC35)+Tabla3[[#This Row],[Saldo22]]</f>
        <v>-391.2558972117335</v>
      </c>
      <c r="AE35" s="120">
        <f>SUM('Oct 26'!L32)</f>
        <v>0</v>
      </c>
      <c r="AF35" s="106">
        <f>SUM('Pago Cuota MC 2026'!O33)</f>
        <v>0</v>
      </c>
      <c r="AG35" s="143">
        <f>SUM(-AE35,AF35)+Tabla3[[#This Row],[Saldo25]]</f>
        <v>-391.2558972117335</v>
      </c>
      <c r="AH35" s="120">
        <f>SUM('Nov 26'!L32)</f>
        <v>0</v>
      </c>
      <c r="AI35" s="106">
        <f>SUM('Pago Cuota MC 2026'!P33)</f>
        <v>0</v>
      </c>
      <c r="AJ35" s="117">
        <f>SUM(-AH35,AI35)+Tabla3[[#This Row],[Saldo28]]</f>
        <v>-391.2558972117335</v>
      </c>
      <c r="AK35" s="120">
        <f>SUM('Dic 26'!L32)</f>
        <v>0</v>
      </c>
      <c r="AL35" s="106">
        <f>SUM('Pago Cuota MC 2026'!Q33)</f>
        <v>0</v>
      </c>
      <c r="AM35" s="143">
        <f>SUM(-AK35,AL35)+Tabla3[[#This Row],[Saldo31]]</f>
        <v>-391.2558972117335</v>
      </c>
      <c r="AN35" s="126">
        <f t="shared" si="1"/>
        <v>-391.2558972117335</v>
      </c>
      <c r="AO35" s="29"/>
      <c r="AP35" s="104">
        <f>SUM(Tabla3[[#This Row],[Saldo Anual]])</f>
        <v>-391.2558972117335</v>
      </c>
    </row>
    <row r="36" spans="1:44" ht="16.149999999999999" thickBot="1" x14ac:dyDescent="0.5">
      <c r="A36" s="338"/>
      <c r="B36" s="16" t="s">
        <v>4</v>
      </c>
      <c r="C36" s="114">
        <v>303</v>
      </c>
      <c r="D36" s="116">
        <f>SUM('Ene 26'!L33)-('Pago Cuota MC 2025'!F33)</f>
        <v>350.82099321270118</v>
      </c>
      <c r="E36" s="106">
        <f>SUM('Pago Cuota MC 2026'!F34)</f>
        <v>351</v>
      </c>
      <c r="F36" s="117">
        <f>SUM(-D36,E36)</f>
        <v>0.17900678729881747</v>
      </c>
      <c r="G36" s="116">
        <f>SUM('Feb 26'!L33)</f>
        <v>368.41958015139647</v>
      </c>
      <c r="H36" s="106">
        <f>SUM('Pago Cuota MC 2026'!G34)</f>
        <v>370</v>
      </c>
      <c r="I36" s="117">
        <f>SUM(-G36,H36)+Tabla3[[#This Row],[Saldo]]</f>
        <v>1.7594266359023436</v>
      </c>
      <c r="J36" s="116">
        <f>SUM('Mar 26'!L33)</f>
        <v>372.50399240102342</v>
      </c>
      <c r="K36" s="106">
        <f>SUM('Pago Cuota MC 2026'!H34)</f>
        <v>370.58</v>
      </c>
      <c r="L36" s="117">
        <f>SUM(-J36,K36)+Tabla3[[#This Row],[Saldo4]]</f>
        <v>-0.16456576512109677</v>
      </c>
      <c r="M36" s="120">
        <f>SUM('Abr 26'!L33)</f>
        <v>364.23401515273406</v>
      </c>
      <c r="N36" s="106">
        <f>SUM('Pago Cuota MC 2026'!I34)</f>
        <v>365</v>
      </c>
      <c r="O36" s="117">
        <f>SUM(-M36,N36)+Tabla3[[#This Row],[Saldo7]]</f>
        <v>0.60141908214484374</v>
      </c>
      <c r="P36" s="120">
        <f>SUM('May 26'!L33)</f>
        <v>359.11903322657656</v>
      </c>
      <c r="Q36" s="106">
        <f>SUM('Pago Cuota MC 2026'!J34)</f>
        <v>0</v>
      </c>
      <c r="R36" s="117">
        <f>SUM(-P36,Q36)+Tabla3[[#This Row],[Saldo13]]</f>
        <v>-358.51761414443172</v>
      </c>
      <c r="S36" s="120">
        <f>SUM('Jun 26'!L33)</f>
        <v>0</v>
      </c>
      <c r="T36" s="106">
        <f>SUM('Pago Cuota MC 2026'!K34)</f>
        <v>0</v>
      </c>
      <c r="U36" s="117">
        <f>SUM(-S36,T36)+Tabla3[[#This Row],[Saldo132]]</f>
        <v>-358.51761414443172</v>
      </c>
      <c r="V36" s="120">
        <f>SUM('Jul 26'!L33)</f>
        <v>0</v>
      </c>
      <c r="W36" s="106">
        <f>SUM('Pago Cuota MC 2026'!L34)</f>
        <v>0</v>
      </c>
      <c r="X36" s="117">
        <f>SUM(-V36,W36)+Tabla3[[#This Row],[Saldo16]]</f>
        <v>-358.51761414443172</v>
      </c>
      <c r="Y36" s="120">
        <f>SUM('Ago 26'!L33)</f>
        <v>0</v>
      </c>
      <c r="Z36" s="106">
        <f>SUM('Pago Cuota MC 2026'!M34)</f>
        <v>0</v>
      </c>
      <c r="AA36" s="117">
        <f>SUM(-Y36,Z36)+Tabla3[[#This Row],[Saldo19]]</f>
        <v>-358.51761414443172</v>
      </c>
      <c r="AB36" s="120">
        <f>SUM('Sep 26'!L33)</f>
        <v>0</v>
      </c>
      <c r="AC36" s="106">
        <f>SUM('Pago Cuota MC 2026'!N34)</f>
        <v>0</v>
      </c>
      <c r="AD36" s="117">
        <f>SUM(-AB36,AC36)+Tabla3[[#This Row],[Saldo22]]</f>
        <v>-358.51761414443172</v>
      </c>
      <c r="AE36" s="120">
        <f>SUM('Oct 26'!L33)</f>
        <v>0</v>
      </c>
      <c r="AF36" s="106">
        <f>SUM('Pago Cuota MC 2026'!O34)</f>
        <v>0</v>
      </c>
      <c r="AG36" s="143">
        <f>SUM(-AE36,AF36)+Tabla3[[#This Row],[Saldo25]]</f>
        <v>-358.51761414443172</v>
      </c>
      <c r="AH36" s="120">
        <f>SUM('Nov 26'!L33)</f>
        <v>0</v>
      </c>
      <c r="AI36" s="106">
        <f>SUM('Pago Cuota MC 2026'!P34)</f>
        <v>0</v>
      </c>
      <c r="AJ36" s="117">
        <f>SUM(-AH36,AI36)+Tabla3[[#This Row],[Saldo28]]</f>
        <v>-358.51761414443172</v>
      </c>
      <c r="AK36" s="120">
        <f>SUM('Dic 26'!L33)</f>
        <v>0</v>
      </c>
      <c r="AL36" s="106">
        <f>SUM('Pago Cuota MC 2026'!Q34)</f>
        <v>0</v>
      </c>
      <c r="AM36" s="143">
        <f>SUM(-AK36,AL36)+Tabla3[[#This Row],[Saldo31]]</f>
        <v>-358.51761414443172</v>
      </c>
      <c r="AN36" s="126">
        <f t="shared" si="1"/>
        <v>-358.51761414443172</v>
      </c>
      <c r="AO36" s="29"/>
      <c r="AP36" s="104">
        <f>SUM(Tabla3[[#This Row],[Saldo Anual]])</f>
        <v>-358.51761414443172</v>
      </c>
    </row>
    <row r="37" spans="1:44" ht="16.149999999999999" thickBot="1" x14ac:dyDescent="0.5">
      <c r="A37" s="338"/>
      <c r="B37" s="16" t="s">
        <v>4</v>
      </c>
      <c r="C37" s="114">
        <v>304</v>
      </c>
      <c r="D37" s="116">
        <f>SUM('Ene 26'!L34)-('Pago Cuota MC 2025'!F34)</f>
        <v>400.74730862129604</v>
      </c>
      <c r="E37" s="106">
        <f>SUM('Pago Cuota MC 2026'!F35)</f>
        <v>401.29</v>
      </c>
      <c r="F37" s="117">
        <f t="shared" si="0"/>
        <v>0.54269137870397799</v>
      </c>
      <c r="G37" s="116">
        <f>SUM('Feb 26'!L34)</f>
        <v>423.32949338553897</v>
      </c>
      <c r="H37" s="106">
        <f>SUM('Pago Cuota MC 2026'!G35)</f>
        <v>422.79</v>
      </c>
      <c r="I37" s="117">
        <f>SUM(-G37,H37)+Tabla3[[#This Row],[Saldo]]</f>
        <v>3.197993165031221E-3</v>
      </c>
      <c r="J37" s="116">
        <f>SUM('Mar 26'!L34)</f>
        <v>430.80577327901972</v>
      </c>
      <c r="K37" s="106">
        <f>SUM('Pago Cuota MC 2026'!H35)</f>
        <v>430.8</v>
      </c>
      <c r="L37" s="117">
        <f>SUM(-J37,K37)+Tabla3[[#This Row],[Saldo4]]</f>
        <v>-2.5752858546752577E-3</v>
      </c>
      <c r="M37" s="120">
        <f>SUM('Abr 26'!L34)</f>
        <v>434.95146300163231</v>
      </c>
      <c r="N37" s="106">
        <f>SUM('Pago Cuota MC 2026'!I35)</f>
        <v>434.95</v>
      </c>
      <c r="O37" s="117">
        <f>SUM(-M37,N37)+Tabla3[[#This Row],[Saldo7]]</f>
        <v>-4.038287486991976E-3</v>
      </c>
      <c r="P37" s="120">
        <f>SUM('May 26'!L34)</f>
        <v>434.39235492927929</v>
      </c>
      <c r="Q37" s="106">
        <f>SUM('Pago Cuota MC 2026'!J35)</f>
        <v>0</v>
      </c>
      <c r="R37" s="117">
        <f>SUM(-P37,Q37)+Tabla3[[#This Row],[Saldo13]]</f>
        <v>-434.39639321676628</v>
      </c>
      <c r="S37" s="120">
        <f>SUM('Jun 26'!L34)</f>
        <v>0</v>
      </c>
      <c r="T37" s="106">
        <f>SUM('Pago Cuota MC 2026'!K35)</f>
        <v>0</v>
      </c>
      <c r="U37" s="117">
        <f>SUM(-S37,T37)+Tabla3[[#This Row],[Saldo132]]</f>
        <v>-434.39639321676628</v>
      </c>
      <c r="V37" s="120">
        <f>SUM('Jul 26'!L34)</f>
        <v>0</v>
      </c>
      <c r="W37" s="106">
        <f>SUM('Pago Cuota MC 2026'!L35)</f>
        <v>0</v>
      </c>
      <c r="X37" s="117">
        <f>SUM(-V37,W37)+Tabla3[[#This Row],[Saldo16]]</f>
        <v>-434.39639321676628</v>
      </c>
      <c r="Y37" s="120">
        <f>SUM('Ago 26'!L34)</f>
        <v>0</v>
      </c>
      <c r="Z37" s="106">
        <f>SUM('Pago Cuota MC 2026'!M35)</f>
        <v>0</v>
      </c>
      <c r="AA37" s="117">
        <f>SUM(-Y37,Z37)+Tabla3[[#This Row],[Saldo19]]</f>
        <v>-434.39639321676628</v>
      </c>
      <c r="AB37" s="120">
        <f>SUM('Sep 26'!L34)</f>
        <v>0</v>
      </c>
      <c r="AC37" s="106">
        <f>SUM('Pago Cuota MC 2026'!N35)</f>
        <v>0</v>
      </c>
      <c r="AD37" s="117">
        <f>SUM(-AB37,AC37)+Tabla3[[#This Row],[Saldo22]]</f>
        <v>-434.39639321676628</v>
      </c>
      <c r="AE37" s="120">
        <f>SUM('Oct 26'!L34)</f>
        <v>0</v>
      </c>
      <c r="AF37" s="106">
        <f>SUM('Pago Cuota MC 2026'!O35)</f>
        <v>0</v>
      </c>
      <c r="AG37" s="143">
        <f>SUM(-AE37,AF37)+Tabla3[[#This Row],[Saldo25]]</f>
        <v>-434.39639321676628</v>
      </c>
      <c r="AH37" s="120">
        <f>SUM('Nov 26'!L34)</f>
        <v>0</v>
      </c>
      <c r="AI37" s="106">
        <f>SUM('Pago Cuota MC 2026'!P35)</f>
        <v>0</v>
      </c>
      <c r="AJ37" s="117">
        <f>SUM(-AH37,AI37)+Tabla3[[#This Row],[Saldo28]]</f>
        <v>-434.39639321676628</v>
      </c>
      <c r="AK37" s="120">
        <f>SUM('Dic 26'!L34)</f>
        <v>0</v>
      </c>
      <c r="AL37" s="106">
        <f>SUM('Pago Cuota MC 2026'!Q35)</f>
        <v>0</v>
      </c>
      <c r="AM37" s="143">
        <f>SUM(-AK37,AL37)+Tabla3[[#This Row],[Saldo31]]</f>
        <v>-434.39639321676628</v>
      </c>
      <c r="AN37" s="126">
        <f t="shared" si="1"/>
        <v>-434.39639321676628</v>
      </c>
      <c r="AO37" s="29"/>
      <c r="AP37" s="104">
        <f>SUM(Tabla3[[#This Row],[Saldo Anual]])</f>
        <v>-434.39639321676628</v>
      </c>
    </row>
    <row r="38" spans="1:44" ht="16.149999999999999" thickBot="1" x14ac:dyDescent="0.5">
      <c r="A38" s="338"/>
      <c r="B38" s="16" t="s">
        <v>4</v>
      </c>
      <c r="C38" s="114">
        <v>401</v>
      </c>
      <c r="D38" s="116">
        <f>SUM('Ene 26'!L35)-('Pago Cuota MC 2025'!F35)</f>
        <v>338.6901419287442</v>
      </c>
      <c r="E38" s="106">
        <f>SUM('Pago Cuota MC 2026'!F36)</f>
        <v>400</v>
      </c>
      <c r="F38" s="117">
        <f t="shared" ref="F38:F69" si="2">SUM(-D38,E38)</f>
        <v>61.309858071255803</v>
      </c>
      <c r="G38" s="116">
        <f>SUM('Feb 26'!L35)</f>
        <v>390.74737905507698</v>
      </c>
      <c r="H38" s="106">
        <f>SUM('Pago Cuota MC 2026'!G36)</f>
        <v>400</v>
      </c>
      <c r="I38" s="117">
        <f>SUM(-G38,H38)+Tabla3[[#This Row],[Saldo]]</f>
        <v>70.562479016178827</v>
      </c>
      <c r="J38" s="116">
        <f>SUM('Mar 26'!L35)</f>
        <v>373.72047632238082</v>
      </c>
      <c r="K38" s="106">
        <f>SUM('Pago Cuota MC 2026'!H36)</f>
        <v>0</v>
      </c>
      <c r="L38" s="117">
        <f>SUM(-J38,K38)+Tabla3[[#This Row],[Saldo4]]</f>
        <v>-303.15799730620199</v>
      </c>
      <c r="M38" s="120">
        <f>SUM('Abr 26'!L35)</f>
        <v>421.65260591873619</v>
      </c>
      <c r="N38" s="106">
        <f>SUM('Pago Cuota MC 2026'!I36)</f>
        <v>0</v>
      </c>
      <c r="O38" s="117">
        <f>SUM(-M38,N38)+Tabla3[[#This Row],[Saldo7]]</f>
        <v>-724.81060322493818</v>
      </c>
      <c r="P38" s="120">
        <f>SUM('May 26'!L35)</f>
        <v>435.01630338873878</v>
      </c>
      <c r="Q38" s="106">
        <f>SUM('Pago Cuota MC 2026'!J36)</f>
        <v>0</v>
      </c>
      <c r="R38" s="117">
        <f>SUM(-P38,Q38)+Tabla3[[#This Row],[Saldo13]]</f>
        <v>-1159.826906613677</v>
      </c>
      <c r="S38" s="120">
        <f>SUM('Jun 26'!L35)</f>
        <v>0</v>
      </c>
      <c r="T38" s="106">
        <f>SUM('Pago Cuota MC 2026'!K36)</f>
        <v>0</v>
      </c>
      <c r="U38" s="117">
        <f>SUM(-S38,T38)+Tabla3[[#This Row],[Saldo132]]</f>
        <v>-1159.826906613677</v>
      </c>
      <c r="V38" s="120">
        <f>SUM('Jul 26'!L35)</f>
        <v>0</v>
      </c>
      <c r="W38" s="106">
        <f>SUM('Pago Cuota MC 2026'!L36)</f>
        <v>0</v>
      </c>
      <c r="X38" s="117">
        <f>SUM(-V38,W38)+Tabla3[[#This Row],[Saldo16]]</f>
        <v>-1159.826906613677</v>
      </c>
      <c r="Y38" s="120">
        <f>SUM('Ago 26'!L35)</f>
        <v>0</v>
      </c>
      <c r="Z38" s="106">
        <f>SUM('Pago Cuota MC 2026'!M36)</f>
        <v>0</v>
      </c>
      <c r="AA38" s="117">
        <f>SUM(-Y38,Z38)+Tabla3[[#This Row],[Saldo19]]</f>
        <v>-1159.826906613677</v>
      </c>
      <c r="AB38" s="120">
        <f>SUM('Sep 26'!L35)</f>
        <v>0</v>
      </c>
      <c r="AC38" s="106">
        <f>SUM('Pago Cuota MC 2026'!N36)</f>
        <v>0</v>
      </c>
      <c r="AD38" s="117">
        <f>SUM(-AB38,AC38)+Tabla3[[#This Row],[Saldo22]]</f>
        <v>-1159.826906613677</v>
      </c>
      <c r="AE38" s="120">
        <f>SUM('Oct 26'!L35)</f>
        <v>0</v>
      </c>
      <c r="AF38" s="106">
        <f>SUM('Pago Cuota MC 2026'!O36)</f>
        <v>0</v>
      </c>
      <c r="AG38" s="143">
        <f>SUM(-AE38,AF38)+Tabla3[[#This Row],[Saldo25]]</f>
        <v>-1159.826906613677</v>
      </c>
      <c r="AH38" s="120">
        <f>SUM('Nov 26'!L35)</f>
        <v>0</v>
      </c>
      <c r="AI38" s="106">
        <f>SUM('Pago Cuota MC 2026'!P36)</f>
        <v>0</v>
      </c>
      <c r="AJ38" s="117">
        <f>SUM(-AH38,AI38)+Tabla3[[#This Row],[Saldo28]]</f>
        <v>-1159.826906613677</v>
      </c>
      <c r="AK38" s="120">
        <f>SUM('Dic 26'!L35)</f>
        <v>0</v>
      </c>
      <c r="AL38" s="106">
        <f>SUM('Pago Cuota MC 2026'!Q36)</f>
        <v>0</v>
      </c>
      <c r="AM38" s="143">
        <f>SUM(-AK38,AL38)+Tabla3[[#This Row],[Saldo31]]</f>
        <v>-1159.826906613677</v>
      </c>
      <c r="AN38" s="126">
        <f t="shared" ref="AN38:AN69" si="3">SUM(AM38)</f>
        <v>-1159.826906613677</v>
      </c>
      <c r="AO38" s="29"/>
      <c r="AP38" s="104">
        <f>SUM(Tabla3[[#This Row],[Saldo Anual]])</f>
        <v>-1159.826906613677</v>
      </c>
    </row>
    <row r="39" spans="1:44" ht="16.149999999999999" thickBot="1" x14ac:dyDescent="0.5">
      <c r="A39" s="338"/>
      <c r="B39" s="16" t="s">
        <v>4</v>
      </c>
      <c r="C39" s="114">
        <v>402</v>
      </c>
      <c r="D39" s="116">
        <f>SUM('Ene 26'!L36)-('Pago Cuota MC 2025'!F36)</f>
        <v>384.69744187438408</v>
      </c>
      <c r="E39" s="106">
        <f>SUM('Pago Cuota MC 2026'!F37)</f>
        <v>0</v>
      </c>
      <c r="F39" s="117">
        <f t="shared" si="2"/>
        <v>-384.69744187438408</v>
      </c>
      <c r="G39" s="116">
        <f>SUM('Feb 26'!L36)</f>
        <v>427.56516824849905</v>
      </c>
      <c r="H39" s="106">
        <f>SUM('Pago Cuota MC 2026'!G37)</f>
        <v>813</v>
      </c>
      <c r="I39" s="117">
        <f>SUM(-G39,H39)+Tabla3[[#This Row],[Saldo]]</f>
        <v>0.73738987711686832</v>
      </c>
      <c r="J39" s="116">
        <f>SUM('Mar 26'!L36)</f>
        <v>372.8394199528683</v>
      </c>
      <c r="K39" s="106">
        <f>SUM('Pago Cuota MC 2026'!H37)</f>
        <v>0</v>
      </c>
      <c r="L39" s="117">
        <f>SUM(-J39,K39)+Tabla3[[#This Row],[Saldo4]]</f>
        <v>-372.10203007575143</v>
      </c>
      <c r="M39" s="120">
        <f>SUM('Abr 26'!L36)</f>
        <v>395.99894642240878</v>
      </c>
      <c r="N39" s="106">
        <f>SUM('Pago Cuota MC 2026'!I37)</f>
        <v>770</v>
      </c>
      <c r="O39" s="117">
        <f>SUM(-M39,N39)+Tabla3[[#This Row],[Saldo7]]</f>
        <v>1.8990235018397925</v>
      </c>
      <c r="P39" s="120">
        <f>SUM('May 26'!L36)</f>
        <v>394.7469391454955</v>
      </c>
      <c r="Q39" s="106">
        <f>SUM('Pago Cuota MC 2026'!J37)</f>
        <v>0</v>
      </c>
      <c r="R39" s="117">
        <f>SUM(-P39,Q39)+Tabla3[[#This Row],[Saldo13]]</f>
        <v>-392.84791564365571</v>
      </c>
      <c r="S39" s="120">
        <f>SUM('Jun 26'!L36)</f>
        <v>0</v>
      </c>
      <c r="T39" s="106">
        <f>SUM('Pago Cuota MC 2026'!K37)</f>
        <v>0</v>
      </c>
      <c r="U39" s="117">
        <f>SUM(-S39,T39)+Tabla3[[#This Row],[Saldo132]]</f>
        <v>-392.84791564365571</v>
      </c>
      <c r="V39" s="120">
        <f>SUM('Jul 26'!L36)</f>
        <v>0</v>
      </c>
      <c r="W39" s="106">
        <f>SUM('Pago Cuota MC 2026'!L37)</f>
        <v>0</v>
      </c>
      <c r="X39" s="117">
        <f>SUM(-V39,W39)+Tabla3[[#This Row],[Saldo16]]</f>
        <v>-392.84791564365571</v>
      </c>
      <c r="Y39" s="120">
        <f>SUM('Ago 26'!L36)</f>
        <v>0</v>
      </c>
      <c r="Z39" s="106">
        <f>SUM('Pago Cuota MC 2026'!M37)</f>
        <v>0</v>
      </c>
      <c r="AA39" s="117">
        <f>SUM(-Y39,Z39)+Tabla3[[#This Row],[Saldo19]]</f>
        <v>-392.84791564365571</v>
      </c>
      <c r="AB39" s="120">
        <f>SUM('Sep 26'!L36)</f>
        <v>0</v>
      </c>
      <c r="AC39" s="106">
        <f>SUM('Pago Cuota MC 2026'!N37)</f>
        <v>0</v>
      </c>
      <c r="AD39" s="117">
        <f>SUM(-AB39,AC39)+Tabla3[[#This Row],[Saldo22]]</f>
        <v>-392.84791564365571</v>
      </c>
      <c r="AE39" s="120">
        <f>SUM('Oct 26'!L36)</f>
        <v>0</v>
      </c>
      <c r="AF39" s="106">
        <f>SUM('Pago Cuota MC 2026'!O37)</f>
        <v>0</v>
      </c>
      <c r="AG39" s="143">
        <f>SUM(-AE39,AF39)+Tabla3[[#This Row],[Saldo25]]</f>
        <v>-392.84791564365571</v>
      </c>
      <c r="AH39" s="120">
        <f>SUM('Nov 26'!L36)</f>
        <v>0</v>
      </c>
      <c r="AI39" s="106">
        <f>SUM('Pago Cuota MC 2026'!P37)</f>
        <v>0</v>
      </c>
      <c r="AJ39" s="117">
        <f>SUM(-AH39,AI39)+Tabla3[[#This Row],[Saldo28]]</f>
        <v>-392.84791564365571</v>
      </c>
      <c r="AK39" s="120">
        <f>SUM('Dic 26'!L36)</f>
        <v>0</v>
      </c>
      <c r="AL39" s="106">
        <f>SUM('Pago Cuota MC 2026'!Q37)</f>
        <v>0</v>
      </c>
      <c r="AM39" s="143">
        <f>SUM(-AK39,AL39)+Tabla3[[#This Row],[Saldo31]]</f>
        <v>-392.84791564365571</v>
      </c>
      <c r="AN39" s="126">
        <f t="shared" si="3"/>
        <v>-392.84791564365571</v>
      </c>
      <c r="AO39" s="29"/>
      <c r="AP39" s="104">
        <f>SUM(Tabla3[[#This Row],[Saldo Anual]])</f>
        <v>-392.84791564365571</v>
      </c>
    </row>
    <row r="40" spans="1:44" ht="16.149999999999999" thickBot="1" x14ac:dyDescent="0.5">
      <c r="A40" s="338"/>
      <c r="B40" s="16" t="s">
        <v>4</v>
      </c>
      <c r="C40" s="114">
        <v>403</v>
      </c>
      <c r="D40" s="116">
        <f>SUM('Ene 26'!L37)-('Pago Cuota MC 2025'!F37)</f>
        <v>365.57604344505512</v>
      </c>
      <c r="E40" s="106">
        <f>SUM('Pago Cuota MC 2026'!F38)</f>
        <v>366</v>
      </c>
      <c r="F40" s="117">
        <f t="shared" si="2"/>
        <v>0.42395655494487983</v>
      </c>
      <c r="G40" s="116">
        <f>SUM('Feb 26'!L37)</f>
        <v>397.96974773166272</v>
      </c>
      <c r="H40" s="106">
        <f>SUM('Pago Cuota MC 2026'!G38)</f>
        <v>398</v>
      </c>
      <c r="I40" s="117">
        <f>SUM(-G40,H40)+Tabla3[[#This Row],[Saldo]]</f>
        <v>0.45420882328215839</v>
      </c>
      <c r="J40" s="116">
        <f>SUM('Mar 26'!L37)</f>
        <v>406.62815534204151</v>
      </c>
      <c r="K40" s="106">
        <f>SUM('Pago Cuota MC 2026'!H38)</f>
        <v>407</v>
      </c>
      <c r="L40" s="117">
        <f>SUM(-J40,K40)+Tabla3[[#This Row],[Saldo4]]</f>
        <v>0.82605348124064903</v>
      </c>
      <c r="M40" s="120">
        <f>SUM('Abr 26'!L37)</f>
        <v>404.00288818526292</v>
      </c>
      <c r="N40" s="106">
        <f>SUM('Pago Cuota MC 2026'!I38)</f>
        <v>403</v>
      </c>
      <c r="O40" s="117">
        <f>SUM(-M40,N40)+Tabla3[[#This Row],[Saldo7]]</f>
        <v>-0.17683470402226931</v>
      </c>
      <c r="P40" s="120">
        <f>SUM('May 26'!L37)</f>
        <v>368.5904810644144</v>
      </c>
      <c r="Q40" s="106">
        <f>SUM('Pago Cuota MC 2026'!J38)</f>
        <v>0</v>
      </c>
      <c r="R40" s="117">
        <f>SUM(-P40,Q40)+Tabla3[[#This Row],[Saldo13]]</f>
        <v>-368.76731576843667</v>
      </c>
      <c r="S40" s="120">
        <f>SUM('Jun 26'!L37)</f>
        <v>0</v>
      </c>
      <c r="T40" s="106">
        <f>SUM('Pago Cuota MC 2026'!K38)</f>
        <v>0</v>
      </c>
      <c r="U40" s="117">
        <f>SUM(-S40,T40)+Tabla3[[#This Row],[Saldo132]]</f>
        <v>-368.76731576843667</v>
      </c>
      <c r="V40" s="120">
        <f>SUM('Jul 26'!L37)</f>
        <v>0</v>
      </c>
      <c r="W40" s="106">
        <f>SUM('Pago Cuota MC 2026'!L38)</f>
        <v>0</v>
      </c>
      <c r="X40" s="117">
        <f>SUM(-V40,W40)+Tabla3[[#This Row],[Saldo16]]</f>
        <v>-368.76731576843667</v>
      </c>
      <c r="Y40" s="120">
        <f>SUM('Ago 26'!L37)</f>
        <v>0</v>
      </c>
      <c r="Z40" s="106">
        <f>SUM('Pago Cuota MC 2026'!M38)</f>
        <v>0</v>
      </c>
      <c r="AA40" s="117">
        <f>SUM(-Y40,Z40)+Tabla3[[#This Row],[Saldo19]]</f>
        <v>-368.76731576843667</v>
      </c>
      <c r="AB40" s="120">
        <f>SUM('Sep 26'!L37)</f>
        <v>0</v>
      </c>
      <c r="AC40" s="106">
        <f>SUM('Pago Cuota MC 2026'!N38)</f>
        <v>0</v>
      </c>
      <c r="AD40" s="117">
        <f>SUM(-AB40,AC40)+Tabla3[[#This Row],[Saldo22]]</f>
        <v>-368.76731576843667</v>
      </c>
      <c r="AE40" s="120">
        <f>SUM('Oct 26'!L37)</f>
        <v>0</v>
      </c>
      <c r="AF40" s="106">
        <f>SUM('Pago Cuota MC 2026'!O38)</f>
        <v>0</v>
      </c>
      <c r="AG40" s="143">
        <f>SUM(-AE40,AF40)+Tabla3[[#This Row],[Saldo25]]</f>
        <v>-368.76731576843667</v>
      </c>
      <c r="AH40" s="120">
        <f>SUM('Nov 26'!L37)</f>
        <v>0</v>
      </c>
      <c r="AI40" s="106">
        <f>SUM('Pago Cuota MC 2026'!P38)</f>
        <v>0</v>
      </c>
      <c r="AJ40" s="117">
        <f>SUM(-AH40,AI40)+Tabla3[[#This Row],[Saldo28]]</f>
        <v>-368.76731576843667</v>
      </c>
      <c r="AK40" s="120">
        <f>SUM('Dic 26'!L37)</f>
        <v>0</v>
      </c>
      <c r="AL40" s="106">
        <f>SUM('Pago Cuota MC 2026'!Q38)</f>
        <v>0</v>
      </c>
      <c r="AM40" s="143">
        <f>SUM(-AK40,AL40)+Tabla3[[#This Row],[Saldo31]]</f>
        <v>-368.76731576843667</v>
      </c>
      <c r="AN40" s="126">
        <f t="shared" si="3"/>
        <v>-368.76731576843667</v>
      </c>
      <c r="AO40" s="29"/>
      <c r="AP40" s="104">
        <f>SUM(Tabla3[[#This Row],[Saldo Anual]])</f>
        <v>-368.76731576843667</v>
      </c>
    </row>
    <row r="41" spans="1:44" ht="16.149999999999999" thickBot="1" x14ac:dyDescent="0.5">
      <c r="A41" s="338"/>
      <c r="B41" s="16" t="s">
        <v>4</v>
      </c>
      <c r="C41" s="114">
        <v>404</v>
      </c>
      <c r="D41" s="116">
        <f>SUM('Ene 26'!L38)-('Pago Cuota MC 2025'!F38)</f>
        <v>397.86640753549187</v>
      </c>
      <c r="E41" s="106">
        <f>SUM('Pago Cuota MC 2026'!F39)</f>
        <v>397.87</v>
      </c>
      <c r="F41" s="117">
        <f t="shared" si="2"/>
        <v>3.5924645081308881E-3</v>
      </c>
      <c r="G41" s="116">
        <f>SUM('Feb 26'!L38)</f>
        <v>362.55479957191329</v>
      </c>
      <c r="H41" s="106">
        <f>SUM('Pago Cuota MC 2026'!G39)</f>
        <v>362.55</v>
      </c>
      <c r="I41" s="117">
        <f>SUM(-G41,H41)+Tabla3[[#This Row],[Saldo]]</f>
        <v>-1.2071074051505093E-3</v>
      </c>
      <c r="J41" s="116">
        <f>SUM('Mar 26'!L38)</f>
        <v>398.75231642472397</v>
      </c>
      <c r="K41" s="106">
        <f>SUM('Pago Cuota MC 2026'!H39)</f>
        <v>398.75</v>
      </c>
      <c r="L41" s="117">
        <f>SUM(-J41,K41)+Tabla3[[#This Row],[Saldo4]]</f>
        <v>-3.5235321291224864E-3</v>
      </c>
      <c r="M41" s="120">
        <f>SUM('Abr 26'!L38)</f>
        <v>439.10621567739304</v>
      </c>
      <c r="N41" s="106">
        <f>SUM('Pago Cuota MC 2026'!I39)</f>
        <v>439.11</v>
      </c>
      <c r="O41" s="117">
        <f>SUM(-M41,N41)+Tabla3[[#This Row],[Saldo7]]</f>
        <v>2.6079047785287912E-4</v>
      </c>
      <c r="P41" s="120">
        <f>SUM('May 26'!L38)</f>
        <v>427.99576101036041</v>
      </c>
      <c r="Q41" s="106">
        <f>SUM('Pago Cuota MC 2026'!J39)</f>
        <v>0</v>
      </c>
      <c r="R41" s="117">
        <f>SUM(-P41,Q41)+Tabla3[[#This Row],[Saldo13]]</f>
        <v>-427.99550021988256</v>
      </c>
      <c r="S41" s="120">
        <f>SUM('Jun 26'!L38)</f>
        <v>0</v>
      </c>
      <c r="T41" s="106">
        <f>SUM('Pago Cuota MC 2026'!K39)</f>
        <v>0</v>
      </c>
      <c r="U41" s="117">
        <f>SUM(-S41,T41)+Tabla3[[#This Row],[Saldo132]]</f>
        <v>-427.99550021988256</v>
      </c>
      <c r="V41" s="120">
        <f>SUM('Jul 26'!L38)</f>
        <v>0</v>
      </c>
      <c r="W41" s="106">
        <f>SUM('Pago Cuota MC 2026'!L39)</f>
        <v>0</v>
      </c>
      <c r="X41" s="117">
        <f>SUM(-V41,W41)+Tabla3[[#This Row],[Saldo16]]</f>
        <v>-427.99550021988256</v>
      </c>
      <c r="Y41" s="120">
        <f>SUM('Ago 26'!L38)</f>
        <v>0</v>
      </c>
      <c r="Z41" s="106">
        <f>SUM('Pago Cuota MC 2026'!M39)</f>
        <v>0</v>
      </c>
      <c r="AA41" s="117">
        <f>SUM(-Y41,Z41)+Tabla3[[#This Row],[Saldo19]]</f>
        <v>-427.99550021988256</v>
      </c>
      <c r="AB41" s="120">
        <f>SUM('Sep 26'!L38)</f>
        <v>0</v>
      </c>
      <c r="AC41" s="106">
        <f>SUM('Pago Cuota MC 2026'!N39)</f>
        <v>0</v>
      </c>
      <c r="AD41" s="117">
        <f>SUM(-AB41,AC41)+Tabla3[[#This Row],[Saldo22]]</f>
        <v>-427.99550021988256</v>
      </c>
      <c r="AE41" s="120">
        <f>SUM('Oct 26'!L38)</f>
        <v>0</v>
      </c>
      <c r="AF41" s="106">
        <f>SUM('Pago Cuota MC 2026'!O39)</f>
        <v>0</v>
      </c>
      <c r="AG41" s="143">
        <f>SUM(-AE41,AF41)+Tabla3[[#This Row],[Saldo25]]</f>
        <v>-427.99550021988256</v>
      </c>
      <c r="AH41" s="120">
        <f>SUM('Nov 26'!L38)</f>
        <v>0</v>
      </c>
      <c r="AI41" s="106">
        <f>SUM('Pago Cuota MC 2026'!P39)</f>
        <v>0</v>
      </c>
      <c r="AJ41" s="117">
        <f>SUM(-AH41,AI41)+Tabla3[[#This Row],[Saldo28]]</f>
        <v>-427.99550021988256</v>
      </c>
      <c r="AK41" s="120">
        <f>SUM('Dic 26'!L38)</f>
        <v>0</v>
      </c>
      <c r="AL41" s="106">
        <f>SUM('Pago Cuota MC 2026'!Q39)</f>
        <v>0</v>
      </c>
      <c r="AM41" s="143">
        <f>SUM(-AK41,AL41)+Tabla3[[#This Row],[Saldo31]]</f>
        <v>-427.99550021988256</v>
      </c>
      <c r="AN41" s="126">
        <f t="shared" si="3"/>
        <v>-427.99550021988256</v>
      </c>
      <c r="AO41" s="29"/>
      <c r="AP41" s="104">
        <f>SUM(Tabla3[[#This Row],[Saldo Anual]])</f>
        <v>-427.99550021988256</v>
      </c>
    </row>
    <row r="42" spans="1:44" ht="16.149999999999999" thickBot="1" x14ac:dyDescent="0.5">
      <c r="A42" s="338"/>
      <c r="B42" s="16" t="s">
        <v>4</v>
      </c>
      <c r="C42" s="114">
        <v>501</v>
      </c>
      <c r="D42" s="116">
        <f>SUM('Ene 26'!L39)-('Pago Cuota MC 2025'!F39)</f>
        <v>77.90056287753589</v>
      </c>
      <c r="E42" s="106">
        <f>SUM('Pago Cuota MC 2026'!F40)</f>
        <v>0</v>
      </c>
      <c r="F42" s="117">
        <f t="shared" si="2"/>
        <v>-77.90056287753589</v>
      </c>
      <c r="G42" s="116">
        <f>SUM('Feb 26'!L39)</f>
        <v>527.86830215609496</v>
      </c>
      <c r="H42" s="106">
        <f>SUM('Pago Cuota MC 2026'!G40)</f>
        <v>500</v>
      </c>
      <c r="I42" s="117">
        <f>SUM(-G42,H42)+Tabla3[[#This Row],[Saldo]]</f>
        <v>-105.76886503363085</v>
      </c>
      <c r="J42" s="116">
        <f>SUM('Mar 26'!L39)</f>
        <v>529.94026813493133</v>
      </c>
      <c r="K42" s="106">
        <f>SUM('Pago Cuota MC 2026'!H40)</f>
        <v>1000</v>
      </c>
      <c r="L42" s="117">
        <f>SUM(-J42,K42)+Tabla3[[#This Row],[Saldo4]]</f>
        <v>364.29086683143782</v>
      </c>
      <c r="M42" s="120">
        <f>SUM('Abr 26'!L39)</f>
        <v>518.19245733531534</v>
      </c>
      <c r="N42" s="106">
        <f>SUM('Pago Cuota MC 2026'!I40)</f>
        <v>600</v>
      </c>
      <c r="O42" s="117">
        <f>SUM(-M42,N42)+Tabla3[[#This Row],[Saldo7]]</f>
        <v>446.09840949612249</v>
      </c>
      <c r="P42" s="120">
        <f>SUM('May 26'!L39)</f>
        <v>516.72212971306317</v>
      </c>
      <c r="Q42" s="106">
        <f>SUM('Pago Cuota MC 2026'!J40)</f>
        <v>0</v>
      </c>
      <c r="R42" s="117">
        <f>SUM(-P42,Q42)+Tabla3[[#This Row],[Saldo13]]</f>
        <v>-70.623720216940683</v>
      </c>
      <c r="S42" s="120">
        <f>SUM('Jun 26'!L39)</f>
        <v>0</v>
      </c>
      <c r="T42" s="106">
        <f>SUM('Pago Cuota MC 2026'!K40)</f>
        <v>0</v>
      </c>
      <c r="U42" s="117">
        <f>SUM(-S42,T42)+Tabla3[[#This Row],[Saldo132]]</f>
        <v>-70.623720216940683</v>
      </c>
      <c r="V42" s="120">
        <f>SUM('Jul 26'!L39)</f>
        <v>0</v>
      </c>
      <c r="W42" s="106">
        <f>SUM('Pago Cuota MC 2026'!L40)</f>
        <v>0</v>
      </c>
      <c r="X42" s="117">
        <f>SUM(-V42,W42)+Tabla3[[#This Row],[Saldo16]]</f>
        <v>-70.623720216940683</v>
      </c>
      <c r="Y42" s="120">
        <f>SUM('Ago 26'!L39)</f>
        <v>0</v>
      </c>
      <c r="Z42" s="106">
        <f>SUM('Pago Cuota MC 2026'!M40)</f>
        <v>0</v>
      </c>
      <c r="AA42" s="117">
        <f>SUM(-Y42,Z42)+Tabla3[[#This Row],[Saldo19]]</f>
        <v>-70.623720216940683</v>
      </c>
      <c r="AB42" s="120">
        <f>SUM('Sep 26'!L39)</f>
        <v>0</v>
      </c>
      <c r="AC42" s="106">
        <f>SUM('Pago Cuota MC 2026'!N40)</f>
        <v>0</v>
      </c>
      <c r="AD42" s="117">
        <f>SUM(-AB42,AC42)+Tabla3[[#This Row],[Saldo22]]</f>
        <v>-70.623720216940683</v>
      </c>
      <c r="AE42" s="120">
        <f>SUM('Oct 26'!L39)</f>
        <v>0</v>
      </c>
      <c r="AF42" s="106">
        <f>SUM('Pago Cuota MC 2026'!O40)</f>
        <v>0</v>
      </c>
      <c r="AG42" s="143">
        <f>SUM(-AE42,AF42)+Tabla3[[#This Row],[Saldo25]]</f>
        <v>-70.623720216940683</v>
      </c>
      <c r="AH42" s="120">
        <f>SUM('Nov 26'!L39)</f>
        <v>0</v>
      </c>
      <c r="AI42" s="106">
        <f>SUM('Pago Cuota MC 2026'!P40)</f>
        <v>0</v>
      </c>
      <c r="AJ42" s="117">
        <f>SUM(-AH42,AI42)+Tabla3[[#This Row],[Saldo28]]</f>
        <v>-70.623720216940683</v>
      </c>
      <c r="AK42" s="120">
        <f>SUM('Dic 26'!L39)</f>
        <v>0</v>
      </c>
      <c r="AL42" s="106">
        <f>SUM('Pago Cuota MC 2026'!Q40)</f>
        <v>0</v>
      </c>
      <c r="AM42" s="143">
        <f>SUM(-AK42,AL42)+Tabla3[[#This Row],[Saldo31]]</f>
        <v>-70.623720216940683</v>
      </c>
      <c r="AN42" s="126">
        <f t="shared" si="3"/>
        <v>-70.623720216940683</v>
      </c>
      <c r="AO42" s="29"/>
      <c r="AP42" s="104">
        <f>SUM(Tabla3[[#This Row],[Saldo Anual]])</f>
        <v>-70.623720216940683</v>
      </c>
    </row>
    <row r="43" spans="1:44" ht="16.149999999999999" thickBot="1" x14ac:dyDescent="0.5">
      <c r="A43" s="338"/>
      <c r="B43" s="16" t="s">
        <v>4</v>
      </c>
      <c r="C43" s="114">
        <v>502</v>
      </c>
      <c r="D43" s="116">
        <f>SUM('Ene 26'!L40)-('Pago Cuota MC 2025'!F40)</f>
        <v>84.167801583380424</v>
      </c>
      <c r="E43" s="106">
        <f>SUM('Pago Cuota MC 2026'!F41)</f>
        <v>0</v>
      </c>
      <c r="F43" s="117">
        <f t="shared" si="2"/>
        <v>-84.167801583380424</v>
      </c>
      <c r="G43" s="116">
        <f>SUM('Feb 26'!L40)</f>
        <v>481.52024452101273</v>
      </c>
      <c r="H43" s="106">
        <f>SUM('Pago Cuota MC 2026'!G41)</f>
        <v>450</v>
      </c>
      <c r="I43" s="117">
        <f>SUM(-G43,H43)+Tabla3[[#This Row],[Saldo]]</f>
        <v>-115.68804610439315</v>
      </c>
      <c r="J43" s="116">
        <f>SUM('Mar 26'!L40)</f>
        <v>440.32744338405604</v>
      </c>
      <c r="K43" s="106">
        <f>SUM('Pago Cuota MC 2026'!H41)</f>
        <v>500</v>
      </c>
      <c r="L43" s="117">
        <f>SUM(-J43,K43)+Tabla3[[#This Row],[Saldo4]]</f>
        <v>-56.015489488449191</v>
      </c>
      <c r="M43" s="120">
        <f>SUM('Abr 26'!L40)</f>
        <v>541.05043802786531</v>
      </c>
      <c r="N43" s="106">
        <f>SUM('Pago Cuota MC 2026'!I41)</f>
        <v>550</v>
      </c>
      <c r="O43" s="117">
        <f>SUM(-M43,N43)+Tabla3[[#This Row],[Saldo7]]</f>
        <v>-47.065927516314503</v>
      </c>
      <c r="P43" s="120">
        <f>SUM('May 26'!L40)</f>
        <v>582.33098355090101</v>
      </c>
      <c r="Q43" s="106">
        <f>SUM('Pago Cuota MC 2026'!J41)</f>
        <v>0</v>
      </c>
      <c r="R43" s="117">
        <f>SUM(-P43,Q43)+Tabla3[[#This Row],[Saldo13]]</f>
        <v>-629.39691106721557</v>
      </c>
      <c r="S43" s="120">
        <f>SUM('Jun 26'!L40)</f>
        <v>0</v>
      </c>
      <c r="T43" s="106">
        <f>SUM('Pago Cuota MC 2026'!K41)</f>
        <v>0</v>
      </c>
      <c r="U43" s="117">
        <f>SUM(-S43,T43)+Tabla3[[#This Row],[Saldo132]]</f>
        <v>-629.39691106721557</v>
      </c>
      <c r="V43" s="120">
        <f>SUM('Jul 26'!L40)</f>
        <v>0</v>
      </c>
      <c r="W43" s="106">
        <f>SUM('Pago Cuota MC 2026'!L41)</f>
        <v>0</v>
      </c>
      <c r="X43" s="117">
        <f>SUM(-V43,W43)+Tabla3[[#This Row],[Saldo16]]</f>
        <v>-629.39691106721557</v>
      </c>
      <c r="Y43" s="120">
        <f>SUM('Ago 26'!L40)</f>
        <v>0</v>
      </c>
      <c r="Z43" s="106">
        <f>SUM('Pago Cuota MC 2026'!M41)</f>
        <v>0</v>
      </c>
      <c r="AA43" s="117">
        <f>SUM(-Y43,Z43)+Tabla3[[#This Row],[Saldo19]]</f>
        <v>-629.39691106721557</v>
      </c>
      <c r="AB43" s="120">
        <f>SUM('Sep 26'!L40)</f>
        <v>0</v>
      </c>
      <c r="AC43" s="106">
        <f>SUM('Pago Cuota MC 2026'!N41)</f>
        <v>0</v>
      </c>
      <c r="AD43" s="117">
        <f>SUM(-AB43,AC43)+Tabla3[[#This Row],[Saldo22]]</f>
        <v>-629.39691106721557</v>
      </c>
      <c r="AE43" s="120">
        <f>SUM('Oct 26'!L40)</f>
        <v>0</v>
      </c>
      <c r="AF43" s="106">
        <f>SUM('Pago Cuota MC 2026'!O41)</f>
        <v>0</v>
      </c>
      <c r="AG43" s="143">
        <f>SUM(-AE43,AF43)+Tabla3[[#This Row],[Saldo25]]</f>
        <v>-629.39691106721557</v>
      </c>
      <c r="AH43" s="120">
        <f>SUM('Nov 26'!L40)</f>
        <v>0</v>
      </c>
      <c r="AI43" s="106">
        <f>SUM('Pago Cuota MC 2026'!P41)</f>
        <v>0</v>
      </c>
      <c r="AJ43" s="117">
        <f>SUM(-AH43,AI43)+Tabla3[[#This Row],[Saldo28]]</f>
        <v>-629.39691106721557</v>
      </c>
      <c r="AK43" s="120">
        <f>SUM('Dic 26'!L40)</f>
        <v>0</v>
      </c>
      <c r="AL43" s="106">
        <f>SUM('Pago Cuota MC 2026'!Q41)</f>
        <v>0</v>
      </c>
      <c r="AM43" s="143">
        <f>SUM(-AK43,AL43)+Tabla3[[#This Row],[Saldo31]]</f>
        <v>-629.39691106721557</v>
      </c>
      <c r="AN43" s="126">
        <f>SUM(AM43)</f>
        <v>-629.39691106721557</v>
      </c>
      <c r="AO43" s="29"/>
      <c r="AP43" s="104">
        <f>SUM(Tabla3[[#This Row],[Saldo Anual]])</f>
        <v>-629.39691106721557</v>
      </c>
    </row>
    <row r="44" spans="1:44" ht="16.149999999999999" thickBot="1" x14ac:dyDescent="0.5">
      <c r="A44" s="338"/>
      <c r="B44" s="16" t="s">
        <v>4</v>
      </c>
      <c r="C44" s="114">
        <v>503</v>
      </c>
      <c r="D44" s="116">
        <f>SUM('Ene 26'!L41)-('Pago Cuota MC 2025'!F41)</f>
        <v>404.57674125825099</v>
      </c>
      <c r="E44" s="106">
        <f>SUM('Pago Cuota MC 2026'!F42)</f>
        <v>0</v>
      </c>
      <c r="F44" s="117">
        <f t="shared" si="2"/>
        <v>-404.57674125825099</v>
      </c>
      <c r="G44" s="116">
        <f>SUM('Feb 26'!L41)</f>
        <v>473.28424044896889</v>
      </c>
      <c r="H44" s="106">
        <f>SUM('Pago Cuota MC 2026'!G42)</f>
        <v>0</v>
      </c>
      <c r="I44" s="117">
        <f>SUM(-G44,H44)+Tabla3[[#This Row],[Saldo]]</f>
        <v>-877.86098170721993</v>
      </c>
      <c r="J44" s="116">
        <f>SUM('Mar 26'!L41)</f>
        <v>433.12671852545111</v>
      </c>
      <c r="K44" s="106">
        <f>SUM('Pago Cuota MC 2026'!H42)</f>
        <v>0</v>
      </c>
      <c r="L44" s="117">
        <f>SUM(-J44,K44)+Tabla3[[#This Row],[Saldo4]]</f>
        <v>-1310.9877002326712</v>
      </c>
      <c r="M44" s="120">
        <f>SUM('Abr 26'!L41)</f>
        <v>437.02505229858923</v>
      </c>
      <c r="N44" s="106">
        <f>SUM('Pago Cuota MC 2026'!I42)</f>
        <v>1748.01</v>
      </c>
      <c r="O44" s="117">
        <f>SUM(-M44,N44)+Tabla3[[#This Row],[Saldo7]]</f>
        <v>-2.7525312602847407E-3</v>
      </c>
      <c r="P44" s="120">
        <f>SUM('May 26'!L41)</f>
        <v>417.70285584819823</v>
      </c>
      <c r="Q44" s="106">
        <f>SUM('Pago Cuota MC 2026'!J42)</f>
        <v>0</v>
      </c>
      <c r="R44" s="117">
        <f>SUM(-P44,Q44)+Tabla3[[#This Row],[Saldo13]]</f>
        <v>-417.70560837945851</v>
      </c>
      <c r="S44" s="120">
        <f>SUM('Jun 26'!L41)</f>
        <v>0</v>
      </c>
      <c r="T44" s="106">
        <f>SUM('Pago Cuota MC 2026'!K42)</f>
        <v>0</v>
      </c>
      <c r="U44" s="117">
        <f>SUM(-S44,T44)+Tabla3[[#This Row],[Saldo132]]</f>
        <v>-417.70560837945851</v>
      </c>
      <c r="V44" s="120">
        <f>SUM('Jul 26'!L41)</f>
        <v>0</v>
      </c>
      <c r="W44" s="106">
        <f>SUM('Pago Cuota MC 2026'!L42)</f>
        <v>0</v>
      </c>
      <c r="X44" s="117">
        <f>SUM(-V44,W44)+Tabla3[[#This Row],[Saldo16]]</f>
        <v>-417.70560837945851</v>
      </c>
      <c r="Y44" s="120">
        <f>SUM('Ago 26'!L41)</f>
        <v>0</v>
      </c>
      <c r="Z44" s="106">
        <f>SUM('Pago Cuota MC 2026'!M42)</f>
        <v>0</v>
      </c>
      <c r="AA44" s="117">
        <f>SUM(-Y44,Z44)+Tabla3[[#This Row],[Saldo19]]</f>
        <v>-417.70560837945851</v>
      </c>
      <c r="AB44" s="120">
        <f>SUM('Sep 26'!L41)</f>
        <v>0</v>
      </c>
      <c r="AC44" s="106">
        <f>SUM('Pago Cuota MC 2026'!N42)</f>
        <v>0</v>
      </c>
      <c r="AD44" s="117">
        <f>SUM(-AB44,AC44)+Tabla3[[#This Row],[Saldo22]]</f>
        <v>-417.70560837945851</v>
      </c>
      <c r="AE44" s="120">
        <f>SUM('Oct 26'!L41)</f>
        <v>0</v>
      </c>
      <c r="AF44" s="106">
        <f>SUM('Pago Cuota MC 2026'!O42)</f>
        <v>0</v>
      </c>
      <c r="AG44" s="143">
        <f>SUM(-AE44,AF44)+Tabla3[[#This Row],[Saldo25]]</f>
        <v>-417.70560837945851</v>
      </c>
      <c r="AH44" s="120">
        <f>SUM('Nov 26'!L41)</f>
        <v>0</v>
      </c>
      <c r="AI44" s="106">
        <f>SUM('Pago Cuota MC 2026'!P42)</f>
        <v>0</v>
      </c>
      <c r="AJ44" s="117">
        <f>SUM(-AH44,AI44)+Tabla3[[#This Row],[Saldo28]]</f>
        <v>-417.70560837945851</v>
      </c>
      <c r="AK44" s="120">
        <f>SUM('Dic 26'!L41)</f>
        <v>0</v>
      </c>
      <c r="AL44" s="106">
        <f>SUM('Pago Cuota MC 2026'!Q42)</f>
        <v>0</v>
      </c>
      <c r="AM44" s="143">
        <f>SUM(-AK44,AL44)+Tabla3[[#This Row],[Saldo31]]</f>
        <v>-417.70560837945851</v>
      </c>
      <c r="AN44" s="126">
        <f t="shared" si="3"/>
        <v>-417.70560837945851</v>
      </c>
      <c r="AO44" s="29"/>
      <c r="AP44" s="104">
        <f>SUM(Tabla3[[#This Row],[Saldo Anual]])</f>
        <v>-417.70560837945851</v>
      </c>
    </row>
    <row r="45" spans="1:44" ht="16.149999999999999" thickBot="1" x14ac:dyDescent="0.5">
      <c r="A45" s="338"/>
      <c r="B45" s="16" t="s">
        <v>4</v>
      </c>
      <c r="C45" s="114">
        <v>504</v>
      </c>
      <c r="D45" s="116">
        <f>SUM('Ene 26'!L42)-('Pago Cuota MC 2025'!F42)</f>
        <v>345.81074149376082</v>
      </c>
      <c r="E45" s="106">
        <f>SUM('Pago Cuota MC 2026'!F43)</f>
        <v>346.35</v>
      </c>
      <c r="F45" s="117">
        <f t="shared" si="2"/>
        <v>0.53925850623920724</v>
      </c>
      <c r="G45" s="116">
        <f>SUM('Feb 26'!L42)</f>
        <v>364.35134115374569</v>
      </c>
      <c r="H45" s="106">
        <f>SUM('Pago Cuota MC 2026'!G43)</f>
        <v>363.81</v>
      </c>
      <c r="I45" s="117">
        <f>SUM(-G45,H45)+Tabla3[[#This Row],[Saldo]]</f>
        <v>-2.0826475064836814E-3</v>
      </c>
      <c r="J45" s="116">
        <f>SUM('Mar 26'!L42)</f>
        <v>365.40634540398599</v>
      </c>
      <c r="K45" s="106">
        <f>SUM('Pago Cuota MC 2026'!H43)</f>
        <v>365.41</v>
      </c>
      <c r="L45" s="117">
        <f>SUM(-J45,K45)+Tabla3[[#This Row],[Saldo4]]</f>
        <v>1.5719485075464945E-3</v>
      </c>
      <c r="M45" s="120">
        <f>SUM('Abr 26'!L42)</f>
        <v>371.53105607613384</v>
      </c>
      <c r="N45" s="106">
        <f>SUM('Pago Cuota MC 2026'!I43)</f>
        <v>371.53</v>
      </c>
      <c r="O45" s="117">
        <f>SUM(-M45,N45)+Tabla3[[#This Row],[Saldo7]]</f>
        <v>5.1587237368266869E-4</v>
      </c>
      <c r="P45" s="120">
        <f>SUM('May 26'!L42)</f>
        <v>348.87101644279278</v>
      </c>
      <c r="Q45" s="106">
        <f>SUM('Pago Cuota MC 2026'!J43)</f>
        <v>348.87</v>
      </c>
      <c r="R45" s="117">
        <f>SUM(-P45,Q45)+Tabla3[[#This Row],[Saldo13]]</f>
        <v>-5.0057041909212785E-4</v>
      </c>
      <c r="S45" s="120">
        <f>SUM('Jun 26'!L42)</f>
        <v>0</v>
      </c>
      <c r="T45" s="106">
        <f>SUM('Pago Cuota MC 2026'!K43)</f>
        <v>0</v>
      </c>
      <c r="U45" s="117">
        <f>SUM(-S45,T45)+Tabla3[[#This Row],[Saldo132]]</f>
        <v>-5.0057041909212785E-4</v>
      </c>
      <c r="V45" s="120">
        <f>SUM('Jul 26'!L42)</f>
        <v>0</v>
      </c>
      <c r="W45" s="106">
        <f>SUM('Pago Cuota MC 2026'!L43)</f>
        <v>0</v>
      </c>
      <c r="X45" s="117">
        <f>SUM(-V45,W45)+Tabla3[[#This Row],[Saldo16]]</f>
        <v>-5.0057041909212785E-4</v>
      </c>
      <c r="Y45" s="120">
        <f>SUM('Ago 26'!L42)</f>
        <v>0</v>
      </c>
      <c r="Z45" s="106">
        <f>SUM('Pago Cuota MC 2026'!M43)</f>
        <v>0</v>
      </c>
      <c r="AA45" s="117">
        <f>SUM(-Y45,Z45)+Tabla3[[#This Row],[Saldo19]]</f>
        <v>-5.0057041909212785E-4</v>
      </c>
      <c r="AB45" s="120">
        <f>SUM('Sep 26'!L42)</f>
        <v>0</v>
      </c>
      <c r="AC45" s="106">
        <f>SUM('Pago Cuota MC 2026'!N43)</f>
        <v>0</v>
      </c>
      <c r="AD45" s="117">
        <f>SUM(-AB45,AC45)+Tabla3[[#This Row],[Saldo22]]</f>
        <v>-5.0057041909212785E-4</v>
      </c>
      <c r="AE45" s="120">
        <f>SUM('Oct 26'!L42)</f>
        <v>0</v>
      </c>
      <c r="AF45" s="106">
        <f>SUM('Pago Cuota MC 2026'!O43)</f>
        <v>0</v>
      </c>
      <c r="AG45" s="143">
        <f>SUM(-AE45,AF45)+Tabla3[[#This Row],[Saldo25]]</f>
        <v>-5.0057041909212785E-4</v>
      </c>
      <c r="AH45" s="120">
        <f>SUM('Nov 26'!L42)</f>
        <v>0</v>
      </c>
      <c r="AI45" s="106">
        <f>SUM('Pago Cuota MC 2026'!P43)</f>
        <v>0</v>
      </c>
      <c r="AJ45" s="117">
        <f>SUM(-AH45,AI45)+Tabla3[[#This Row],[Saldo28]]</f>
        <v>-5.0057041909212785E-4</v>
      </c>
      <c r="AK45" s="120">
        <f>SUM('Dic 26'!L42)</f>
        <v>0</v>
      </c>
      <c r="AL45" s="106">
        <f>SUM('Pago Cuota MC 2026'!Q43)</f>
        <v>0</v>
      </c>
      <c r="AM45" s="143">
        <f>SUM(-AK45,AL45)+Tabla3[[#This Row],[Saldo31]]</f>
        <v>-5.0057041909212785E-4</v>
      </c>
      <c r="AN45" s="126">
        <f t="shared" si="3"/>
        <v>-5.0057041909212785E-4</v>
      </c>
      <c r="AO45" s="29"/>
      <c r="AP45" s="104" t="s">
        <v>12</v>
      </c>
    </row>
    <row r="46" spans="1:44" ht="16.149999999999999" thickBot="1" x14ac:dyDescent="0.5">
      <c r="A46" s="339"/>
      <c r="B46" s="16" t="s">
        <v>5</v>
      </c>
      <c r="C46" s="114">
        <v>101</v>
      </c>
      <c r="D46" s="116">
        <f>SUM('Ene 26'!L43)-('Pago Cuota MC 2025'!F43)</f>
        <v>340.22379984463998</v>
      </c>
      <c r="E46" s="106">
        <f>SUM('Pago Cuota MC 2026'!F44)</f>
        <v>348.76</v>
      </c>
      <c r="F46" s="117">
        <f t="shared" si="2"/>
        <v>8.5362001553600066</v>
      </c>
      <c r="G46" s="116">
        <f>SUM('Feb 26'!L43)</f>
        <v>366.47370387888276</v>
      </c>
      <c r="H46" s="106">
        <f>SUM('Pago Cuota MC 2026'!G44)</f>
        <v>357.94</v>
      </c>
      <c r="I46" s="117">
        <f>SUM(-G46,H46)+Tabla3[[#This Row],[Saldo]]</f>
        <v>2.4962764772453738E-3</v>
      </c>
      <c r="J46" s="116">
        <f>SUM('Mar 26'!L43)</f>
        <v>359.75774543091842</v>
      </c>
      <c r="K46" s="106">
        <f>SUM('Pago Cuota MC 2026'!H44)</f>
        <v>359.76</v>
      </c>
      <c r="L46" s="117">
        <f>SUM(-J46,K46)+Tabla3[[#This Row],[Saldo4]]</f>
        <v>4.7508455588172183E-3</v>
      </c>
      <c r="M46" s="120">
        <f>SUM('Abr 26'!L43)</f>
        <v>359.67336457560918</v>
      </c>
      <c r="N46" s="106">
        <f>SUM('Pago Cuota MC 2026'!I44)</f>
        <v>359.67</v>
      </c>
      <c r="O46" s="117">
        <f>SUM(-M46,N46)+Tabla3[[#This Row],[Saldo7]]</f>
        <v>1.386269949648522E-3</v>
      </c>
      <c r="P46" s="120">
        <f>SUM('May 26'!L43)</f>
        <v>352.92443701036035</v>
      </c>
      <c r="Q46" s="106">
        <f>SUM('Pago Cuota MC 2026'!J44)</f>
        <v>0</v>
      </c>
      <c r="R46" s="117">
        <f>SUM(-P46,Q46)+Tabla3[[#This Row],[Saldo13]]</f>
        <v>-352.9230507404107</v>
      </c>
      <c r="S46" s="120">
        <f>SUM('Jun 26'!L43)</f>
        <v>0</v>
      </c>
      <c r="T46" s="106">
        <f>SUM('Pago Cuota MC 2026'!K44)</f>
        <v>0</v>
      </c>
      <c r="U46" s="117">
        <f>SUM(-S46,T46)+Tabla3[[#This Row],[Saldo132]]</f>
        <v>-352.9230507404107</v>
      </c>
      <c r="V46" s="120">
        <f>SUM('Jul 26'!L43)</f>
        <v>0</v>
      </c>
      <c r="W46" s="106">
        <f>SUM('Pago Cuota MC 2026'!L44)</f>
        <v>0</v>
      </c>
      <c r="X46" s="117">
        <f>SUM(-V46,W46)+Tabla3[[#This Row],[Saldo16]]</f>
        <v>-352.9230507404107</v>
      </c>
      <c r="Y46" s="120">
        <f>SUM('Ago 26'!L43)</f>
        <v>0</v>
      </c>
      <c r="Z46" s="106">
        <f>SUM('Pago Cuota MC 2026'!M44)</f>
        <v>0</v>
      </c>
      <c r="AA46" s="117">
        <f>SUM(-Y46,Z46)+Tabla3[[#This Row],[Saldo19]]</f>
        <v>-352.9230507404107</v>
      </c>
      <c r="AB46" s="120">
        <f>SUM('Sep 26'!L43)</f>
        <v>0</v>
      </c>
      <c r="AC46" s="106">
        <f>SUM('Pago Cuota MC 2026'!N44)</f>
        <v>0</v>
      </c>
      <c r="AD46" s="117">
        <f>SUM(-AB46,AC46)+Tabla3[[#This Row],[Saldo22]]</f>
        <v>-352.9230507404107</v>
      </c>
      <c r="AE46" s="120">
        <f>SUM('Oct 26'!L43)</f>
        <v>0</v>
      </c>
      <c r="AF46" s="106">
        <f>SUM('Pago Cuota MC 2026'!O44)</f>
        <v>0</v>
      </c>
      <c r="AG46" s="143">
        <f>SUM(-AE46,AF46)+Tabla3[[#This Row],[Saldo25]]</f>
        <v>-352.9230507404107</v>
      </c>
      <c r="AH46" s="120">
        <f>SUM('Nov 26'!L43)</f>
        <v>0</v>
      </c>
      <c r="AI46" s="106">
        <f>SUM('Pago Cuota MC 2026'!P44)</f>
        <v>0</v>
      </c>
      <c r="AJ46" s="117">
        <f>SUM(-AH46,AI46)+Tabla3[[#This Row],[Saldo28]]</f>
        <v>-352.9230507404107</v>
      </c>
      <c r="AK46" s="120">
        <f>SUM('Dic 26'!L43)</f>
        <v>0</v>
      </c>
      <c r="AL46" s="106">
        <f>SUM('Pago Cuota MC 2026'!Q44)</f>
        <v>0</v>
      </c>
      <c r="AM46" s="143">
        <f>SUM(-AK46,AL46)+Tabla3[[#This Row],[Saldo31]]</f>
        <v>-352.9230507404107</v>
      </c>
      <c r="AN46" s="126">
        <f t="shared" si="3"/>
        <v>-352.9230507404107</v>
      </c>
      <c r="AO46" s="29"/>
      <c r="AP46" s="104">
        <f>SUM(Tabla3[[#This Row],[Saldo Anual]])</f>
        <v>-352.9230507404107</v>
      </c>
    </row>
    <row r="47" spans="1:44" ht="16.149999999999999" thickBot="1" x14ac:dyDescent="0.5">
      <c r="A47" s="339"/>
      <c r="B47" s="16" t="s">
        <v>5</v>
      </c>
      <c r="C47" s="114">
        <v>102</v>
      </c>
      <c r="D47" s="116">
        <f>SUM('Ene 26'!L44)-('Pago Cuota MC 2025'!F44)</f>
        <v>387.67577985833748</v>
      </c>
      <c r="E47" s="106">
        <f>SUM('Pago Cuota MC 2026'!F45)</f>
        <v>388.22</v>
      </c>
      <c r="F47" s="117">
        <f t="shared" si="2"/>
        <v>0.54422014166254939</v>
      </c>
      <c r="G47" s="116">
        <f>SUM('Feb 26'!L44)</f>
        <v>412.2063215766118</v>
      </c>
      <c r="H47" s="106">
        <f>SUM('Pago Cuota MC 2026'!G45)</f>
        <v>411.66</v>
      </c>
      <c r="I47" s="117">
        <f>SUM(-G47,H47)+Tabla3[[#This Row],[Saldo]]</f>
        <v>-2.1014349492247675E-3</v>
      </c>
      <c r="J47" s="116">
        <f>SUM('Mar 26'!L44)</f>
        <v>413.89575229868035</v>
      </c>
      <c r="K47" s="106">
        <f>SUM('Pago Cuota MC 2026'!H45)</f>
        <v>413.9</v>
      </c>
      <c r="L47" s="117">
        <f>SUM(-J47,K47)+Tabla3[[#This Row],[Saldo4]]</f>
        <v>2.1462663704028273E-3</v>
      </c>
      <c r="M47" s="120">
        <f>SUM('Abr 26'!L44)</f>
        <v>424.24305544654305</v>
      </c>
      <c r="N47" s="106">
        <f>SUM('Pago Cuota MC 2026'!I45)</f>
        <v>424.24</v>
      </c>
      <c r="O47" s="117">
        <f>SUM(-M47,N47)+Tabla3[[#This Row],[Saldo7]]</f>
        <v>-9.0918017264129958E-4</v>
      </c>
      <c r="P47" s="120">
        <f>SUM('May 26'!L44)</f>
        <v>422.94581844279281</v>
      </c>
      <c r="Q47" s="106">
        <f>SUM('Pago Cuota MC 2026'!J45)</f>
        <v>0</v>
      </c>
      <c r="R47" s="117">
        <f>SUM(-P47,Q47)+Tabla3[[#This Row],[Saldo13]]</f>
        <v>-422.94672762296545</v>
      </c>
      <c r="S47" s="120">
        <f>SUM('Jun 26'!L44)</f>
        <v>0</v>
      </c>
      <c r="T47" s="106">
        <f>SUM('Pago Cuota MC 2026'!K45)</f>
        <v>0</v>
      </c>
      <c r="U47" s="117">
        <f>SUM(-S47,T47)+Tabla3[[#This Row],[Saldo132]]</f>
        <v>-422.94672762296545</v>
      </c>
      <c r="V47" s="120">
        <f>SUM('Jul 26'!L44)</f>
        <v>0</v>
      </c>
      <c r="W47" s="106">
        <f>SUM('Pago Cuota MC 2026'!L45)</f>
        <v>0</v>
      </c>
      <c r="X47" s="117">
        <f>SUM(-V47,W47)+Tabla3[[#This Row],[Saldo16]]</f>
        <v>-422.94672762296545</v>
      </c>
      <c r="Y47" s="120">
        <f>SUM('Ago 26'!L44)</f>
        <v>0</v>
      </c>
      <c r="Z47" s="106">
        <f>SUM('Pago Cuota MC 2026'!M45)</f>
        <v>0</v>
      </c>
      <c r="AA47" s="117">
        <f>SUM(-Y47,Z47)+Tabla3[[#This Row],[Saldo19]]</f>
        <v>-422.94672762296545</v>
      </c>
      <c r="AB47" s="120">
        <f>SUM('Sep 26'!L44)</f>
        <v>0</v>
      </c>
      <c r="AC47" s="106">
        <f>SUM('Pago Cuota MC 2026'!N45)</f>
        <v>0</v>
      </c>
      <c r="AD47" s="117">
        <f>SUM(-AB47,AC47)+Tabla3[[#This Row],[Saldo22]]</f>
        <v>-422.94672762296545</v>
      </c>
      <c r="AE47" s="120">
        <f>SUM('Oct 26'!L44)</f>
        <v>0</v>
      </c>
      <c r="AF47" s="106">
        <f>SUM('Pago Cuota MC 2026'!O45)</f>
        <v>0</v>
      </c>
      <c r="AG47" s="143">
        <f>SUM(-AE47,AF47)+Tabla3[[#This Row],[Saldo25]]</f>
        <v>-422.94672762296545</v>
      </c>
      <c r="AH47" s="120">
        <f>SUM('Nov 26'!L44)</f>
        <v>0</v>
      </c>
      <c r="AI47" s="106">
        <f>SUM('Pago Cuota MC 2026'!P45)</f>
        <v>0</v>
      </c>
      <c r="AJ47" s="117">
        <f>SUM(-AH47,AI47)+Tabla3[[#This Row],[Saldo28]]</f>
        <v>-422.94672762296545</v>
      </c>
      <c r="AK47" s="120">
        <f>SUM('Dic 26'!L44)</f>
        <v>0</v>
      </c>
      <c r="AL47" s="106">
        <f>SUM('Pago Cuota MC 2026'!Q45)</f>
        <v>0</v>
      </c>
      <c r="AM47" s="143">
        <f>SUM(-AK47,AL47)+Tabla3[[#This Row],[Saldo31]]</f>
        <v>-422.94672762296545</v>
      </c>
      <c r="AN47" s="126">
        <f t="shared" si="3"/>
        <v>-422.94672762296545</v>
      </c>
      <c r="AO47" s="29"/>
      <c r="AP47" s="104">
        <f>SUM(Tabla3[[#This Row],[Saldo Anual]])</f>
        <v>-422.94672762296545</v>
      </c>
    </row>
    <row r="48" spans="1:44" ht="16.149999999999999" thickBot="1" x14ac:dyDescent="0.5">
      <c r="A48" s="339"/>
      <c r="B48" s="16" t="s">
        <v>5</v>
      </c>
      <c r="C48" s="114">
        <v>103</v>
      </c>
      <c r="D48" s="116">
        <f>SUM('Ene 26'!L45)-('Pago Cuota MC 2025'!F45)</f>
        <v>319.09737375315217</v>
      </c>
      <c r="E48" s="106">
        <f>SUM('Pago Cuota MC 2026'!F46)</f>
        <v>319.10000000000002</v>
      </c>
      <c r="F48" s="117">
        <f t="shared" si="2"/>
        <v>2.6262468478535084E-3</v>
      </c>
      <c r="G48" s="116">
        <f>SUM('Feb 26'!L45)</f>
        <v>352.53579941529625</v>
      </c>
      <c r="H48" s="106">
        <f>SUM('Pago Cuota MC 2026'!G46)</f>
        <v>352.53</v>
      </c>
      <c r="I48" s="117">
        <f>SUM(-G48,H48)+Tabla3[[#This Row],[Saldo]]</f>
        <v>-3.1731684484270772E-3</v>
      </c>
      <c r="J48" s="116">
        <f>SUM('Mar 26'!L45)</f>
        <v>394.46778849582552</v>
      </c>
      <c r="K48" s="106">
        <f>SUM('Pago Cuota MC 2026'!H46)</f>
        <v>394.47</v>
      </c>
      <c r="L48" s="117">
        <f>SUM(-J48,K48)+Tabla3[[#This Row],[Saldo4]]</f>
        <v>-9.6166427391608522E-4</v>
      </c>
      <c r="M48" s="120">
        <f>SUM('Abr 26'!L45)</f>
        <v>326.60864789145387</v>
      </c>
      <c r="N48" s="106">
        <f>SUM('Pago Cuota MC 2026'!I46)</f>
        <v>326.61</v>
      </c>
      <c r="O48" s="117">
        <f>SUM(-M48,N48)+Tabla3[[#This Row],[Saldo7]]</f>
        <v>3.9044427222734157E-4</v>
      </c>
      <c r="P48" s="120">
        <f>SUM('May 26'!L45)</f>
        <v>323.11855376711713</v>
      </c>
      <c r="Q48" s="106">
        <f>SUM('Pago Cuota MC 2026'!J46)</f>
        <v>0</v>
      </c>
      <c r="R48" s="117">
        <f>SUM(-P48,Q48)+Tabla3[[#This Row],[Saldo13]]</f>
        <v>-323.11816332284491</v>
      </c>
      <c r="S48" s="120">
        <f>SUM('Jun 26'!L45)</f>
        <v>0</v>
      </c>
      <c r="T48" s="106">
        <f>SUM('Pago Cuota MC 2026'!K46)</f>
        <v>0</v>
      </c>
      <c r="U48" s="117">
        <f>SUM(-S48,T48)+Tabla3[[#This Row],[Saldo132]]</f>
        <v>-323.11816332284491</v>
      </c>
      <c r="V48" s="120">
        <f>SUM('Jul 26'!L45)</f>
        <v>0</v>
      </c>
      <c r="W48" s="106">
        <f>SUM('Pago Cuota MC 2026'!L46)</f>
        <v>0</v>
      </c>
      <c r="X48" s="117">
        <f>SUM(-V48,W48)+Tabla3[[#This Row],[Saldo16]]</f>
        <v>-323.11816332284491</v>
      </c>
      <c r="Y48" s="120">
        <f>SUM('Ago 26'!L45)</f>
        <v>0</v>
      </c>
      <c r="Z48" s="106">
        <f>SUM('Pago Cuota MC 2026'!M46)</f>
        <v>0</v>
      </c>
      <c r="AA48" s="117">
        <f>SUM(-Y48,Z48)+Tabla3[[#This Row],[Saldo19]]</f>
        <v>-323.11816332284491</v>
      </c>
      <c r="AB48" s="120">
        <f>SUM('Sep 26'!L45)</f>
        <v>0</v>
      </c>
      <c r="AC48" s="106">
        <f>SUM('Pago Cuota MC 2026'!N46)</f>
        <v>0</v>
      </c>
      <c r="AD48" s="117">
        <f>SUM(-AB48,AC48)+Tabla3[[#This Row],[Saldo22]]</f>
        <v>-323.11816332284491</v>
      </c>
      <c r="AE48" s="120">
        <f>SUM('Oct 26'!L45)</f>
        <v>0</v>
      </c>
      <c r="AF48" s="106">
        <f>SUM('Pago Cuota MC 2026'!O46)</f>
        <v>0</v>
      </c>
      <c r="AG48" s="143">
        <f>SUM(-AE48,AF48)+Tabla3[[#This Row],[Saldo25]]</f>
        <v>-323.11816332284491</v>
      </c>
      <c r="AH48" s="120">
        <f>SUM('Nov 26'!L45)</f>
        <v>0</v>
      </c>
      <c r="AI48" s="106">
        <f>SUM('Pago Cuota MC 2026'!P46)</f>
        <v>0</v>
      </c>
      <c r="AJ48" s="117">
        <f>SUM(-AH48,AI48)+Tabla3[[#This Row],[Saldo28]]</f>
        <v>-323.11816332284491</v>
      </c>
      <c r="AK48" s="120">
        <f>SUM('Dic 26'!L45)</f>
        <v>0</v>
      </c>
      <c r="AL48" s="106">
        <f>SUM('Pago Cuota MC 2026'!Q46)</f>
        <v>0</v>
      </c>
      <c r="AM48" s="143">
        <f>SUM(-AK48,AL48)+Tabla3[[#This Row],[Saldo31]]</f>
        <v>-323.11816332284491</v>
      </c>
      <c r="AN48" s="126">
        <f t="shared" si="3"/>
        <v>-323.11816332284491</v>
      </c>
      <c r="AO48" s="29"/>
      <c r="AP48" s="104">
        <f>SUM(Tabla3[[#This Row],[Saldo Anual]])</f>
        <v>-323.11816332284491</v>
      </c>
    </row>
    <row r="49" spans="1:43" ht="16.149999999999999" thickBot="1" x14ac:dyDescent="0.5">
      <c r="A49" s="339"/>
      <c r="B49" s="16" t="s">
        <v>5</v>
      </c>
      <c r="C49" s="114">
        <v>104</v>
      </c>
      <c r="D49" s="116">
        <f>SUM('Ene 26'!L46)-('Pago Cuota MC 2025'!F46)</f>
        <v>234.59900139778171</v>
      </c>
      <c r="E49" s="106">
        <f>SUM('Pago Cuota MC 2026'!F47)</f>
        <v>500</v>
      </c>
      <c r="F49" s="117">
        <f t="shared" si="2"/>
        <v>265.40099860221829</v>
      </c>
      <c r="G49" s="116">
        <f>SUM('Feb 26'!L46)</f>
        <v>408.52273253980684</v>
      </c>
      <c r="H49" s="106">
        <f>SUM('Pago Cuota MC 2026'!G47)</f>
        <v>0</v>
      </c>
      <c r="I49" s="117">
        <f>SUM(-G49,H49)+Tabla3[[#This Row],[Saldo]]</f>
        <v>-143.12173393758854</v>
      </c>
      <c r="J49" s="116">
        <f>SUM('Mar 26'!L46)</f>
        <v>384.64646977780774</v>
      </c>
      <c r="K49" s="106">
        <f>SUM('Pago Cuota MC 2026'!H47)</f>
        <v>500</v>
      </c>
      <c r="L49" s="117">
        <f>SUM(-J49,K49)+Tabla3[[#This Row],[Saldo4]]</f>
        <v>-27.768203715396282</v>
      </c>
      <c r="M49" s="120">
        <f>SUM('Abr 26'!L46)</f>
        <v>397.53588566689984</v>
      </c>
      <c r="N49" s="106">
        <f>SUM('Pago Cuota MC 2026'!I47)</f>
        <v>0</v>
      </c>
      <c r="O49" s="117">
        <f>SUM(-M49,N49)+Tabla3[[#This Row],[Saldo7]]</f>
        <v>-425.30408938229613</v>
      </c>
      <c r="P49" s="120">
        <f>SUM('May 26'!L46)</f>
        <v>385.67948671306306</v>
      </c>
      <c r="Q49" s="106">
        <f>SUM('Pago Cuota MC 2026'!J47)</f>
        <v>0</v>
      </c>
      <c r="R49" s="117">
        <f>SUM(-P49,Q49)+Tabla3[[#This Row],[Saldo13]]</f>
        <v>-810.98357609535924</v>
      </c>
      <c r="S49" s="120">
        <f>SUM('Jun 26'!L46)</f>
        <v>0</v>
      </c>
      <c r="T49" s="106">
        <f>SUM('Pago Cuota MC 2026'!K47)</f>
        <v>0</v>
      </c>
      <c r="U49" s="117">
        <f>SUM(-S49,T49)+Tabla3[[#This Row],[Saldo132]]</f>
        <v>-810.98357609535924</v>
      </c>
      <c r="V49" s="120">
        <f>SUM('Jul 26'!L46)</f>
        <v>0</v>
      </c>
      <c r="W49" s="106">
        <f>SUM('Pago Cuota MC 2026'!L47)</f>
        <v>0</v>
      </c>
      <c r="X49" s="117">
        <f>SUM(-V49,W49)+Tabla3[[#This Row],[Saldo16]]</f>
        <v>-810.98357609535924</v>
      </c>
      <c r="Y49" s="120">
        <f>SUM('Ago 26'!L46)</f>
        <v>0</v>
      </c>
      <c r="Z49" s="106">
        <f>SUM('Pago Cuota MC 2026'!M47)</f>
        <v>0</v>
      </c>
      <c r="AA49" s="117">
        <f>SUM(-Y49,Z49)+Tabla3[[#This Row],[Saldo19]]</f>
        <v>-810.98357609535924</v>
      </c>
      <c r="AB49" s="120">
        <f>SUM('Sep 26'!L46)</f>
        <v>0</v>
      </c>
      <c r="AC49" s="106">
        <f>SUM('Pago Cuota MC 2026'!N47)</f>
        <v>0</v>
      </c>
      <c r="AD49" s="117">
        <f>SUM(-AB49,AC49)+Tabla3[[#This Row],[Saldo22]]</f>
        <v>-810.98357609535924</v>
      </c>
      <c r="AE49" s="120">
        <f>SUM('Oct 26'!L46)</f>
        <v>0</v>
      </c>
      <c r="AF49" s="106">
        <f>SUM('Pago Cuota MC 2026'!O47)</f>
        <v>0</v>
      </c>
      <c r="AG49" s="143">
        <f>SUM(-AE49,AF49)+Tabla3[[#This Row],[Saldo25]]</f>
        <v>-810.98357609535924</v>
      </c>
      <c r="AH49" s="120">
        <f>SUM('Nov 26'!L46)</f>
        <v>0</v>
      </c>
      <c r="AI49" s="106">
        <f>SUM('Pago Cuota MC 2026'!P47)</f>
        <v>0</v>
      </c>
      <c r="AJ49" s="117">
        <f>SUM(-AH49,AI49)+Tabla3[[#This Row],[Saldo28]]</f>
        <v>-810.98357609535924</v>
      </c>
      <c r="AK49" s="120">
        <f>SUM('Dic 26'!L46)</f>
        <v>0</v>
      </c>
      <c r="AL49" s="106">
        <f>SUM('Pago Cuota MC 2026'!Q47)</f>
        <v>0</v>
      </c>
      <c r="AM49" s="143">
        <f>SUM(-AK49,AL49)+Tabla3[[#This Row],[Saldo31]]</f>
        <v>-810.98357609535924</v>
      </c>
      <c r="AN49" s="126">
        <f t="shared" si="3"/>
        <v>-810.98357609535924</v>
      </c>
      <c r="AO49" s="29"/>
      <c r="AP49" s="104">
        <f>SUM(Tabla3[[#This Row],[Saldo Anual]])</f>
        <v>-810.98357609535924</v>
      </c>
    </row>
    <row r="50" spans="1:43" ht="16.149999999999999" thickBot="1" x14ac:dyDescent="0.5">
      <c r="A50" s="339"/>
      <c r="B50" s="16" t="s">
        <v>5</v>
      </c>
      <c r="C50" s="114">
        <v>201</v>
      </c>
      <c r="D50" s="116">
        <f>SUM('Ene 26'!L47)-('Pago Cuota MC 2025'!F47)</f>
        <v>486.74928605977806</v>
      </c>
      <c r="E50" s="106">
        <f>SUM('Pago Cuota MC 2026'!F48)</f>
        <v>487.29</v>
      </c>
      <c r="F50" s="117">
        <f t="shared" si="2"/>
        <v>0.54071394022196273</v>
      </c>
      <c r="G50" s="116">
        <f>SUM('Feb 26'!L47)</f>
        <v>494.45805908640034</v>
      </c>
      <c r="H50" s="106">
        <f>SUM('Pago Cuota MC 2026'!G48)</f>
        <v>493.92</v>
      </c>
      <c r="I50" s="117">
        <f>SUM(-G50,H50)+Tabla3[[#This Row],[Saldo]]</f>
        <v>2.6548538216388806E-3</v>
      </c>
      <c r="J50" s="116">
        <f>SUM('Mar 26'!L47)</f>
        <v>557.59291550902242</v>
      </c>
      <c r="K50" s="106">
        <f>SUM('Pago Cuota MC 2026'!H48)</f>
        <v>557.59</v>
      </c>
      <c r="L50" s="117">
        <f>SUM(-J50,K50)+Tabla3[[#This Row],[Saldo4]]</f>
        <v>-2.6065520074780579E-4</v>
      </c>
      <c r="M50" s="120">
        <f>SUM('Abr 26'!L47)</f>
        <v>531.27240319050952</v>
      </c>
      <c r="N50" s="106">
        <f>SUM('Pago Cuota MC 2026'!I48)</f>
        <v>531.27</v>
      </c>
      <c r="O50" s="117">
        <f>SUM(-M50,N50)+Tabla3[[#This Row],[Saldo7]]</f>
        <v>-2.66384571028766E-3</v>
      </c>
      <c r="P50" s="120">
        <f>SUM('May 26'!L47)</f>
        <v>518.13162479414416</v>
      </c>
      <c r="Q50" s="106">
        <f>SUM('Pago Cuota MC 2026'!J48)</f>
        <v>518.13</v>
      </c>
      <c r="R50" s="117">
        <f>SUM(-P50,Q50)+Tabla3[[#This Row],[Saldo13]]</f>
        <v>-4.2886398544510484E-3</v>
      </c>
      <c r="S50" s="120">
        <f>SUM('Jun 26'!L47)</f>
        <v>0</v>
      </c>
      <c r="T50" s="106">
        <f>SUM('Pago Cuota MC 2026'!K48)</f>
        <v>0</v>
      </c>
      <c r="U50" s="117">
        <f>SUM(-S50,T50)+Tabla3[[#This Row],[Saldo132]]</f>
        <v>-4.2886398544510484E-3</v>
      </c>
      <c r="V50" s="120">
        <f>SUM('Jul 26'!L47)</f>
        <v>0</v>
      </c>
      <c r="W50" s="106">
        <f>SUM('Pago Cuota MC 2026'!L48)</f>
        <v>0</v>
      </c>
      <c r="X50" s="117">
        <f>SUM(-V50,W50)+Tabla3[[#This Row],[Saldo16]]</f>
        <v>-4.2886398544510484E-3</v>
      </c>
      <c r="Y50" s="120">
        <f>SUM('Ago 26'!L47)</f>
        <v>0</v>
      </c>
      <c r="Z50" s="106">
        <f>SUM('Pago Cuota MC 2026'!M48)</f>
        <v>0</v>
      </c>
      <c r="AA50" s="117">
        <f>SUM(-Y50,Z50)+Tabla3[[#This Row],[Saldo19]]</f>
        <v>-4.2886398544510484E-3</v>
      </c>
      <c r="AB50" s="120">
        <f>SUM('Sep 26'!L47)</f>
        <v>0</v>
      </c>
      <c r="AC50" s="106">
        <f>SUM('Pago Cuota MC 2026'!N48)</f>
        <v>0</v>
      </c>
      <c r="AD50" s="117">
        <f>SUM(-AB50,AC50)+Tabla3[[#This Row],[Saldo22]]</f>
        <v>-4.2886398544510484E-3</v>
      </c>
      <c r="AE50" s="120">
        <f>SUM('Oct 26'!L47)</f>
        <v>0</v>
      </c>
      <c r="AF50" s="106">
        <f>SUM('Pago Cuota MC 2026'!O48)</f>
        <v>0</v>
      </c>
      <c r="AG50" s="143">
        <f>SUM(-AE50,AF50)+Tabla3[[#This Row],[Saldo25]]</f>
        <v>-4.2886398544510484E-3</v>
      </c>
      <c r="AH50" s="120">
        <f>SUM('Nov 26'!L47)</f>
        <v>0</v>
      </c>
      <c r="AI50" s="106">
        <f>SUM('Pago Cuota MC 2026'!P48)</f>
        <v>0</v>
      </c>
      <c r="AJ50" s="117">
        <f>SUM(-AH50,AI50)+Tabla3[[#This Row],[Saldo28]]</f>
        <v>-4.2886398544510484E-3</v>
      </c>
      <c r="AK50" s="120">
        <f>SUM('Dic 26'!L47)</f>
        <v>0</v>
      </c>
      <c r="AL50" s="106">
        <f>SUM('Pago Cuota MC 2026'!Q48)</f>
        <v>0</v>
      </c>
      <c r="AM50" s="143">
        <f>SUM(-AK50,AL50)+Tabla3[[#This Row],[Saldo31]]</f>
        <v>-4.2886398544510484E-3</v>
      </c>
      <c r="AN50" s="126">
        <f t="shared" si="3"/>
        <v>-4.2886398544510484E-3</v>
      </c>
      <c r="AO50" s="29"/>
      <c r="AP50" s="104" t="s">
        <v>12</v>
      </c>
    </row>
    <row r="51" spans="1:43" ht="16.149999999999999" thickBot="1" x14ac:dyDescent="0.5">
      <c r="A51" s="339"/>
      <c r="B51" s="16" t="s">
        <v>5</v>
      </c>
      <c r="C51" s="114">
        <v>202</v>
      </c>
      <c r="D51" s="116">
        <f>SUM('Ene 26'!L48)-('Pago Cuota MC 2025'!F48)</f>
        <v>383.62681018909143</v>
      </c>
      <c r="E51" s="106">
        <f>SUM('Pago Cuota MC 2026'!F49)</f>
        <v>490</v>
      </c>
      <c r="F51" s="117">
        <f t="shared" si="2"/>
        <v>106.37318981090857</v>
      </c>
      <c r="G51" s="116">
        <f>SUM('Feb 26'!L48)</f>
        <v>476.12609448185844</v>
      </c>
      <c r="H51" s="106">
        <f>SUM('Pago Cuota MC 2026'!G49)</f>
        <v>300</v>
      </c>
      <c r="I51" s="117">
        <f>SUM(-G51,H51)+Tabla3[[#This Row],[Saldo]]</f>
        <v>-69.752904670949874</v>
      </c>
      <c r="J51" s="116">
        <f>SUM('Mar 26'!L48)</f>
        <v>478.75402372340432</v>
      </c>
      <c r="K51" s="106">
        <f>SUM('Pago Cuota MC 2026'!H49)</f>
        <v>400</v>
      </c>
      <c r="L51" s="117">
        <f>SUM(-J51,K51)+Tabla3[[#This Row],[Saldo4]]</f>
        <v>-148.50692839435419</v>
      </c>
      <c r="M51" s="120">
        <f>SUM('Abr 26'!L48)</f>
        <v>494.14870749271307</v>
      </c>
      <c r="N51" s="106">
        <f>SUM('Pago Cuota MC 2026'!I49)</f>
        <v>0</v>
      </c>
      <c r="O51" s="117">
        <f>SUM(-M51,N51)+Tabla3[[#This Row],[Saldo7]]</f>
        <v>-642.65563588706732</v>
      </c>
      <c r="P51" s="120">
        <f>SUM('May 26'!L48)</f>
        <v>475.08366992927927</v>
      </c>
      <c r="Q51" s="106">
        <f>SUM('Pago Cuota MC 2026'!J49)</f>
        <v>0</v>
      </c>
      <c r="R51" s="117">
        <f>SUM(-P51,Q51)+Tabla3[[#This Row],[Saldo13]]</f>
        <v>-1117.7393058163466</v>
      </c>
      <c r="S51" s="120">
        <f>SUM('Jun 26'!L48)</f>
        <v>0</v>
      </c>
      <c r="T51" s="106">
        <f>SUM('Pago Cuota MC 2026'!K49)</f>
        <v>0</v>
      </c>
      <c r="U51" s="117">
        <f>SUM(-S51,T51)+Tabla3[[#This Row],[Saldo132]]</f>
        <v>-1117.7393058163466</v>
      </c>
      <c r="V51" s="120">
        <f>SUM('Jul 26'!L48)</f>
        <v>0</v>
      </c>
      <c r="W51" s="106">
        <f>SUM('Pago Cuota MC 2026'!L49)</f>
        <v>0</v>
      </c>
      <c r="X51" s="117">
        <f>SUM(-V51,W51)+Tabla3[[#This Row],[Saldo16]]</f>
        <v>-1117.7393058163466</v>
      </c>
      <c r="Y51" s="120">
        <f>SUM('Ago 26'!L48)</f>
        <v>0</v>
      </c>
      <c r="Z51" s="106">
        <f>SUM('Pago Cuota MC 2026'!M49)</f>
        <v>0</v>
      </c>
      <c r="AA51" s="117">
        <f>SUM(-Y51,Z51)+Tabla3[[#This Row],[Saldo19]]</f>
        <v>-1117.7393058163466</v>
      </c>
      <c r="AB51" s="120">
        <f>SUM('Sep 26'!L48)</f>
        <v>0</v>
      </c>
      <c r="AC51" s="106">
        <f>SUM('Pago Cuota MC 2026'!N49)</f>
        <v>0</v>
      </c>
      <c r="AD51" s="117">
        <f>SUM(-AB51,AC51)+Tabla3[[#This Row],[Saldo22]]</f>
        <v>-1117.7393058163466</v>
      </c>
      <c r="AE51" s="120">
        <f>SUM('Oct 26'!L48)</f>
        <v>0</v>
      </c>
      <c r="AF51" s="106">
        <f>SUM('Pago Cuota MC 2026'!O49)</f>
        <v>0</v>
      </c>
      <c r="AG51" s="143">
        <f>SUM(-AE51,AF51)+Tabla3[[#This Row],[Saldo25]]</f>
        <v>-1117.7393058163466</v>
      </c>
      <c r="AH51" s="120">
        <f>SUM('Nov 26'!L48)</f>
        <v>0</v>
      </c>
      <c r="AI51" s="106">
        <f>SUM('Pago Cuota MC 2026'!P49)</f>
        <v>0</v>
      </c>
      <c r="AJ51" s="117">
        <f>SUM(-AH51,AI51)+Tabla3[[#This Row],[Saldo28]]</f>
        <v>-1117.7393058163466</v>
      </c>
      <c r="AK51" s="120">
        <f>SUM('Dic 26'!L48)</f>
        <v>0</v>
      </c>
      <c r="AL51" s="106">
        <f>SUM('Pago Cuota MC 2026'!Q49)</f>
        <v>0</v>
      </c>
      <c r="AM51" s="143">
        <f>SUM(-AK51,AL51)+Tabla3[[#This Row],[Saldo31]]</f>
        <v>-1117.7393058163466</v>
      </c>
      <c r="AN51" s="126">
        <f t="shared" si="3"/>
        <v>-1117.7393058163466</v>
      </c>
      <c r="AO51" s="29"/>
      <c r="AP51" s="104">
        <f>SUM(Tabla3[[#This Row],[Saldo Anual]])</f>
        <v>-1117.7393058163466</v>
      </c>
      <c r="AQ51" t="s">
        <v>12</v>
      </c>
    </row>
    <row r="52" spans="1:43" ht="16.149999999999999" thickBot="1" x14ac:dyDescent="0.5">
      <c r="A52" s="339"/>
      <c r="B52" s="16" t="s">
        <v>5</v>
      </c>
      <c r="C52" s="114">
        <v>203</v>
      </c>
      <c r="D52" s="116">
        <f>SUM('Ene 26'!L49)-('Pago Cuota MC 2025'!F49)</f>
        <v>385.07156775724826</v>
      </c>
      <c r="E52" s="106">
        <f>SUM('Pago Cuota MC 2026'!F50)</f>
        <v>385.61</v>
      </c>
      <c r="F52" s="117">
        <f t="shared" si="2"/>
        <v>0.53843224275175317</v>
      </c>
      <c r="G52" s="116">
        <f>SUM('Feb 26'!L49)</f>
        <v>384.65180849908637</v>
      </c>
      <c r="H52" s="106">
        <f>SUM('Pago Cuota MC 2026'!G50)</f>
        <v>384.11</v>
      </c>
      <c r="I52" s="117">
        <f>SUM(-G52,H52)+Tabla3[[#This Row],[Saldo]]</f>
        <v>-3.3762563346044772E-3</v>
      </c>
      <c r="J52" s="116">
        <f>SUM('Mar 26'!L49)</f>
        <v>378.1033963331538</v>
      </c>
      <c r="K52" s="106">
        <f>SUM('Pago Cuota MC 2026'!H50)</f>
        <v>378.11</v>
      </c>
      <c r="L52" s="117">
        <f>SUM(-J52,K52)+Tabla3[[#This Row],[Saldo4]]</f>
        <v>3.2274105116130158E-3</v>
      </c>
      <c r="M52" s="120">
        <f>SUM('Abr 26'!L49)</f>
        <v>367.06161851055145</v>
      </c>
      <c r="N52" s="106">
        <f>SUM('Pago Cuota MC 2026'!I50)</f>
        <v>367.06</v>
      </c>
      <c r="O52" s="117">
        <f>SUM(-M52,N52)+Tabla3[[#This Row],[Saldo7]]</f>
        <v>1.6088999601606702E-3</v>
      </c>
      <c r="P52" s="120">
        <f>SUM('May 26'!L49)</f>
        <v>384.09043811846846</v>
      </c>
      <c r="Q52" s="106">
        <f>SUM('Pago Cuota MC 2026'!J50)</f>
        <v>0</v>
      </c>
      <c r="R52" s="117">
        <f>SUM(-P52,Q52)+Tabla3[[#This Row],[Saldo13]]</f>
        <v>-384.08882921850829</v>
      </c>
      <c r="S52" s="120">
        <f>SUM('Jun 26'!L49)</f>
        <v>0</v>
      </c>
      <c r="T52" s="106">
        <f>SUM('Pago Cuota MC 2026'!K50)</f>
        <v>0</v>
      </c>
      <c r="U52" s="117">
        <f>SUM(-S52,T52)+Tabla3[[#This Row],[Saldo132]]</f>
        <v>-384.08882921850829</v>
      </c>
      <c r="V52" s="120">
        <f>SUM('Jul 26'!L49)</f>
        <v>0</v>
      </c>
      <c r="W52" s="106">
        <f>SUM('Pago Cuota MC 2026'!L50)</f>
        <v>0</v>
      </c>
      <c r="X52" s="117">
        <f>SUM(-V52,W52)+Tabla3[[#This Row],[Saldo16]]</f>
        <v>-384.08882921850829</v>
      </c>
      <c r="Y52" s="120">
        <f>SUM('Ago 26'!L49)</f>
        <v>0</v>
      </c>
      <c r="Z52" s="106">
        <f>SUM('Pago Cuota MC 2026'!M50)</f>
        <v>0</v>
      </c>
      <c r="AA52" s="117">
        <f>SUM(-Y52,Z52)+Tabla3[[#This Row],[Saldo19]]</f>
        <v>-384.08882921850829</v>
      </c>
      <c r="AB52" s="120">
        <f>SUM('Sep 26'!L49)</f>
        <v>0</v>
      </c>
      <c r="AC52" s="106">
        <f>SUM('Pago Cuota MC 2026'!N50)</f>
        <v>0</v>
      </c>
      <c r="AD52" s="117">
        <f>SUM(-AB52,AC52)+Tabla3[[#This Row],[Saldo22]]</f>
        <v>-384.08882921850829</v>
      </c>
      <c r="AE52" s="120">
        <f>SUM('Oct 26'!L49)</f>
        <v>0</v>
      </c>
      <c r="AF52" s="106">
        <f>SUM('Pago Cuota MC 2026'!O50)</f>
        <v>0</v>
      </c>
      <c r="AG52" s="143">
        <f>SUM(-AE52,AF52)+Tabla3[[#This Row],[Saldo25]]</f>
        <v>-384.08882921850829</v>
      </c>
      <c r="AH52" s="120">
        <f>SUM('Nov 26'!L49)</f>
        <v>0</v>
      </c>
      <c r="AI52" s="106">
        <f>SUM('Pago Cuota MC 2026'!P50)</f>
        <v>0</v>
      </c>
      <c r="AJ52" s="117">
        <f>SUM(-AH52,AI52)+Tabla3[[#This Row],[Saldo28]]</f>
        <v>-384.08882921850829</v>
      </c>
      <c r="AK52" s="120">
        <f>SUM('Dic 26'!L49)</f>
        <v>0</v>
      </c>
      <c r="AL52" s="106">
        <f>SUM('Pago Cuota MC 2026'!Q50)</f>
        <v>0</v>
      </c>
      <c r="AM52" s="143">
        <f>SUM(-AK52,AL52)+Tabla3[[#This Row],[Saldo31]]</f>
        <v>-384.08882921850829</v>
      </c>
      <c r="AN52" s="126">
        <f t="shared" si="3"/>
        <v>-384.08882921850829</v>
      </c>
      <c r="AO52" s="29"/>
      <c r="AP52" s="104">
        <f>SUM(Tabla3[[#This Row],[Saldo Anual]])</f>
        <v>-384.08882921850829</v>
      </c>
    </row>
    <row r="53" spans="1:43" ht="16.149999999999999" thickBot="1" x14ac:dyDescent="0.5">
      <c r="A53" s="339"/>
      <c r="B53" s="16" t="s">
        <v>5</v>
      </c>
      <c r="C53" s="114">
        <v>204</v>
      </c>
      <c r="D53" s="116">
        <f>SUM('Ene 26'!L50)-('Pago Cuota MC 2025'!F50)</f>
        <v>358.11287202998699</v>
      </c>
      <c r="E53" s="106">
        <f>SUM('Pago Cuota MC 2026'!F51)</f>
        <v>358.11</v>
      </c>
      <c r="F53" s="117">
        <f t="shared" si="2"/>
        <v>-2.8720299869746668E-3</v>
      </c>
      <c r="G53" s="116">
        <f>SUM('Feb 26'!L50)</f>
        <v>373.79110372226569</v>
      </c>
      <c r="H53" s="106">
        <f>SUM('Pago Cuota MC 2026'!G51)</f>
        <v>373.79</v>
      </c>
      <c r="I53" s="117">
        <f>SUM(-G53,H53)+Tabla3[[#This Row],[Saldo]]</f>
        <v>-3.9757522526429057E-3</v>
      </c>
      <c r="J53" s="116">
        <f>SUM('Mar 26'!L50)</f>
        <v>373.60866713843257</v>
      </c>
      <c r="K53" s="106">
        <f>SUM('Pago Cuota MC 2026'!H51)</f>
        <v>0</v>
      </c>
      <c r="L53" s="117">
        <f>SUM(-J53,K53)+Tabla3[[#This Row],[Saldo4]]</f>
        <v>-373.61264289068521</v>
      </c>
      <c r="M53" s="120">
        <f>SUM('Abr 26'!L50)</f>
        <v>372.52983855252421</v>
      </c>
      <c r="N53" s="106">
        <f>SUM('Pago Cuota MC 2026'!I51)</f>
        <v>746.14</v>
      </c>
      <c r="O53" s="117">
        <f>SUM(-M53,N53)+Tabla3[[#This Row],[Saldo7]]</f>
        <v>-2.4814432094331096E-3</v>
      </c>
      <c r="P53" s="120">
        <f>SUM('May 26'!L50)</f>
        <v>390.28054549684686</v>
      </c>
      <c r="Q53" s="106">
        <f>SUM('Pago Cuota MC 2026'!J51)</f>
        <v>0</v>
      </c>
      <c r="R53" s="117">
        <f>SUM(-P53,Q53)+Tabla3[[#This Row],[Saldo13]]</f>
        <v>-390.28302694005629</v>
      </c>
      <c r="S53" s="120">
        <f>SUM('Jun 26'!L50)</f>
        <v>0</v>
      </c>
      <c r="T53" s="106">
        <f>SUM('Pago Cuota MC 2026'!K51)</f>
        <v>0</v>
      </c>
      <c r="U53" s="117">
        <f>SUM(-S53,T53)+Tabla3[[#This Row],[Saldo132]]</f>
        <v>-390.28302694005629</v>
      </c>
      <c r="V53" s="120">
        <f>SUM('Jul 26'!L50)</f>
        <v>0</v>
      </c>
      <c r="W53" s="106">
        <f>SUM('Pago Cuota MC 2026'!L51)</f>
        <v>0</v>
      </c>
      <c r="X53" s="117">
        <f>SUM(-V53,W53)+Tabla3[[#This Row],[Saldo16]]</f>
        <v>-390.28302694005629</v>
      </c>
      <c r="Y53" s="120">
        <f>SUM('Ago 26'!L50)</f>
        <v>0</v>
      </c>
      <c r="Z53" s="106">
        <f>SUM('Pago Cuota MC 2026'!M51)</f>
        <v>0</v>
      </c>
      <c r="AA53" s="117">
        <f>SUM(-Y53,Z53)+Tabla3[[#This Row],[Saldo19]]</f>
        <v>-390.28302694005629</v>
      </c>
      <c r="AB53" s="120">
        <f>SUM('Sep 26'!L50)</f>
        <v>0</v>
      </c>
      <c r="AC53" s="106">
        <f>SUM('Pago Cuota MC 2026'!N51)</f>
        <v>0</v>
      </c>
      <c r="AD53" s="117">
        <f>SUM(-AB53,AC53)+Tabla3[[#This Row],[Saldo22]]</f>
        <v>-390.28302694005629</v>
      </c>
      <c r="AE53" s="120">
        <f>SUM('Oct 26'!L50)</f>
        <v>0</v>
      </c>
      <c r="AF53" s="106">
        <f>SUM('Pago Cuota MC 2026'!O51)</f>
        <v>0</v>
      </c>
      <c r="AG53" s="143">
        <f>SUM(-AE53,AF53)+Tabla3[[#This Row],[Saldo25]]</f>
        <v>-390.28302694005629</v>
      </c>
      <c r="AH53" s="120">
        <f>SUM('Nov 26'!L50)</f>
        <v>0</v>
      </c>
      <c r="AI53" s="106">
        <f>SUM('Pago Cuota MC 2026'!P51)</f>
        <v>0</v>
      </c>
      <c r="AJ53" s="117">
        <f>SUM(-AH53,AI53)+Tabla3[[#This Row],[Saldo28]]</f>
        <v>-390.28302694005629</v>
      </c>
      <c r="AK53" s="120">
        <f>SUM('Dic 26'!L50)</f>
        <v>0</v>
      </c>
      <c r="AL53" s="106">
        <f>SUM('Pago Cuota MC 2026'!Q51)</f>
        <v>0</v>
      </c>
      <c r="AM53" s="143">
        <f>SUM(-AK53,AL53)+Tabla3[[#This Row],[Saldo31]]</f>
        <v>-390.28302694005629</v>
      </c>
      <c r="AN53" s="126">
        <f t="shared" si="3"/>
        <v>-390.28302694005629</v>
      </c>
      <c r="AO53" s="29"/>
      <c r="AP53" s="104">
        <f>SUM(Tabla3[[#This Row],[Saldo Anual]])</f>
        <v>-390.28302694005629</v>
      </c>
    </row>
    <row r="54" spans="1:43" ht="16.149999999999999" thickBot="1" x14ac:dyDescent="0.5">
      <c r="A54" s="339"/>
      <c r="B54" s="16" t="s">
        <v>5</v>
      </c>
      <c r="C54" s="114">
        <v>301</v>
      </c>
      <c r="D54" s="116">
        <f>SUM('Ene 26'!L51)-('Pago Cuota MC 2025'!F51)</f>
        <v>350.50692964147987</v>
      </c>
      <c r="E54" s="106">
        <f>SUM('Pago Cuota MC 2026'!F52)</f>
        <v>352</v>
      </c>
      <c r="F54" s="117">
        <f t="shared" si="2"/>
        <v>1.4930703585201286</v>
      </c>
      <c r="G54" s="116">
        <f>SUM('Feb 26'!L51)</f>
        <v>365.91709275907067</v>
      </c>
      <c r="H54" s="106">
        <f>SUM('Pago Cuota MC 2026'!G52)</f>
        <v>365</v>
      </c>
      <c r="I54" s="117">
        <f>SUM(-G54,H54)+Tabla3[[#This Row],[Saldo]]</f>
        <v>0.57597759944945892</v>
      </c>
      <c r="J54" s="116">
        <f>SUM('Mar 26'!L51)</f>
        <v>374.23927093590089</v>
      </c>
      <c r="K54" s="106">
        <f>SUM('Pago Cuota MC 2026'!H52)</f>
        <v>373.66</v>
      </c>
      <c r="L54" s="117">
        <f>SUM(-J54,K54)+Tabla3[[#This Row],[Saldo4]]</f>
        <v>-3.2933364514065033E-3</v>
      </c>
      <c r="M54" s="120">
        <f>SUM('Abr 26'!L51)</f>
        <v>373.67912249795967</v>
      </c>
      <c r="N54" s="106">
        <f>SUM('Pago Cuota MC 2026'!I52)</f>
        <v>374</v>
      </c>
      <c r="O54" s="117">
        <f>SUM(-M54,N54)+Tabla3[[#This Row],[Saldo7]]</f>
        <v>0.31758416558892577</v>
      </c>
      <c r="P54" s="120">
        <f>SUM('May 26'!L51)</f>
        <v>366.03184349684682</v>
      </c>
      <c r="Q54" s="106">
        <f>SUM('Pago Cuota MC 2026'!J52)</f>
        <v>0</v>
      </c>
      <c r="R54" s="117">
        <f>SUM(-P54,Q54)+Tabla3[[#This Row],[Saldo13]]</f>
        <v>-365.71425933125789</v>
      </c>
      <c r="S54" s="120">
        <f>SUM('Jun 26'!L51)</f>
        <v>0</v>
      </c>
      <c r="T54" s="106">
        <f>SUM('Pago Cuota MC 2026'!K52)</f>
        <v>0</v>
      </c>
      <c r="U54" s="117">
        <f>SUM(-S54,T54)+Tabla3[[#This Row],[Saldo132]]</f>
        <v>-365.71425933125789</v>
      </c>
      <c r="V54" s="120">
        <f>SUM('Jul 26'!L51)</f>
        <v>0</v>
      </c>
      <c r="W54" s="106">
        <f>SUM('Pago Cuota MC 2026'!L52)</f>
        <v>0</v>
      </c>
      <c r="X54" s="117">
        <f>SUM(-V54,W54)+Tabla3[[#This Row],[Saldo16]]</f>
        <v>-365.71425933125789</v>
      </c>
      <c r="Y54" s="120">
        <f>SUM('Ago 26'!L51)</f>
        <v>0</v>
      </c>
      <c r="Z54" s="106">
        <f>SUM('Pago Cuota MC 2026'!M52)</f>
        <v>0</v>
      </c>
      <c r="AA54" s="117">
        <f>SUM(-Y54,Z54)+Tabla3[[#This Row],[Saldo19]]</f>
        <v>-365.71425933125789</v>
      </c>
      <c r="AB54" s="120">
        <f>SUM('Sep 26'!L51)</f>
        <v>0</v>
      </c>
      <c r="AC54" s="106">
        <f>SUM('Pago Cuota MC 2026'!N52)</f>
        <v>0</v>
      </c>
      <c r="AD54" s="117">
        <f>SUM(-AB54,AC54)+Tabla3[[#This Row],[Saldo22]]</f>
        <v>-365.71425933125789</v>
      </c>
      <c r="AE54" s="120">
        <f>SUM('Oct 26'!L51)</f>
        <v>0</v>
      </c>
      <c r="AF54" s="106">
        <f>SUM('Pago Cuota MC 2026'!O52)</f>
        <v>0</v>
      </c>
      <c r="AG54" s="143">
        <f>SUM(-AE54,AF54)+Tabla3[[#This Row],[Saldo25]]</f>
        <v>-365.71425933125789</v>
      </c>
      <c r="AH54" s="120">
        <f>SUM('Nov 26'!L51)</f>
        <v>0</v>
      </c>
      <c r="AI54" s="106">
        <f>SUM('Pago Cuota MC 2026'!P52)</f>
        <v>0</v>
      </c>
      <c r="AJ54" s="117">
        <f>SUM(-AH54,AI54)+Tabla3[[#This Row],[Saldo28]]</f>
        <v>-365.71425933125789</v>
      </c>
      <c r="AK54" s="120">
        <f>SUM('Dic 26'!L51)</f>
        <v>0</v>
      </c>
      <c r="AL54" s="106">
        <f>SUM('Pago Cuota MC 2026'!Q52)</f>
        <v>0</v>
      </c>
      <c r="AM54" s="143">
        <f>SUM(-AK54,AL54)+Tabla3[[#This Row],[Saldo31]]</f>
        <v>-365.71425933125789</v>
      </c>
      <c r="AN54" s="126">
        <f t="shared" si="3"/>
        <v>-365.71425933125789</v>
      </c>
      <c r="AO54" s="29"/>
      <c r="AP54" s="104">
        <f>SUM(Tabla3[[#This Row],[Saldo Anual]])</f>
        <v>-365.71425933125789</v>
      </c>
    </row>
    <row r="55" spans="1:43" ht="16.149999999999999" thickBot="1" x14ac:dyDescent="0.5">
      <c r="A55" s="339"/>
      <c r="B55" s="16" t="s">
        <v>5</v>
      </c>
      <c r="C55" s="114">
        <v>302</v>
      </c>
      <c r="D55" s="116">
        <f>SUM('Ene 26'!L52)-('Pago Cuota MC 2025'!F52)</f>
        <v>392.67697561340572</v>
      </c>
      <c r="E55" s="106">
        <f>SUM('Pago Cuota MC 2026'!F53)</f>
        <v>392.68</v>
      </c>
      <c r="F55" s="117">
        <f t="shared" si="2"/>
        <v>3.0243865942907178E-3</v>
      </c>
      <c r="G55" s="116">
        <f>SUM('Feb 26'!L52)</f>
        <v>441.93753128687024</v>
      </c>
      <c r="H55" s="106">
        <f>SUM('Pago Cuota MC 2026'!G53)</f>
        <v>441.94</v>
      </c>
      <c r="I55" s="117">
        <f>SUM(-G55,H55)+Tabla3[[#This Row],[Saldo]]</f>
        <v>5.4930997240489887E-3</v>
      </c>
      <c r="J55" s="116">
        <f>SUM('Mar 26'!L52)</f>
        <v>393.76541340829522</v>
      </c>
      <c r="K55" s="106">
        <f>SUM('Pago Cuota MC 2026'!H53)</f>
        <v>0</v>
      </c>
      <c r="L55" s="117">
        <f>SUM(-J55,K55)+Tabla3[[#This Row],[Saldo4]]</f>
        <v>-393.75992030857117</v>
      </c>
      <c r="M55" s="120">
        <f>SUM('Abr 26'!L52)</f>
        <v>404.42096132272354</v>
      </c>
      <c r="N55" s="106">
        <f>SUM('Pago Cuota MC 2026'!I53)</f>
        <v>0</v>
      </c>
      <c r="O55" s="117">
        <f>SUM(-M55,N55)+Tabla3[[#This Row],[Saldo7]]</f>
        <v>-798.18088163129471</v>
      </c>
      <c r="P55" s="120">
        <f>SUM('May 26'!L52)</f>
        <v>400.80238138873875</v>
      </c>
      <c r="Q55" s="106">
        <f>SUM('Pago Cuota MC 2026'!J53)</f>
        <v>0</v>
      </c>
      <c r="R55" s="117">
        <f>SUM(-P55,Q55)+Tabla3[[#This Row],[Saldo13]]</f>
        <v>-1198.9832630200335</v>
      </c>
      <c r="S55" s="120">
        <f>SUM('Jun 26'!L52)</f>
        <v>0</v>
      </c>
      <c r="T55" s="106">
        <f>SUM('Pago Cuota MC 2026'!K53)</f>
        <v>0</v>
      </c>
      <c r="U55" s="117">
        <f>SUM(-S55,T55)+Tabla3[[#This Row],[Saldo132]]</f>
        <v>-1198.9832630200335</v>
      </c>
      <c r="V55" s="120">
        <f>SUM('Jul 26'!L52)</f>
        <v>0</v>
      </c>
      <c r="W55" s="106">
        <f>SUM('Pago Cuota MC 2026'!L53)</f>
        <v>0</v>
      </c>
      <c r="X55" s="117">
        <f>SUM(-V55,W55)+Tabla3[[#This Row],[Saldo16]]</f>
        <v>-1198.9832630200335</v>
      </c>
      <c r="Y55" s="120">
        <f>SUM('Ago 26'!L52)</f>
        <v>0</v>
      </c>
      <c r="Z55" s="106">
        <f>SUM('Pago Cuota MC 2026'!M53)</f>
        <v>0</v>
      </c>
      <c r="AA55" s="117">
        <f>SUM(-Y55,Z55)+Tabla3[[#This Row],[Saldo19]]</f>
        <v>-1198.9832630200335</v>
      </c>
      <c r="AB55" s="120">
        <f>SUM('Sep 26'!L52)</f>
        <v>0</v>
      </c>
      <c r="AC55" s="106">
        <f>SUM('Pago Cuota MC 2026'!N53)</f>
        <v>0</v>
      </c>
      <c r="AD55" s="117">
        <f>SUM(-AB55,AC55)+Tabla3[[#This Row],[Saldo22]]</f>
        <v>-1198.9832630200335</v>
      </c>
      <c r="AE55" s="120">
        <f>SUM('Oct 26'!L52)</f>
        <v>0</v>
      </c>
      <c r="AF55" s="106">
        <f>SUM('Pago Cuota MC 2026'!O53)</f>
        <v>0</v>
      </c>
      <c r="AG55" s="143">
        <f>SUM(-AE55,AF55)+Tabla3[[#This Row],[Saldo25]]</f>
        <v>-1198.9832630200335</v>
      </c>
      <c r="AH55" s="120">
        <f>SUM('Nov 26'!L52)</f>
        <v>0</v>
      </c>
      <c r="AI55" s="106">
        <f>SUM('Pago Cuota MC 2026'!P53)</f>
        <v>0</v>
      </c>
      <c r="AJ55" s="117">
        <f>SUM(-AH55,AI55)+Tabla3[[#This Row],[Saldo28]]</f>
        <v>-1198.9832630200335</v>
      </c>
      <c r="AK55" s="120">
        <f>SUM('Dic 26'!L52)</f>
        <v>0</v>
      </c>
      <c r="AL55" s="106">
        <f>SUM('Pago Cuota MC 2026'!Q53)</f>
        <v>0</v>
      </c>
      <c r="AM55" s="143">
        <f>SUM(-AK55,AL55)+Tabla3[[#This Row],[Saldo31]]</f>
        <v>-1198.9832630200335</v>
      </c>
      <c r="AN55" s="126">
        <f t="shared" si="3"/>
        <v>-1198.9832630200335</v>
      </c>
      <c r="AO55" s="29"/>
      <c r="AP55" s="104">
        <f>SUM(Tabla3[[#This Row],[Saldo Anual]])</f>
        <v>-1198.9832630200335</v>
      </c>
    </row>
    <row r="56" spans="1:43" ht="16.149999999999999" thickBot="1" x14ac:dyDescent="0.5">
      <c r="A56" s="339"/>
      <c r="B56" s="16" t="s">
        <v>5</v>
      </c>
      <c r="C56" s="114">
        <v>303</v>
      </c>
      <c r="D56" s="116">
        <f>SUM('Ene 26'!L53)-('Pago Cuota MC 2025'!F53)</f>
        <v>9.1916399641036719</v>
      </c>
      <c r="E56" s="106">
        <f>SUM('Pago Cuota MC 2026'!F54)</f>
        <v>0</v>
      </c>
      <c r="F56" s="117">
        <f t="shared" si="2"/>
        <v>-9.1916399641036719</v>
      </c>
      <c r="G56" s="116">
        <f>SUM('Feb 26'!L53)</f>
        <v>366.92623324458361</v>
      </c>
      <c r="H56" s="106">
        <f>SUM('Pago Cuota MC 2026'!G54)</f>
        <v>350</v>
      </c>
      <c r="I56" s="117">
        <f>SUM(-G56,H56)+Tabla3[[#This Row],[Saldo]]</f>
        <v>-26.117873208687286</v>
      </c>
      <c r="J56" s="116">
        <f>SUM('Mar 26'!L53)</f>
        <v>353.97497443711285</v>
      </c>
      <c r="K56" s="106">
        <f>SUM('Pago Cuota MC 2026'!H54)</f>
        <v>350</v>
      </c>
      <c r="L56" s="117">
        <f>SUM(-J56,K56)+Tabla3[[#This Row],[Saldo4]]</f>
        <v>-30.092847645800134</v>
      </c>
      <c r="M56" s="120">
        <f>SUM('Abr 26'!L53)</f>
        <v>352.95552627550427</v>
      </c>
      <c r="N56" s="106">
        <f>SUM('Pago Cuota MC 2026'!I54)</f>
        <v>0</v>
      </c>
      <c r="O56" s="117">
        <f>SUM(-M56,N56)+Tabla3[[#This Row],[Saldo7]]</f>
        <v>-383.0483739213044</v>
      </c>
      <c r="P56" s="120">
        <f>SUM('May 26'!L53)</f>
        <v>351.45209819954954</v>
      </c>
      <c r="Q56" s="106">
        <f>SUM('Pago Cuota MC 2026'!J54)</f>
        <v>0</v>
      </c>
      <c r="R56" s="117">
        <f>SUM(-P56,Q56)+Tabla3[[#This Row],[Saldo13]]</f>
        <v>-734.50047212085394</v>
      </c>
      <c r="S56" s="120">
        <f>SUM('Jun 26'!L53)</f>
        <v>0</v>
      </c>
      <c r="T56" s="106">
        <f>SUM('Pago Cuota MC 2026'!K54)</f>
        <v>0</v>
      </c>
      <c r="U56" s="117">
        <f>SUM(-S56,T56)+Tabla3[[#This Row],[Saldo132]]</f>
        <v>-734.50047212085394</v>
      </c>
      <c r="V56" s="120">
        <f>SUM('Jul 26'!L53)</f>
        <v>0</v>
      </c>
      <c r="W56" s="106">
        <f>SUM('Pago Cuota MC 2026'!L54)</f>
        <v>0</v>
      </c>
      <c r="X56" s="117">
        <f>SUM(-V56,W56)+Tabla3[[#This Row],[Saldo16]]</f>
        <v>-734.50047212085394</v>
      </c>
      <c r="Y56" s="120">
        <f>SUM('Ago 26'!L53)</f>
        <v>0</v>
      </c>
      <c r="Z56" s="106">
        <f>SUM('Pago Cuota MC 2026'!M54)</f>
        <v>0</v>
      </c>
      <c r="AA56" s="117">
        <f>SUM(-Y56,Z56)+Tabla3[[#This Row],[Saldo19]]</f>
        <v>-734.50047212085394</v>
      </c>
      <c r="AB56" s="120">
        <f>SUM('Sep 26'!L53)</f>
        <v>0</v>
      </c>
      <c r="AC56" s="106">
        <f>SUM('Pago Cuota MC 2026'!N54)</f>
        <v>0</v>
      </c>
      <c r="AD56" s="117">
        <f>SUM(-AB56,AC56)+Tabla3[[#This Row],[Saldo22]]</f>
        <v>-734.50047212085394</v>
      </c>
      <c r="AE56" s="120">
        <f>SUM('Oct 26'!L53)</f>
        <v>0</v>
      </c>
      <c r="AF56" s="106">
        <f>SUM('Pago Cuota MC 2026'!O54)</f>
        <v>0</v>
      </c>
      <c r="AG56" s="143">
        <f>SUM(-AE56,AF56)+Tabla3[[#This Row],[Saldo25]]</f>
        <v>-734.50047212085394</v>
      </c>
      <c r="AH56" s="120">
        <f>SUM('Nov 26'!L53)</f>
        <v>0</v>
      </c>
      <c r="AI56" s="106">
        <f>SUM('Pago Cuota MC 2026'!P54)</f>
        <v>0</v>
      </c>
      <c r="AJ56" s="117">
        <f>SUM(-AH56,AI56)+Tabla3[[#This Row],[Saldo28]]</f>
        <v>-734.50047212085394</v>
      </c>
      <c r="AK56" s="120">
        <f>SUM('Dic 26'!L53)</f>
        <v>0</v>
      </c>
      <c r="AL56" s="106">
        <f>SUM('Pago Cuota MC 2026'!Q54)</f>
        <v>0</v>
      </c>
      <c r="AM56" s="143">
        <f>SUM(-AK56,AL56)+Tabla3[[#This Row],[Saldo31]]</f>
        <v>-734.50047212085394</v>
      </c>
      <c r="AN56" s="126">
        <f t="shared" si="3"/>
        <v>-734.50047212085394</v>
      </c>
      <c r="AO56" s="29"/>
      <c r="AP56" s="104">
        <f>SUM(Tabla3[[#This Row],[Saldo Anual]])</f>
        <v>-734.50047212085394</v>
      </c>
    </row>
    <row r="57" spans="1:43" ht="16.149999999999999" thickBot="1" x14ac:dyDescent="0.5">
      <c r="A57" s="339"/>
      <c r="B57" s="16" t="s">
        <v>5</v>
      </c>
      <c r="C57" s="114">
        <v>304</v>
      </c>
      <c r="D57" s="116">
        <f>SUM('Ene 26'!L54)-('Pago Cuota MC 2025'!F54)</f>
        <v>348.10015698731513</v>
      </c>
      <c r="E57" s="106">
        <f>SUM('Pago Cuota MC 2026'!F55)</f>
        <v>348.64</v>
      </c>
      <c r="F57" s="117">
        <f t="shared" si="2"/>
        <v>0.53984301268485524</v>
      </c>
      <c r="G57" s="116">
        <f>SUM('Feb 26'!L54)</f>
        <v>389.61605564082481</v>
      </c>
      <c r="H57" s="106">
        <f>SUM('Pago Cuota MC 2026'!G55)</f>
        <v>389.08</v>
      </c>
      <c r="I57" s="117">
        <f>SUM(-G57,H57)+Tabla3[[#This Row],[Saldo]]</f>
        <v>3.7873718600280881E-3</v>
      </c>
      <c r="J57" s="116">
        <f>SUM('Mar 26'!L54)</f>
        <v>381.8512401791005</v>
      </c>
      <c r="K57" s="106">
        <f>SUM('Pago Cuota MC 2026'!H55)</f>
        <v>381.85</v>
      </c>
      <c r="L57" s="117">
        <f>SUM(-J57,K57)+Tabla3[[#This Row],[Saldo4]]</f>
        <v>2.5471927595503985E-3</v>
      </c>
      <c r="M57" s="120">
        <f>SUM('Abr 26'!L54)</f>
        <v>390.37566426081378</v>
      </c>
      <c r="N57" s="106">
        <f>SUM('Pago Cuota MC 2026'!I55)</f>
        <v>390.37</v>
      </c>
      <c r="O57" s="117">
        <f>SUM(-M57,N57)+Tabla3[[#This Row],[Saldo7]]</f>
        <v>-3.1170680542231821E-3</v>
      </c>
      <c r="P57" s="120">
        <f>SUM('May 26'!L54)</f>
        <v>386.36627890225225</v>
      </c>
      <c r="Q57" s="106">
        <f>SUM('Pago Cuota MC 2026'!J55)</f>
        <v>386.37</v>
      </c>
      <c r="R57" s="117">
        <f>SUM(-P57,Q57)+Tabla3[[#This Row],[Saldo13]]</f>
        <v>6.040296935339029E-4</v>
      </c>
      <c r="S57" s="120">
        <f>SUM('Jun 26'!L54)</f>
        <v>0</v>
      </c>
      <c r="T57" s="106">
        <f>SUM('Pago Cuota MC 2026'!K55)</f>
        <v>0</v>
      </c>
      <c r="U57" s="117">
        <f>SUM(-S57,T57)+Tabla3[[#This Row],[Saldo132]]</f>
        <v>6.040296935339029E-4</v>
      </c>
      <c r="V57" s="120">
        <f>SUM('Jul 26'!L54)</f>
        <v>0</v>
      </c>
      <c r="W57" s="106">
        <f>SUM('Pago Cuota MC 2026'!L55)</f>
        <v>0</v>
      </c>
      <c r="X57" s="117">
        <f>SUM(-V57,W57)+Tabla3[[#This Row],[Saldo16]]</f>
        <v>6.040296935339029E-4</v>
      </c>
      <c r="Y57" s="120">
        <f>SUM('Ago 26'!L54)</f>
        <v>0</v>
      </c>
      <c r="Z57" s="106">
        <f>SUM('Pago Cuota MC 2026'!M55)</f>
        <v>0</v>
      </c>
      <c r="AA57" s="117">
        <f>SUM(-Y57,Z57)+Tabla3[[#This Row],[Saldo19]]</f>
        <v>6.040296935339029E-4</v>
      </c>
      <c r="AB57" s="120">
        <f>SUM('Sep 26'!L54)</f>
        <v>0</v>
      </c>
      <c r="AC57" s="106">
        <f>SUM('Pago Cuota MC 2026'!N55)</f>
        <v>0</v>
      </c>
      <c r="AD57" s="117">
        <f>SUM(-AB57,AC57)+Tabla3[[#This Row],[Saldo22]]</f>
        <v>6.040296935339029E-4</v>
      </c>
      <c r="AE57" s="120">
        <f>SUM('Oct 26'!L54)</f>
        <v>0</v>
      </c>
      <c r="AF57" s="106">
        <f>SUM('Pago Cuota MC 2026'!O55)</f>
        <v>0</v>
      </c>
      <c r="AG57" s="143">
        <f>SUM(-AE57,AF57)+Tabla3[[#This Row],[Saldo25]]</f>
        <v>6.040296935339029E-4</v>
      </c>
      <c r="AH57" s="120">
        <f>SUM('Nov 26'!L54)</f>
        <v>0</v>
      </c>
      <c r="AI57" s="106">
        <f>SUM('Pago Cuota MC 2026'!P55)</f>
        <v>0</v>
      </c>
      <c r="AJ57" s="117">
        <f>SUM(-AH57,AI57)+Tabla3[[#This Row],[Saldo28]]</f>
        <v>6.040296935339029E-4</v>
      </c>
      <c r="AK57" s="120">
        <f>SUM('Dic 26'!L54)</f>
        <v>0</v>
      </c>
      <c r="AL57" s="106">
        <f>SUM('Pago Cuota MC 2026'!Q55)</f>
        <v>0</v>
      </c>
      <c r="AM57" s="143">
        <f>SUM(-AK57,AL57)+Tabla3[[#This Row],[Saldo31]]</f>
        <v>6.040296935339029E-4</v>
      </c>
      <c r="AN57" s="126">
        <f t="shared" si="3"/>
        <v>6.040296935339029E-4</v>
      </c>
      <c r="AO57" s="29"/>
      <c r="AP57" s="104" t="s">
        <v>12</v>
      </c>
      <c r="AQ57" t="s">
        <v>12</v>
      </c>
    </row>
    <row r="58" spans="1:43" ht="16.149999999999999" thickBot="1" x14ac:dyDescent="0.5">
      <c r="A58" s="339"/>
      <c r="B58" s="16" t="s">
        <v>5</v>
      </c>
      <c r="C58" s="114">
        <v>401</v>
      </c>
      <c r="D58" s="116">
        <f>SUM('Ene 26'!L55)-('Pago Cuota MC 2025'!F55)</f>
        <v>373.00143548349195</v>
      </c>
      <c r="E58" s="106">
        <f>SUM('Pago Cuota MC 2026'!F56)</f>
        <v>0</v>
      </c>
      <c r="F58" s="117">
        <f t="shared" si="2"/>
        <v>-373.00143548349195</v>
      </c>
      <c r="G58" s="116">
        <f>SUM('Feb 26'!L55)</f>
        <v>448.41319612633777</v>
      </c>
      <c r="H58" s="106">
        <f>SUM('Pago Cuota MC 2026'!G56)</f>
        <v>821.41</v>
      </c>
      <c r="I58" s="117">
        <f>SUM(-G58,H58)+Tabla3[[#This Row],[Saldo]]</f>
        <v>-4.6316098297438657E-3</v>
      </c>
      <c r="J58" s="116">
        <f>SUM('Mar 26'!L55)</f>
        <v>399.21297026259094</v>
      </c>
      <c r="K58" s="106">
        <f>SUM('Pago Cuota MC 2026'!H56)</f>
        <v>399.22</v>
      </c>
      <c r="L58" s="117">
        <f>SUM(-J58,K58)+Tabla3[[#This Row],[Saldo4]]</f>
        <v>2.3981275793403256E-3</v>
      </c>
      <c r="M58" s="120">
        <f>SUM('Abr 26'!L55)</f>
        <v>392.80649101842135</v>
      </c>
      <c r="N58" s="106">
        <f>SUM('Pago Cuota MC 2026'!I56)</f>
        <v>0</v>
      </c>
      <c r="O58" s="117">
        <f>SUM(-M58,N58)+Tabla3[[#This Row],[Saldo7]]</f>
        <v>-392.80409289084201</v>
      </c>
      <c r="P58" s="120">
        <f>SUM('May 26'!L55)</f>
        <v>374.90178706441441</v>
      </c>
      <c r="Q58" s="106">
        <f>SUM('Pago Cuota MC 2026'!J56)</f>
        <v>0</v>
      </c>
      <c r="R58" s="117">
        <f>SUM(-P58,Q58)+Tabla3[[#This Row],[Saldo13]]</f>
        <v>-767.70587995525648</v>
      </c>
      <c r="S58" s="120">
        <f>SUM('Jun 26'!L55)</f>
        <v>0</v>
      </c>
      <c r="T58" s="106">
        <f>SUM('Pago Cuota MC 2026'!K56)</f>
        <v>0</v>
      </c>
      <c r="U58" s="117">
        <f>SUM(-S58,T58)+Tabla3[[#This Row],[Saldo132]]</f>
        <v>-767.70587995525648</v>
      </c>
      <c r="V58" s="120">
        <f>SUM('Jul 26'!L55)</f>
        <v>0</v>
      </c>
      <c r="W58" s="106">
        <f>SUM('Pago Cuota MC 2026'!L56)</f>
        <v>0</v>
      </c>
      <c r="X58" s="117">
        <f>SUM(-V58,W58)+Tabla3[[#This Row],[Saldo16]]</f>
        <v>-767.70587995525648</v>
      </c>
      <c r="Y58" s="120">
        <f>SUM('Ago 26'!L55)</f>
        <v>0</v>
      </c>
      <c r="Z58" s="106">
        <f>SUM('Pago Cuota MC 2026'!M56)</f>
        <v>0</v>
      </c>
      <c r="AA58" s="117">
        <f>SUM(-Y58,Z58)+Tabla3[[#This Row],[Saldo19]]</f>
        <v>-767.70587995525648</v>
      </c>
      <c r="AB58" s="120">
        <f>SUM('Sep 26'!L55)</f>
        <v>0</v>
      </c>
      <c r="AC58" s="106">
        <f>SUM('Pago Cuota MC 2026'!N56)</f>
        <v>0</v>
      </c>
      <c r="AD58" s="117">
        <f>SUM(-AB58,AC58)+Tabla3[[#This Row],[Saldo22]]</f>
        <v>-767.70587995525648</v>
      </c>
      <c r="AE58" s="120">
        <f>SUM('Oct 26'!L55)</f>
        <v>0</v>
      </c>
      <c r="AF58" s="106">
        <f>SUM('Pago Cuota MC 2026'!O56)</f>
        <v>0</v>
      </c>
      <c r="AG58" s="143">
        <f>SUM(-AE58,AF58)+Tabla3[[#This Row],[Saldo25]]</f>
        <v>-767.70587995525648</v>
      </c>
      <c r="AH58" s="120">
        <f>SUM('Nov 26'!L55)</f>
        <v>0</v>
      </c>
      <c r="AI58" s="106">
        <f>SUM('Pago Cuota MC 2026'!P56)</f>
        <v>0</v>
      </c>
      <c r="AJ58" s="117">
        <f>SUM(-AH58,AI58)+Tabla3[[#This Row],[Saldo28]]</f>
        <v>-767.70587995525648</v>
      </c>
      <c r="AK58" s="120">
        <f>SUM('Dic 26'!L55)</f>
        <v>0</v>
      </c>
      <c r="AL58" s="106">
        <f>SUM('Pago Cuota MC 2026'!Q56)</f>
        <v>0</v>
      </c>
      <c r="AM58" s="143">
        <f>SUM(-AK58,AL58)+Tabla3[[#This Row],[Saldo31]]</f>
        <v>-767.70587995525648</v>
      </c>
      <c r="AN58" s="126">
        <f t="shared" si="3"/>
        <v>-767.70587995525648</v>
      </c>
      <c r="AO58" s="29"/>
      <c r="AP58" s="104">
        <f>SUM(Tabla3[[#This Row],[Saldo Anual]])</f>
        <v>-767.70587995525648</v>
      </c>
    </row>
    <row r="59" spans="1:43" ht="16.149999999999999" thickBot="1" x14ac:dyDescent="0.5">
      <c r="A59" s="339"/>
      <c r="B59" s="16" t="s">
        <v>5</v>
      </c>
      <c r="C59" s="114">
        <v>402</v>
      </c>
      <c r="D59" s="116">
        <f>SUM('Ene 26'!L56)-('Pago Cuota MC 2025'!F56)</f>
        <v>352.02428217750577</v>
      </c>
      <c r="E59" s="106">
        <f>SUM('Pago Cuota MC 2026'!F57)</f>
        <v>352.02</v>
      </c>
      <c r="F59" s="117">
        <f t="shared" si="2"/>
        <v>-4.2821775057859668E-3</v>
      </c>
      <c r="G59" s="116">
        <f>SUM('Feb 26'!L56)</f>
        <v>368.57344013573476</v>
      </c>
      <c r="H59" s="106">
        <f>SUM('Pago Cuota MC 2026'!G57)</f>
        <v>368.58</v>
      </c>
      <c r="I59" s="117">
        <f>SUM(-G59,H59)+Tabla3[[#This Row],[Saldo]]</f>
        <v>2.2776867594416217E-3</v>
      </c>
      <c r="J59" s="116">
        <f>SUM('Mar 26'!L56)</f>
        <v>345.91576845812011</v>
      </c>
      <c r="K59" s="106">
        <f>SUM('Pago Cuota MC 2026'!H57)</f>
        <v>345.91</v>
      </c>
      <c r="L59" s="117">
        <f>SUM(-J59,K59)+Tabla3[[#This Row],[Saldo4]]</f>
        <v>-3.4907713606457946E-3</v>
      </c>
      <c r="M59" s="120">
        <f>SUM('Abr 26'!L56)</f>
        <v>344.47727685262913</v>
      </c>
      <c r="N59" s="106">
        <f>SUM('Pago Cuota MC 2026'!I57)</f>
        <v>344.48</v>
      </c>
      <c r="O59" s="117">
        <f>SUM(-M59,N59)+Tabla3[[#This Row],[Saldo7]]</f>
        <v>-7.6762398975915858E-4</v>
      </c>
      <c r="P59" s="120">
        <f>SUM('May 26'!L56)</f>
        <v>337.14617201036037</v>
      </c>
      <c r="Q59" s="106">
        <f>SUM('Pago Cuota MC 2026'!J57)</f>
        <v>0</v>
      </c>
      <c r="R59" s="117">
        <f>SUM(-P59,Q59)+Tabla3[[#This Row],[Saldo13]]</f>
        <v>-337.14693963435013</v>
      </c>
      <c r="S59" s="120">
        <f>SUM('Jun 26'!L56)</f>
        <v>0</v>
      </c>
      <c r="T59" s="106">
        <f>SUM('Pago Cuota MC 2026'!K57)</f>
        <v>0</v>
      </c>
      <c r="U59" s="117">
        <f>SUM(-S59,T59)+Tabla3[[#This Row],[Saldo132]]</f>
        <v>-337.14693963435013</v>
      </c>
      <c r="V59" s="120">
        <f>SUM('Jul 26'!L56)</f>
        <v>0</v>
      </c>
      <c r="W59" s="106">
        <f>SUM('Pago Cuota MC 2026'!L57)</f>
        <v>0</v>
      </c>
      <c r="X59" s="117">
        <f>SUM(-V59,W59)+Tabla3[[#This Row],[Saldo16]]</f>
        <v>-337.14693963435013</v>
      </c>
      <c r="Y59" s="120">
        <f>SUM('Ago 26'!L56)</f>
        <v>0</v>
      </c>
      <c r="Z59" s="106">
        <f>SUM('Pago Cuota MC 2026'!M57)</f>
        <v>0</v>
      </c>
      <c r="AA59" s="117">
        <f>SUM(-Y59,Z59)+Tabla3[[#This Row],[Saldo19]]</f>
        <v>-337.14693963435013</v>
      </c>
      <c r="AB59" s="120">
        <f>SUM('Sep 26'!L56)</f>
        <v>0</v>
      </c>
      <c r="AC59" s="106">
        <f>SUM('Pago Cuota MC 2026'!N57)</f>
        <v>0</v>
      </c>
      <c r="AD59" s="117">
        <f>SUM(-AB59,AC59)+Tabla3[[#This Row],[Saldo22]]</f>
        <v>-337.14693963435013</v>
      </c>
      <c r="AE59" s="120">
        <f>SUM('Oct 26'!L56)</f>
        <v>0</v>
      </c>
      <c r="AF59" s="106">
        <f>SUM('Pago Cuota MC 2026'!O57)</f>
        <v>0</v>
      </c>
      <c r="AG59" s="143">
        <f>SUM(-AE59,AF59)+Tabla3[[#This Row],[Saldo25]]</f>
        <v>-337.14693963435013</v>
      </c>
      <c r="AH59" s="120">
        <f>SUM('Nov 26'!L56)</f>
        <v>0</v>
      </c>
      <c r="AI59" s="106">
        <f>SUM('Pago Cuota MC 2026'!P57)</f>
        <v>0</v>
      </c>
      <c r="AJ59" s="117">
        <f>SUM(-AH59,AI59)+Tabla3[[#This Row],[Saldo28]]</f>
        <v>-337.14693963435013</v>
      </c>
      <c r="AK59" s="120">
        <f>SUM('Dic 26'!L56)</f>
        <v>0</v>
      </c>
      <c r="AL59" s="106">
        <f>SUM('Pago Cuota MC 2026'!Q57)</f>
        <v>0</v>
      </c>
      <c r="AM59" s="143">
        <f>SUM(-AK59,AL59)+Tabla3[[#This Row],[Saldo31]]</f>
        <v>-337.14693963435013</v>
      </c>
      <c r="AN59" s="126">
        <f t="shared" si="3"/>
        <v>-337.14693963435013</v>
      </c>
      <c r="AO59" s="29"/>
      <c r="AP59" s="104">
        <f>SUM(Tabla3[[#This Row],[Saldo Anual]])</f>
        <v>-337.14693963435013</v>
      </c>
    </row>
    <row r="60" spans="1:43" ht="16.149999999999999" thickBot="1" x14ac:dyDescent="0.5">
      <c r="A60" s="339"/>
      <c r="B60" s="16" t="s">
        <v>5</v>
      </c>
      <c r="C60" s="114">
        <v>403</v>
      </c>
      <c r="D60" s="116">
        <f>SUM('Ene 26'!L57)-('Pago Cuota MC 2025'!F57)</f>
        <v>82.550049555528346</v>
      </c>
      <c r="E60" s="106">
        <f>SUM('Pago Cuota MC 2026'!F58)</f>
        <v>0</v>
      </c>
      <c r="F60" s="117">
        <f t="shared" si="2"/>
        <v>-82.550049555528346</v>
      </c>
      <c r="G60" s="116">
        <f>SUM('Feb 26'!L57)</f>
        <v>411.40986989297829</v>
      </c>
      <c r="H60" s="106">
        <f>SUM('Pago Cuota MC 2026'!G58)</f>
        <v>493.96</v>
      </c>
      <c r="I60" s="117">
        <f>SUM(-G60,H60)+Tabla3[[#This Row],[Saldo]]</f>
        <v>8.0551493340408342E-5</v>
      </c>
      <c r="J60" s="116">
        <f>SUM('Mar 26'!L57)</f>
        <v>440.30508154726635</v>
      </c>
      <c r="K60" s="106">
        <f>SUM('Pago Cuota MC 2026'!H58)</f>
        <v>410.31</v>
      </c>
      <c r="L60" s="117">
        <f>SUM(-J60,K60)+Tabla3[[#This Row],[Saldo4]]</f>
        <v>-29.995000995773012</v>
      </c>
      <c r="M60" s="120">
        <f>SUM('Abr 26'!L57)</f>
        <v>433.19105187886208</v>
      </c>
      <c r="N60" s="106">
        <f>SUM('Pago Cuota MC 2026'!I58)</f>
        <v>463.19</v>
      </c>
      <c r="O60" s="117">
        <f>SUM(-M60,N60)+Tabla3[[#This Row],[Saldo7]]</f>
        <v>3.9471253649026039E-3</v>
      </c>
      <c r="P60" s="120">
        <f>SUM('May 26'!L57)</f>
        <v>404.59096052387389</v>
      </c>
      <c r="Q60" s="106">
        <f>SUM('Pago Cuota MC 2026'!J58)</f>
        <v>0</v>
      </c>
      <c r="R60" s="117">
        <f>SUM(-P60,Q60)+Tabla3[[#This Row],[Saldo13]]</f>
        <v>-404.58701339850899</v>
      </c>
      <c r="S60" s="120">
        <f>SUM('Jun 26'!L57)</f>
        <v>0</v>
      </c>
      <c r="T60" s="106">
        <f>SUM('Pago Cuota MC 2026'!K58)</f>
        <v>0</v>
      </c>
      <c r="U60" s="117">
        <f>SUM(-S60,T60)+Tabla3[[#This Row],[Saldo132]]</f>
        <v>-404.58701339850899</v>
      </c>
      <c r="V60" s="120">
        <f>SUM('Jul 26'!L57)</f>
        <v>0</v>
      </c>
      <c r="W60" s="106">
        <f>SUM('Pago Cuota MC 2026'!L58)</f>
        <v>0</v>
      </c>
      <c r="X60" s="117">
        <f>SUM(-V60,W60)+Tabla3[[#This Row],[Saldo16]]</f>
        <v>-404.58701339850899</v>
      </c>
      <c r="Y60" s="120">
        <f>SUM('Ago 26'!L57)</f>
        <v>0</v>
      </c>
      <c r="Z60" s="106">
        <f>SUM('Pago Cuota MC 2026'!M58)</f>
        <v>0</v>
      </c>
      <c r="AA60" s="117">
        <f>SUM(-Y60,Z60)+Tabla3[[#This Row],[Saldo19]]</f>
        <v>-404.58701339850899</v>
      </c>
      <c r="AB60" s="120">
        <f>SUM('Sep 26'!L57)</f>
        <v>0</v>
      </c>
      <c r="AC60" s="106">
        <f>SUM('Pago Cuota MC 2026'!N58)</f>
        <v>0</v>
      </c>
      <c r="AD60" s="117">
        <f>SUM(-AB60,AC60)+Tabla3[[#This Row],[Saldo22]]</f>
        <v>-404.58701339850899</v>
      </c>
      <c r="AE60" s="120">
        <f>SUM('Oct 26'!L57)</f>
        <v>0</v>
      </c>
      <c r="AF60" s="106">
        <f>SUM('Pago Cuota MC 2026'!O58)</f>
        <v>0</v>
      </c>
      <c r="AG60" s="143">
        <f>SUM(-AE60,AF60)+Tabla3[[#This Row],[Saldo25]]</f>
        <v>-404.58701339850899</v>
      </c>
      <c r="AH60" s="120">
        <f>SUM('Nov 26'!L57)</f>
        <v>0</v>
      </c>
      <c r="AI60" s="106">
        <f>SUM('Pago Cuota MC 2026'!P58)</f>
        <v>0</v>
      </c>
      <c r="AJ60" s="117">
        <f>SUM(-AH60,AI60)+Tabla3[[#This Row],[Saldo28]]</f>
        <v>-404.58701339850899</v>
      </c>
      <c r="AK60" s="120">
        <f>SUM('Dic 26'!L57)</f>
        <v>0</v>
      </c>
      <c r="AL60" s="106">
        <f>SUM('Pago Cuota MC 2026'!Q58)</f>
        <v>0</v>
      </c>
      <c r="AM60" s="143">
        <f>SUM(-AK60,AL60)+Tabla3[[#This Row],[Saldo31]]</f>
        <v>-404.58701339850899</v>
      </c>
      <c r="AN60" s="126">
        <f t="shared" si="3"/>
        <v>-404.58701339850899</v>
      </c>
      <c r="AO60" s="29"/>
      <c r="AP60" s="104">
        <f>SUM(Tabla3[[#This Row],[Saldo Anual]])</f>
        <v>-404.58701339850899</v>
      </c>
    </row>
    <row r="61" spans="1:43" ht="16.149999999999999" thickBot="1" x14ac:dyDescent="0.5">
      <c r="A61" s="339"/>
      <c r="B61" s="16" t="s">
        <v>5</v>
      </c>
      <c r="C61" s="114">
        <v>404</v>
      </c>
      <c r="D61" s="116">
        <f>SUM('Ene 26'!L58)-('Pago Cuota MC 2025'!F58)</f>
        <v>357.99504268385544</v>
      </c>
      <c r="E61" s="106">
        <f>SUM('Pago Cuota MC 2026'!F59)</f>
        <v>358.8</v>
      </c>
      <c r="F61" s="117">
        <f t="shared" si="2"/>
        <v>0.80495731614456645</v>
      </c>
      <c r="G61" s="116">
        <f>SUM('Feb 26'!L58)</f>
        <v>387.57514820151391</v>
      </c>
      <c r="H61" s="106">
        <f>SUM('Pago Cuota MC 2026'!G59)</f>
        <v>386.77</v>
      </c>
      <c r="I61" s="117">
        <f>SUM(-G61,H61)+Tabla3[[#This Row],[Saldo]]</f>
        <v>-1.9088536936351375E-4</v>
      </c>
      <c r="J61" s="116">
        <f>SUM('Mar 26'!L58)</f>
        <v>378.31806996633452</v>
      </c>
      <c r="K61" s="106">
        <f>SUM('Pago Cuota MC 2026'!H59)</f>
        <v>378.32</v>
      </c>
      <c r="L61" s="117">
        <f>SUM(-J61,K61)+Tabla3[[#This Row],[Saldo4]]</f>
        <v>1.7391482961102156E-3</v>
      </c>
      <c r="M61" s="120">
        <f>SUM('Abr 26'!L58)</f>
        <v>371.23005313804362</v>
      </c>
      <c r="N61" s="106">
        <f>SUM('Pago Cuota MC 2026'!I59)</f>
        <v>373.21</v>
      </c>
      <c r="O61" s="117">
        <f>SUM(-M61,N61)+Tabla3[[#This Row],[Saldo7]]</f>
        <v>1.9816860102524743</v>
      </c>
      <c r="P61" s="120">
        <f>SUM('May 26'!L58)</f>
        <v>376.08684025360361</v>
      </c>
      <c r="Q61" s="106">
        <f>SUM('Pago Cuota MC 2026'!J59)</f>
        <v>0</v>
      </c>
      <c r="R61" s="117">
        <f>SUM(-P61,Q61)+Tabla3[[#This Row],[Saldo13]]</f>
        <v>-374.10515424335114</v>
      </c>
      <c r="S61" s="120">
        <f>SUM('Jun 26'!L58)</f>
        <v>0</v>
      </c>
      <c r="T61" s="106">
        <f>SUM('Pago Cuota MC 2026'!K59)</f>
        <v>0</v>
      </c>
      <c r="U61" s="117">
        <f>SUM(-S61,T61)+Tabla3[[#This Row],[Saldo132]]</f>
        <v>-374.10515424335114</v>
      </c>
      <c r="V61" s="120">
        <f>SUM('Jul 26'!L58)</f>
        <v>0</v>
      </c>
      <c r="W61" s="106">
        <f>SUM('Pago Cuota MC 2026'!L59)</f>
        <v>0</v>
      </c>
      <c r="X61" s="117">
        <f>SUM(-V61,W61)+Tabla3[[#This Row],[Saldo16]]</f>
        <v>-374.10515424335114</v>
      </c>
      <c r="Y61" s="120">
        <f>SUM('Ago 26'!L58)</f>
        <v>0</v>
      </c>
      <c r="Z61" s="106">
        <f>SUM('Pago Cuota MC 2026'!M59)</f>
        <v>0</v>
      </c>
      <c r="AA61" s="117">
        <f>SUM(-Y61,Z61)+Tabla3[[#This Row],[Saldo19]]</f>
        <v>-374.10515424335114</v>
      </c>
      <c r="AB61" s="120">
        <f>SUM('Sep 26'!L58)</f>
        <v>0</v>
      </c>
      <c r="AC61" s="106">
        <f>SUM('Pago Cuota MC 2026'!N59)</f>
        <v>0</v>
      </c>
      <c r="AD61" s="117">
        <f>SUM(-AB61,AC61)+Tabla3[[#This Row],[Saldo22]]</f>
        <v>-374.10515424335114</v>
      </c>
      <c r="AE61" s="120">
        <f>SUM('Oct 26'!L58)</f>
        <v>0</v>
      </c>
      <c r="AF61" s="106">
        <f>SUM('Pago Cuota MC 2026'!O59)</f>
        <v>0</v>
      </c>
      <c r="AG61" s="143">
        <f>SUM(-AE61,AF61)+Tabla3[[#This Row],[Saldo25]]</f>
        <v>-374.10515424335114</v>
      </c>
      <c r="AH61" s="120">
        <f>SUM('Nov 26'!L58)</f>
        <v>0</v>
      </c>
      <c r="AI61" s="106">
        <f>SUM('Pago Cuota MC 2026'!P59)</f>
        <v>0</v>
      </c>
      <c r="AJ61" s="117">
        <f>SUM(-AH61,AI61)+Tabla3[[#This Row],[Saldo28]]</f>
        <v>-374.10515424335114</v>
      </c>
      <c r="AK61" s="120">
        <f>SUM('Dic 26'!L58)</f>
        <v>0</v>
      </c>
      <c r="AL61" s="106">
        <f>SUM('Pago Cuota MC 2026'!Q59)</f>
        <v>0</v>
      </c>
      <c r="AM61" s="143">
        <f>SUM(-AK61,AL61)+Tabla3[[#This Row],[Saldo31]]</f>
        <v>-374.10515424335114</v>
      </c>
      <c r="AN61" s="126">
        <f t="shared" si="3"/>
        <v>-374.10515424335114</v>
      </c>
      <c r="AO61" s="29"/>
      <c r="AP61" s="104">
        <f>SUM(Tabla3[[#This Row],[Saldo Anual]])</f>
        <v>-374.10515424335114</v>
      </c>
    </row>
    <row r="62" spans="1:43" ht="16.149999999999999" thickBot="1" x14ac:dyDescent="0.5">
      <c r="A62" s="339"/>
      <c r="B62" s="16" t="s">
        <v>5</v>
      </c>
      <c r="C62" s="114">
        <v>501</v>
      </c>
      <c r="D62" s="116">
        <f>SUM('Ene 26'!L59)-('Pago Cuota MC 2025'!F59)</f>
        <v>511.78670191148609</v>
      </c>
      <c r="E62" s="106">
        <f>SUM('Pago Cuota MC 2026'!F60)</f>
        <v>511.79</v>
      </c>
      <c r="F62" s="117">
        <f t="shared" si="2"/>
        <v>3.2980885139295424E-3</v>
      </c>
      <c r="G62" s="116">
        <f>SUM('Feb 26'!L59)</f>
        <v>544.01454992430172</v>
      </c>
      <c r="H62" s="106">
        <f>SUM('Pago Cuota MC 2026'!G60)</f>
        <v>544.01</v>
      </c>
      <c r="I62" s="117">
        <f>SUM(-G62,H62)+Tabla3[[#This Row],[Saldo]]</f>
        <v>-1.2518357877979724E-3</v>
      </c>
      <c r="J62" s="116">
        <f>SUM('Mar 26'!L59)</f>
        <v>530.4501180137355</v>
      </c>
      <c r="K62" s="106">
        <f>SUM('Pago Cuota MC 2026'!H60)</f>
        <v>530.45000000000005</v>
      </c>
      <c r="L62" s="117">
        <f>SUM(-J62,K62)+Tabla3[[#This Row],[Saldo4]]</f>
        <v>-1.3698495232574714E-3</v>
      </c>
      <c r="M62" s="120">
        <f>SUM('Abr 26'!L59)</f>
        <v>463.8705483111811</v>
      </c>
      <c r="N62" s="106">
        <f>SUM('Pago Cuota MC 2026'!I60)</f>
        <v>463.87</v>
      </c>
      <c r="O62" s="117">
        <f>SUM(-M62,N62)+Tabla3[[#This Row],[Saldo7]]</f>
        <v>-1.9181607043492477E-3</v>
      </c>
      <c r="P62" s="120">
        <f>SUM('May 26'!L59)</f>
        <v>442.40941930765769</v>
      </c>
      <c r="Q62" s="106">
        <f>SUM('Pago Cuota MC 2026'!J60)</f>
        <v>0</v>
      </c>
      <c r="R62" s="117">
        <f>SUM(-P62,Q62)+Tabla3[[#This Row],[Saldo13]]</f>
        <v>-442.41133746836203</v>
      </c>
      <c r="S62" s="120">
        <f>SUM('Jun 26'!L59)</f>
        <v>0</v>
      </c>
      <c r="T62" s="106">
        <f>SUM('Pago Cuota MC 2026'!K60)</f>
        <v>0</v>
      </c>
      <c r="U62" s="117">
        <f>SUM(-S62,T62)+Tabla3[[#This Row],[Saldo132]]</f>
        <v>-442.41133746836203</v>
      </c>
      <c r="V62" s="120">
        <f>SUM('Jul 26'!L59)</f>
        <v>0</v>
      </c>
      <c r="W62" s="106">
        <f>SUM('Pago Cuota MC 2026'!L60)</f>
        <v>0</v>
      </c>
      <c r="X62" s="117">
        <f>SUM(-V62,W62)+Tabla3[[#This Row],[Saldo16]]</f>
        <v>-442.41133746836203</v>
      </c>
      <c r="Y62" s="120">
        <f>SUM('Ago 26'!L59)</f>
        <v>0</v>
      </c>
      <c r="Z62" s="106">
        <f>SUM('Pago Cuota MC 2026'!M60)</f>
        <v>0</v>
      </c>
      <c r="AA62" s="117">
        <f>SUM(-Y62,Z62)+Tabla3[[#This Row],[Saldo19]]</f>
        <v>-442.41133746836203</v>
      </c>
      <c r="AB62" s="120">
        <f>SUM('Sep 26'!L59)</f>
        <v>0</v>
      </c>
      <c r="AC62" s="106">
        <f>SUM('Pago Cuota MC 2026'!N60)</f>
        <v>0</v>
      </c>
      <c r="AD62" s="117">
        <f>SUM(-AB62,AC62)+Tabla3[[#This Row],[Saldo22]]</f>
        <v>-442.41133746836203</v>
      </c>
      <c r="AE62" s="120">
        <f>SUM('Oct 26'!L59)</f>
        <v>0</v>
      </c>
      <c r="AF62" s="106">
        <f>SUM('Pago Cuota MC 2026'!O60)</f>
        <v>0</v>
      </c>
      <c r="AG62" s="143">
        <f>SUM(-AE62,AF62)+Tabla3[[#This Row],[Saldo25]]</f>
        <v>-442.41133746836203</v>
      </c>
      <c r="AH62" s="120">
        <f>SUM('Nov 26'!L59)</f>
        <v>0</v>
      </c>
      <c r="AI62" s="106">
        <f>SUM('Pago Cuota MC 2026'!P60)</f>
        <v>0</v>
      </c>
      <c r="AJ62" s="117">
        <f>SUM(-AH62,AI62)+Tabla3[[#This Row],[Saldo28]]</f>
        <v>-442.41133746836203</v>
      </c>
      <c r="AK62" s="120">
        <f>SUM('Dic 26'!L59)</f>
        <v>0</v>
      </c>
      <c r="AL62" s="106">
        <f>SUM('Pago Cuota MC 2026'!Q60)</f>
        <v>0</v>
      </c>
      <c r="AM62" s="143">
        <f>SUM(-AK62,AL62)+Tabla3[[#This Row],[Saldo31]]</f>
        <v>-442.41133746836203</v>
      </c>
      <c r="AN62" s="126">
        <f t="shared" si="3"/>
        <v>-442.41133746836203</v>
      </c>
      <c r="AO62" s="29"/>
      <c r="AP62" s="104">
        <f>SUM(Tabla3[[#This Row],[Saldo Anual]])</f>
        <v>-442.41133746836203</v>
      </c>
    </row>
    <row r="63" spans="1:43" ht="16.149999999999999" thickBot="1" x14ac:dyDescent="0.5">
      <c r="A63" s="339"/>
      <c r="B63" s="16" t="s">
        <v>5</v>
      </c>
      <c r="C63" s="114">
        <v>502</v>
      </c>
      <c r="D63" s="116">
        <f>SUM('Ene 26'!L60)-('Pago Cuota MC 2025'!F60)</f>
        <v>361.9827108246875</v>
      </c>
      <c r="E63" s="106">
        <f>SUM('Pago Cuota MC 2026'!F61)</f>
        <v>361.99</v>
      </c>
      <c r="F63" s="117">
        <f t="shared" si="2"/>
        <v>7.289175312507723E-3</v>
      </c>
      <c r="G63" s="116">
        <f>SUM('Feb 26'!L60)</f>
        <v>377.41133864787258</v>
      </c>
      <c r="H63" s="106">
        <f>SUM('Pago Cuota MC 2026'!G61)</f>
        <v>377</v>
      </c>
      <c r="I63" s="117">
        <f>SUM(-G63,H63)+Tabla3[[#This Row],[Saldo]]</f>
        <v>-0.40404947256007517</v>
      </c>
      <c r="J63" s="116">
        <f>SUM('Mar 26'!L60)</f>
        <v>386.04184839348238</v>
      </c>
      <c r="K63" s="106">
        <f>SUM('Pago Cuota MC 2026'!H61)</f>
        <v>386.45</v>
      </c>
      <c r="L63" s="117">
        <f>SUM(-J63,K63)+Tabla3[[#This Row],[Saldo4]]</f>
        <v>4.1021339575308957E-3</v>
      </c>
      <c r="M63" s="120">
        <f>SUM('Abr 26'!L60)</f>
        <v>382.80498430278652</v>
      </c>
      <c r="N63" s="106">
        <f>SUM('Pago Cuota MC 2026'!I61)</f>
        <v>382.8</v>
      </c>
      <c r="O63" s="117">
        <f>SUM(-M63,N63)+Tabla3[[#This Row],[Saldo7]]</f>
        <v>-8.8216882897995674E-4</v>
      </c>
      <c r="P63" s="120">
        <f>SUM('May 26'!L60)</f>
        <v>401.70463779414416</v>
      </c>
      <c r="Q63" s="106">
        <f>SUM('Pago Cuota MC 2026'!J61)</f>
        <v>0</v>
      </c>
      <c r="R63" s="117">
        <f>SUM(-P63,Q63)+Tabla3[[#This Row],[Saldo13]]</f>
        <v>-401.70551996297314</v>
      </c>
      <c r="S63" s="120">
        <f>SUM('Jun 26'!L60)</f>
        <v>0</v>
      </c>
      <c r="T63" s="106">
        <f>SUM('Pago Cuota MC 2026'!K61)</f>
        <v>0</v>
      </c>
      <c r="U63" s="117">
        <f>SUM(-S63,T63)+Tabla3[[#This Row],[Saldo132]]</f>
        <v>-401.70551996297314</v>
      </c>
      <c r="V63" s="120">
        <f>SUM('Jul 26'!L60)</f>
        <v>0</v>
      </c>
      <c r="W63" s="106">
        <f>SUM('Pago Cuota MC 2026'!L61)</f>
        <v>0</v>
      </c>
      <c r="X63" s="117">
        <f>SUM(-V63,W63)+Tabla3[[#This Row],[Saldo16]]</f>
        <v>-401.70551996297314</v>
      </c>
      <c r="Y63" s="120">
        <f>SUM('Ago 26'!L60)</f>
        <v>0</v>
      </c>
      <c r="Z63" s="106">
        <f>SUM('Pago Cuota MC 2026'!M61)</f>
        <v>0</v>
      </c>
      <c r="AA63" s="117">
        <f>SUM(-Y63,Z63)+Tabla3[[#This Row],[Saldo19]]</f>
        <v>-401.70551996297314</v>
      </c>
      <c r="AB63" s="120">
        <f>SUM('Sep 26'!L60)</f>
        <v>0</v>
      </c>
      <c r="AC63" s="106">
        <f>SUM('Pago Cuota MC 2026'!N61)</f>
        <v>0</v>
      </c>
      <c r="AD63" s="117">
        <f>SUM(-AB63,AC63)+Tabla3[[#This Row],[Saldo22]]</f>
        <v>-401.70551996297314</v>
      </c>
      <c r="AE63" s="120">
        <f>SUM('Oct 26'!L60)</f>
        <v>0</v>
      </c>
      <c r="AF63" s="106">
        <f>SUM('Pago Cuota MC 2026'!O61)</f>
        <v>0</v>
      </c>
      <c r="AG63" s="143">
        <f>SUM(-AE63,AF63)+Tabla3[[#This Row],[Saldo25]]</f>
        <v>-401.70551996297314</v>
      </c>
      <c r="AH63" s="120">
        <f>SUM('Nov 26'!L60)</f>
        <v>0</v>
      </c>
      <c r="AI63" s="106">
        <f>SUM('Pago Cuota MC 2026'!P61)</f>
        <v>0</v>
      </c>
      <c r="AJ63" s="117">
        <f>SUM(-AH63,AI63)+Tabla3[[#This Row],[Saldo28]]</f>
        <v>-401.70551996297314</v>
      </c>
      <c r="AK63" s="120">
        <f>SUM('Dic 26'!L60)</f>
        <v>0</v>
      </c>
      <c r="AL63" s="106">
        <f>SUM('Pago Cuota MC 2026'!Q61)</f>
        <v>0</v>
      </c>
      <c r="AM63" s="143">
        <f>SUM(-AK63,AL63)+Tabla3[[#This Row],[Saldo31]]</f>
        <v>-401.70551996297314</v>
      </c>
      <c r="AN63" s="126">
        <f t="shared" si="3"/>
        <v>-401.70551996297314</v>
      </c>
      <c r="AO63" s="29"/>
      <c r="AP63" s="104">
        <f>SUM(Tabla3[[#This Row],[Saldo Anual]])</f>
        <v>-401.70551996297314</v>
      </c>
    </row>
    <row r="64" spans="1:43" ht="16.149999999999999" thickBot="1" x14ac:dyDescent="0.5">
      <c r="A64" s="339"/>
      <c r="B64" s="16" t="s">
        <v>5</v>
      </c>
      <c r="C64" s="114">
        <v>503</v>
      </c>
      <c r="D64" s="116">
        <f>SUM('Ene 26'!L61)-('Pago Cuota MC 2025'!F61)</f>
        <v>458.04255458148924</v>
      </c>
      <c r="E64" s="106">
        <f>SUM('Pago Cuota MC 2026'!F62)</f>
        <v>459</v>
      </c>
      <c r="F64" s="117">
        <f t="shared" si="2"/>
        <v>0.95744541851075837</v>
      </c>
      <c r="G64" s="116">
        <f>SUM('Feb 26'!L61)</f>
        <v>512.66331546854599</v>
      </c>
      <c r="H64" s="106">
        <f>SUM('Pago Cuota MC 2026'!G62)</f>
        <v>512</v>
      </c>
      <c r="I64" s="117">
        <f>SUM(-G64,H64)+Tabla3[[#This Row],[Saldo]]</f>
        <v>0.29412994996476982</v>
      </c>
      <c r="J64" s="116">
        <f>SUM('Mar 26'!L61)</f>
        <v>498.37429932265019</v>
      </c>
      <c r="K64" s="106">
        <f>SUM('Pago Cuota MC 2026'!H62)</f>
        <v>499</v>
      </c>
      <c r="L64" s="117">
        <f>SUM(-J64,K64)+Tabla3[[#This Row],[Saldo4]]</f>
        <v>0.91983062731458176</v>
      </c>
      <c r="M64" s="120">
        <f>SUM('Abr 26'!L61)</f>
        <v>507.53421693657458</v>
      </c>
      <c r="N64" s="106">
        <f>SUM('Pago Cuota MC 2026'!I62)</f>
        <v>507</v>
      </c>
      <c r="O64" s="117">
        <f>SUM(-M64,N64)+Tabla3[[#This Row],[Saldo7]]</f>
        <v>0.3856136907400014</v>
      </c>
      <c r="P64" s="120">
        <f>SUM('May 26'!L61)</f>
        <v>512.00436114549552</v>
      </c>
      <c r="Q64" s="106">
        <f>SUM('Pago Cuota MC 2026'!J62)</f>
        <v>0</v>
      </c>
      <c r="R64" s="117">
        <f>SUM(-P64,Q64)+Tabla3[[#This Row],[Saldo13]]</f>
        <v>-511.61874745475552</v>
      </c>
      <c r="S64" s="120">
        <f>SUM('Jun 26'!L61)</f>
        <v>0</v>
      </c>
      <c r="T64" s="106">
        <f>SUM('Pago Cuota MC 2026'!K62)</f>
        <v>0</v>
      </c>
      <c r="U64" s="117">
        <f>SUM(-S64,T64)+Tabla3[[#This Row],[Saldo132]]</f>
        <v>-511.61874745475552</v>
      </c>
      <c r="V64" s="120">
        <f>SUM('Jul 26'!L61)</f>
        <v>0</v>
      </c>
      <c r="W64" s="106">
        <f>SUM('Pago Cuota MC 2026'!L62)</f>
        <v>0</v>
      </c>
      <c r="X64" s="117">
        <f>SUM(-V64,W64)+Tabla3[[#This Row],[Saldo16]]</f>
        <v>-511.61874745475552</v>
      </c>
      <c r="Y64" s="120">
        <f>SUM('Ago 26'!L61)</f>
        <v>0</v>
      </c>
      <c r="Z64" s="106">
        <f>SUM('Pago Cuota MC 2026'!M62)</f>
        <v>0</v>
      </c>
      <c r="AA64" s="117">
        <f>SUM(-Y64,Z64)+Tabla3[[#This Row],[Saldo19]]</f>
        <v>-511.61874745475552</v>
      </c>
      <c r="AB64" s="120">
        <f>SUM('Sep 26'!L61)</f>
        <v>0</v>
      </c>
      <c r="AC64" s="106">
        <f>SUM('Pago Cuota MC 2026'!N62)</f>
        <v>0</v>
      </c>
      <c r="AD64" s="117">
        <f>SUM(-AB64,AC64)+Tabla3[[#This Row],[Saldo22]]</f>
        <v>-511.61874745475552</v>
      </c>
      <c r="AE64" s="120">
        <f>SUM('Oct 26'!L61)</f>
        <v>0</v>
      </c>
      <c r="AF64" s="106">
        <f>SUM('Pago Cuota MC 2026'!O62)</f>
        <v>0</v>
      </c>
      <c r="AG64" s="143">
        <f>SUM(-AE64,AF64)+Tabla3[[#This Row],[Saldo25]]</f>
        <v>-511.61874745475552</v>
      </c>
      <c r="AH64" s="120">
        <f>SUM('Nov 26'!L61)</f>
        <v>0</v>
      </c>
      <c r="AI64" s="106">
        <f>SUM('Pago Cuota MC 2026'!P62)</f>
        <v>0</v>
      </c>
      <c r="AJ64" s="117">
        <f>SUM(-AH64,AI64)+Tabla3[[#This Row],[Saldo28]]</f>
        <v>-511.61874745475552</v>
      </c>
      <c r="AK64" s="120">
        <f>SUM('Dic 26'!L61)</f>
        <v>0</v>
      </c>
      <c r="AL64" s="106">
        <f>SUM('Pago Cuota MC 2026'!Q62)</f>
        <v>0</v>
      </c>
      <c r="AM64" s="143">
        <f>SUM(-AK64,AL64)+Tabla3[[#This Row],[Saldo31]]</f>
        <v>-511.61874745475552</v>
      </c>
      <c r="AN64" s="126">
        <f t="shared" si="3"/>
        <v>-511.61874745475552</v>
      </c>
      <c r="AO64" s="29"/>
      <c r="AP64" s="104">
        <f>SUM(Tabla3[[#This Row],[Saldo Anual]])</f>
        <v>-511.61874745475552</v>
      </c>
    </row>
    <row r="65" spans="1:42" ht="16.149999999999999" thickBot="1" x14ac:dyDescent="0.5">
      <c r="A65" s="339"/>
      <c r="B65" s="16" t="s">
        <v>5</v>
      </c>
      <c r="C65" s="114">
        <v>504</v>
      </c>
      <c r="D65" s="116">
        <f>SUM('Ene 26'!L62)-('Pago Cuota MC 2025'!F62)</f>
        <v>385.7487567411543</v>
      </c>
      <c r="E65" s="106">
        <f>SUM('Pago Cuota MC 2026'!F63)</f>
        <v>386.29</v>
      </c>
      <c r="F65" s="117">
        <f t="shared" si="2"/>
        <v>0.54124325884572499</v>
      </c>
      <c r="G65" s="116">
        <f>SUM('Feb 26'!L62)</f>
        <v>406.42299628295484</v>
      </c>
      <c r="H65" s="106">
        <f>SUM('Pago Cuota MC 2026'!G63)</f>
        <v>405.88</v>
      </c>
      <c r="I65" s="117">
        <f>SUM(-G65,H65)+Tabla3[[#This Row],[Saldo]]</f>
        <v>-1.7530241091208154E-3</v>
      </c>
      <c r="J65" s="116">
        <f>SUM('Mar 26'!L62)</f>
        <v>396.73975111365473</v>
      </c>
      <c r="K65" s="106">
        <f>SUM('Pago Cuota MC 2026'!H63)</f>
        <v>396.74</v>
      </c>
      <c r="L65" s="117">
        <f>SUM(-J65,K65)+Tabla3[[#This Row],[Saldo4]]</f>
        <v>-1.5041377638453923E-3</v>
      </c>
      <c r="M65" s="120">
        <f>SUM('Abr 26'!L62)</f>
        <v>404.68698577183164</v>
      </c>
      <c r="N65" s="106">
        <f>SUM('Pago Cuota MC 2026'!I63)</f>
        <v>404.69</v>
      </c>
      <c r="O65" s="117">
        <f>SUM(-M65,N65)+Tabla3[[#This Row],[Saldo7]]</f>
        <v>1.5100904045084462E-3</v>
      </c>
      <c r="P65" s="120">
        <f>SUM('May 26'!L62)</f>
        <v>393.34193290225227</v>
      </c>
      <c r="Q65" s="106">
        <f>SUM('Pago Cuota MC 2026'!J63)</f>
        <v>393.34</v>
      </c>
      <c r="R65" s="117">
        <f>SUM(-P65,Q65)+Tabla3[[#This Row],[Saldo13]]</f>
        <v>-4.2281184778403258E-4</v>
      </c>
      <c r="S65" s="120">
        <f>SUM('Jun 26'!L62)</f>
        <v>0</v>
      </c>
      <c r="T65" s="106">
        <f>SUM('Pago Cuota MC 2026'!K63)</f>
        <v>0</v>
      </c>
      <c r="U65" s="117">
        <f>SUM(-S65,T65)+Tabla3[[#This Row],[Saldo132]]</f>
        <v>-4.2281184778403258E-4</v>
      </c>
      <c r="V65" s="120">
        <f>SUM('Jul 26'!L62)</f>
        <v>0</v>
      </c>
      <c r="W65" s="106">
        <f>SUM('Pago Cuota MC 2026'!L63)</f>
        <v>0</v>
      </c>
      <c r="X65" s="117">
        <f>SUM(-V65,W65)+Tabla3[[#This Row],[Saldo16]]</f>
        <v>-4.2281184778403258E-4</v>
      </c>
      <c r="Y65" s="120">
        <f>SUM('Ago 26'!L62)</f>
        <v>0</v>
      </c>
      <c r="Z65" s="106">
        <f>SUM('Pago Cuota MC 2026'!M63)</f>
        <v>0</v>
      </c>
      <c r="AA65" s="117">
        <f>SUM(-Y65,Z65)+Tabla3[[#This Row],[Saldo19]]</f>
        <v>-4.2281184778403258E-4</v>
      </c>
      <c r="AB65" s="120">
        <f>SUM('Sep 26'!L62)</f>
        <v>0</v>
      </c>
      <c r="AC65" s="106">
        <f>SUM('Pago Cuota MC 2026'!N63)</f>
        <v>0</v>
      </c>
      <c r="AD65" s="117">
        <f>SUM(-AB65,AC65)+Tabla3[[#This Row],[Saldo22]]</f>
        <v>-4.2281184778403258E-4</v>
      </c>
      <c r="AE65" s="120">
        <f>SUM('Oct 26'!L62)</f>
        <v>0</v>
      </c>
      <c r="AF65" s="106">
        <f>SUM('Pago Cuota MC 2026'!O63)</f>
        <v>0</v>
      </c>
      <c r="AG65" s="143">
        <f>SUM(-AE65,AF65)+Tabla3[[#This Row],[Saldo25]]</f>
        <v>-4.2281184778403258E-4</v>
      </c>
      <c r="AH65" s="120">
        <f>SUM('Nov 26'!L62)</f>
        <v>0</v>
      </c>
      <c r="AI65" s="106">
        <f>SUM('Pago Cuota MC 2026'!P63)</f>
        <v>0</v>
      </c>
      <c r="AJ65" s="117">
        <f>SUM(-AH65,AI65)+Tabla3[[#This Row],[Saldo28]]</f>
        <v>-4.2281184778403258E-4</v>
      </c>
      <c r="AK65" s="120">
        <f>SUM('Dic 26'!L62)</f>
        <v>0</v>
      </c>
      <c r="AL65" s="106">
        <f>SUM('Pago Cuota MC 2026'!Q63)</f>
        <v>0</v>
      </c>
      <c r="AM65" s="143">
        <f>SUM(-AK65,AL65)+Tabla3[[#This Row],[Saldo31]]</f>
        <v>-4.2281184778403258E-4</v>
      </c>
      <c r="AN65" s="126">
        <f t="shared" si="3"/>
        <v>-4.2281184778403258E-4</v>
      </c>
      <c r="AO65" s="29"/>
      <c r="AP65" s="104" t="s">
        <v>12</v>
      </c>
    </row>
    <row r="66" spans="1:42" ht="16.149999999999999" thickBot="1" x14ac:dyDescent="0.5">
      <c r="A66" s="338"/>
      <c r="B66" s="16" t="s">
        <v>6</v>
      </c>
      <c r="C66" s="114">
        <v>101</v>
      </c>
      <c r="D66" s="116">
        <f>SUM('Ene 26'!L63)-('Pago Cuota MC 2025'!F63)</f>
        <v>379.02252527475491</v>
      </c>
      <c r="E66" s="106">
        <f>SUM('Pago Cuota MC 2026'!F64)</f>
        <v>379.56</v>
      </c>
      <c r="F66" s="117">
        <f t="shared" si="2"/>
        <v>0.53747472524509021</v>
      </c>
      <c r="G66" s="116">
        <f>SUM('Feb 26'!L63)</f>
        <v>368.35622604019835</v>
      </c>
      <c r="H66" s="106">
        <f>SUM('Pago Cuota MC 2026'!G64)</f>
        <v>367.82</v>
      </c>
      <c r="I66" s="117">
        <f>SUM(-G66,H66)+Tabla3[[#This Row],[Saldo]]</f>
        <v>1.2486850467325894E-3</v>
      </c>
      <c r="J66" s="116">
        <f>SUM('Mar 26'!L63)</f>
        <v>327.99499245488823</v>
      </c>
      <c r="K66" s="106">
        <f>SUM('Pago Cuota MC 2026'!H64)</f>
        <v>327.99</v>
      </c>
      <c r="L66" s="117">
        <f>SUM(-J66,K66)+Tabla3[[#This Row],[Saldo4]]</f>
        <v>-3.7437698414919396E-3</v>
      </c>
      <c r="M66" s="120">
        <f>SUM('Abr 26'!L63)</f>
        <v>321.92942039932376</v>
      </c>
      <c r="N66" s="106">
        <f>SUM('Pago Cuota MC 2026'!I64)</f>
        <v>321.93</v>
      </c>
      <c r="O66" s="117">
        <f>SUM(-M66,N66)+Tabla3[[#This Row],[Saldo7]]</f>
        <v>-3.1641691652453119E-3</v>
      </c>
      <c r="P66" s="120">
        <f>SUM('May 26'!L63)</f>
        <v>320.46116176711712</v>
      </c>
      <c r="Q66" s="106">
        <f>SUM('Pago Cuota MC 2026'!J64)</f>
        <v>320.45999999999998</v>
      </c>
      <c r="R66" s="117">
        <f>SUM(-P66,Q66)+Tabla3[[#This Row],[Saldo13]]</f>
        <v>-4.3259362823846459E-3</v>
      </c>
      <c r="S66" s="120">
        <f>SUM('Jun 26'!L63)</f>
        <v>0</v>
      </c>
      <c r="T66" s="106">
        <f>SUM('Pago Cuota MC 2026'!K64)</f>
        <v>0</v>
      </c>
      <c r="U66" s="117">
        <f>SUM(-S66,T66)+Tabla3[[#This Row],[Saldo132]]</f>
        <v>-4.3259362823846459E-3</v>
      </c>
      <c r="V66" s="120">
        <f>SUM('Jul 26'!L63)</f>
        <v>0</v>
      </c>
      <c r="W66" s="106">
        <f>SUM('Pago Cuota MC 2026'!L64)</f>
        <v>0</v>
      </c>
      <c r="X66" s="117">
        <f>SUM(-V66,W66)+Tabla3[[#This Row],[Saldo16]]</f>
        <v>-4.3259362823846459E-3</v>
      </c>
      <c r="Y66" s="120">
        <f>SUM('Ago 26'!L63)</f>
        <v>0</v>
      </c>
      <c r="Z66" s="106">
        <f>SUM('Pago Cuota MC 2026'!M64)</f>
        <v>0</v>
      </c>
      <c r="AA66" s="117">
        <f>SUM(-Y66,Z66)+Tabla3[[#This Row],[Saldo19]]</f>
        <v>-4.3259362823846459E-3</v>
      </c>
      <c r="AB66" s="120">
        <f>SUM('Sep 26'!L63)</f>
        <v>0</v>
      </c>
      <c r="AC66" s="106">
        <f>SUM('Pago Cuota MC 2026'!N64)</f>
        <v>0</v>
      </c>
      <c r="AD66" s="117">
        <f>SUM(-AB66,AC66)+Tabla3[[#This Row],[Saldo22]]</f>
        <v>-4.3259362823846459E-3</v>
      </c>
      <c r="AE66" s="120">
        <f>SUM('Oct 26'!L63)</f>
        <v>0</v>
      </c>
      <c r="AF66" s="106">
        <f>SUM('Pago Cuota MC 2026'!O64)</f>
        <v>0</v>
      </c>
      <c r="AG66" s="143">
        <f>SUM(-AE66,AF66)+Tabla3[[#This Row],[Saldo25]]</f>
        <v>-4.3259362823846459E-3</v>
      </c>
      <c r="AH66" s="120">
        <f>SUM('Nov 26'!L63)</f>
        <v>0</v>
      </c>
      <c r="AI66" s="106">
        <f>SUM('Pago Cuota MC 2026'!P64)</f>
        <v>0</v>
      </c>
      <c r="AJ66" s="117">
        <f>SUM(-AH66,AI66)+Tabla3[[#This Row],[Saldo28]]</f>
        <v>-4.3259362823846459E-3</v>
      </c>
      <c r="AK66" s="120">
        <f>SUM('Dic 26'!L63)</f>
        <v>0</v>
      </c>
      <c r="AL66" s="106">
        <f>SUM('Pago Cuota MC 2026'!Q64)</f>
        <v>0</v>
      </c>
      <c r="AM66" s="143">
        <f>SUM(-AK66,AL66)+Tabla3[[#This Row],[Saldo31]]</f>
        <v>-4.3259362823846459E-3</v>
      </c>
      <c r="AN66" s="126">
        <f t="shared" si="3"/>
        <v>-4.3259362823846459E-3</v>
      </c>
      <c r="AO66" s="29"/>
      <c r="AP66" s="104" t="s">
        <v>12</v>
      </c>
    </row>
    <row r="67" spans="1:42" ht="16.149999999999999" thickBot="1" x14ac:dyDescent="0.5">
      <c r="A67" s="338"/>
      <c r="B67" s="16" t="s">
        <v>6</v>
      </c>
      <c r="C67" s="114">
        <v>102</v>
      </c>
      <c r="D67" s="116">
        <f>SUM('Ene 26'!L64)-('Pago Cuota MC 2025'!F64)</f>
        <v>340.09350101749271</v>
      </c>
      <c r="E67" s="106">
        <f>SUM('Pago Cuota MC 2026'!F65)</f>
        <v>340.09</v>
      </c>
      <c r="F67" s="117">
        <f t="shared" si="2"/>
        <v>-3.5010174927379012E-3</v>
      </c>
      <c r="G67" s="116">
        <f>SUM('Feb 26'!L64)</f>
        <v>382.84621632993992</v>
      </c>
      <c r="H67" s="106">
        <f>SUM('Pago Cuota MC 2026'!G65)</f>
        <v>0</v>
      </c>
      <c r="I67" s="117">
        <f>SUM(-G67,H67)+Tabla3[[#This Row],[Saldo]]</f>
        <v>-382.84971734743266</v>
      </c>
      <c r="J67" s="116">
        <f>SUM('Mar 26'!L64)</f>
        <v>374.52103007945061</v>
      </c>
      <c r="K67" s="106">
        <f>SUM('Pago Cuota MC 2026'!H65)</f>
        <v>757.37</v>
      </c>
      <c r="L67" s="117">
        <f>SUM(-J67,K67)+Tabla3[[#This Row],[Saldo4]]</f>
        <v>-7.4742688326523421E-4</v>
      </c>
      <c r="M67" s="120">
        <f>SUM('Abr 26'!L64)</f>
        <v>335.45631001107614</v>
      </c>
      <c r="N67" s="106">
        <f>SUM('Pago Cuota MC 2026'!I65)</f>
        <v>335.46</v>
      </c>
      <c r="O67" s="117">
        <f>SUM(-M67,N67)+Tabla3[[#This Row],[Saldo7]]</f>
        <v>2.9425620405731934E-3</v>
      </c>
      <c r="P67" s="120">
        <f>SUM('May 26'!L64)</f>
        <v>396.92402549684687</v>
      </c>
      <c r="Q67" s="106">
        <f>SUM('Pago Cuota MC 2026'!J65)</f>
        <v>0</v>
      </c>
      <c r="R67" s="117">
        <f>SUM(-P67,Q67)+Tabla3[[#This Row],[Saldo13]]</f>
        <v>-396.92108293480629</v>
      </c>
      <c r="S67" s="120">
        <f>SUM('Jun 26'!L64)</f>
        <v>0</v>
      </c>
      <c r="T67" s="106">
        <f>SUM('Pago Cuota MC 2026'!K65)</f>
        <v>0</v>
      </c>
      <c r="U67" s="117">
        <f>SUM(-S67,T67)+Tabla3[[#This Row],[Saldo132]]</f>
        <v>-396.92108293480629</v>
      </c>
      <c r="V67" s="120">
        <f>SUM('Jul 26'!L64)</f>
        <v>0</v>
      </c>
      <c r="W67" s="106">
        <f>SUM('Pago Cuota MC 2026'!L65)</f>
        <v>0</v>
      </c>
      <c r="X67" s="117">
        <f>SUM(-V67,W67)+Tabla3[[#This Row],[Saldo16]]</f>
        <v>-396.92108293480629</v>
      </c>
      <c r="Y67" s="120">
        <f>SUM('Ago 26'!L64)</f>
        <v>0</v>
      </c>
      <c r="Z67" s="106">
        <f>SUM('Pago Cuota MC 2026'!M65)</f>
        <v>0</v>
      </c>
      <c r="AA67" s="117">
        <f>SUM(-Y67,Z67)+Tabla3[[#This Row],[Saldo19]]</f>
        <v>-396.92108293480629</v>
      </c>
      <c r="AB67" s="120">
        <f>SUM('Sep 26'!L64)</f>
        <v>0</v>
      </c>
      <c r="AC67" s="106">
        <f>SUM('Pago Cuota MC 2026'!N65)</f>
        <v>0</v>
      </c>
      <c r="AD67" s="117">
        <f>SUM(-AB67,AC67)+Tabla3[[#This Row],[Saldo22]]</f>
        <v>-396.92108293480629</v>
      </c>
      <c r="AE67" s="120">
        <f>SUM('Oct 26'!L64)</f>
        <v>0</v>
      </c>
      <c r="AF67" s="106">
        <f>SUM('Pago Cuota MC 2026'!O65)</f>
        <v>0</v>
      </c>
      <c r="AG67" s="143">
        <f>SUM(-AE67,AF67)+Tabla3[[#This Row],[Saldo25]]</f>
        <v>-396.92108293480629</v>
      </c>
      <c r="AH67" s="120">
        <f>SUM('Nov 26'!L64)</f>
        <v>0</v>
      </c>
      <c r="AI67" s="106">
        <f>SUM('Pago Cuota MC 2026'!P65)</f>
        <v>0</v>
      </c>
      <c r="AJ67" s="117">
        <f>SUM(-AH67,AI67)+Tabla3[[#This Row],[Saldo28]]</f>
        <v>-396.92108293480629</v>
      </c>
      <c r="AK67" s="120">
        <f>SUM('Dic 26'!L64)</f>
        <v>0</v>
      </c>
      <c r="AL67" s="106">
        <f>SUM('Pago Cuota MC 2026'!Q65)</f>
        <v>0</v>
      </c>
      <c r="AM67" s="143">
        <f>SUM(-AK67,AL67)+Tabla3[[#This Row],[Saldo31]]</f>
        <v>-396.92108293480629</v>
      </c>
      <c r="AN67" s="126">
        <f t="shared" si="3"/>
        <v>-396.92108293480629</v>
      </c>
      <c r="AO67" s="29"/>
      <c r="AP67" s="104">
        <f>SUM(Tabla3[[#This Row],[Saldo Anual]])</f>
        <v>-396.92108293480629</v>
      </c>
    </row>
    <row r="68" spans="1:42" ht="16.149999999999999" thickBot="1" x14ac:dyDescent="0.5">
      <c r="A68" s="338"/>
      <c r="B68" s="16" t="s">
        <v>6</v>
      </c>
      <c r="C68" s="114">
        <v>103</v>
      </c>
      <c r="D68" s="116">
        <f>SUM('Ene 26'!L65)-('Pago Cuota MC 2025'!F65)</f>
        <v>-86.070593760747556</v>
      </c>
      <c r="E68" s="106">
        <f>SUM('Pago Cuota MC 2026'!F66)</f>
        <v>0</v>
      </c>
      <c r="F68" s="117">
        <f t="shared" si="2"/>
        <v>86.070593760747556</v>
      </c>
      <c r="G68" s="116">
        <f>SUM('Feb 26'!L65)</f>
        <v>491.7609840668232</v>
      </c>
      <c r="H68" s="106">
        <f>SUM('Pago Cuota MC 2026'!G66)</f>
        <v>500</v>
      </c>
      <c r="I68" s="117">
        <f>SUM(-G68,H68)+Tabla3[[#This Row],[Saldo]]</f>
        <v>94.309609693924358</v>
      </c>
      <c r="J68" s="116">
        <f>SUM('Mar 26'!L65)</f>
        <v>504.75189517506061</v>
      </c>
      <c r="K68" s="106">
        <f>SUM('Pago Cuota MC 2026'!H66)</f>
        <v>500</v>
      </c>
      <c r="L68" s="117">
        <f>SUM(-J68,K68)+Tabla3[[#This Row],[Saldo4]]</f>
        <v>89.557714518863747</v>
      </c>
      <c r="M68" s="120">
        <f>SUM('Abr 26'!L65)</f>
        <v>596.02301336889354</v>
      </c>
      <c r="N68" s="106">
        <f>SUM('Pago Cuota MC 2026'!I66)</f>
        <v>0</v>
      </c>
      <c r="O68" s="117">
        <f>SUM(-M68,N68)+Tabla3[[#This Row],[Saldo7]]</f>
        <v>-506.4652988500298</v>
      </c>
      <c r="P68" s="120">
        <f>SUM('May 26'!L65)</f>
        <v>392.48456487522526</v>
      </c>
      <c r="Q68" s="106">
        <f>SUM('Pago Cuota MC 2026'!J66)</f>
        <v>0</v>
      </c>
      <c r="R68" s="117">
        <f>SUM(-P68,Q68)+Tabla3[[#This Row],[Saldo13]]</f>
        <v>-898.949863725255</v>
      </c>
      <c r="S68" s="120">
        <f>SUM('Jun 26'!L65)</f>
        <v>0</v>
      </c>
      <c r="T68" s="106">
        <f>SUM('Pago Cuota MC 2026'!K66)</f>
        <v>0</v>
      </c>
      <c r="U68" s="117">
        <f>SUM(-S68,T68)+Tabla3[[#This Row],[Saldo132]]</f>
        <v>-898.949863725255</v>
      </c>
      <c r="V68" s="120">
        <f>SUM('Jul 26'!L65)</f>
        <v>0</v>
      </c>
      <c r="W68" s="106">
        <f>SUM('Pago Cuota MC 2026'!L66)</f>
        <v>0</v>
      </c>
      <c r="X68" s="117">
        <f>SUM(-V68,W68)+Tabla3[[#This Row],[Saldo16]]</f>
        <v>-898.949863725255</v>
      </c>
      <c r="Y68" s="120">
        <f>SUM('Ago 26'!L65)</f>
        <v>0</v>
      </c>
      <c r="Z68" s="106">
        <f>SUM('Pago Cuota MC 2026'!M66)</f>
        <v>0</v>
      </c>
      <c r="AA68" s="117">
        <f>SUM(-Y68,Z68)+Tabla3[[#This Row],[Saldo19]]</f>
        <v>-898.949863725255</v>
      </c>
      <c r="AB68" s="120">
        <f>SUM('Sep 26'!L65)</f>
        <v>0</v>
      </c>
      <c r="AC68" s="106">
        <f>SUM('Pago Cuota MC 2026'!N66)</f>
        <v>0</v>
      </c>
      <c r="AD68" s="117">
        <f>SUM(-AB68,AC68)+Tabla3[[#This Row],[Saldo22]]</f>
        <v>-898.949863725255</v>
      </c>
      <c r="AE68" s="120">
        <f>SUM('Oct 26'!L65)</f>
        <v>0</v>
      </c>
      <c r="AF68" s="106">
        <f>SUM('Pago Cuota MC 2026'!O66)</f>
        <v>0</v>
      </c>
      <c r="AG68" s="143">
        <f>SUM(-AE68,AF68)+Tabla3[[#This Row],[Saldo25]]</f>
        <v>-898.949863725255</v>
      </c>
      <c r="AH68" s="120">
        <f>SUM('Nov 26'!L65)</f>
        <v>0</v>
      </c>
      <c r="AI68" s="106">
        <f>SUM('Pago Cuota MC 2026'!P66)</f>
        <v>0</v>
      </c>
      <c r="AJ68" s="117">
        <f>SUM(-AH68,AI68)+Tabla3[[#This Row],[Saldo28]]</f>
        <v>-898.949863725255</v>
      </c>
      <c r="AK68" s="120">
        <f>SUM('Dic 26'!L65)</f>
        <v>0</v>
      </c>
      <c r="AL68" s="106">
        <f>SUM('Pago Cuota MC 2026'!Q66)</f>
        <v>0</v>
      </c>
      <c r="AM68" s="143">
        <f>SUM(-AK68,AL68)+Tabla3[[#This Row],[Saldo31]]</f>
        <v>-898.949863725255</v>
      </c>
      <c r="AN68" s="126">
        <f t="shared" si="3"/>
        <v>-898.949863725255</v>
      </c>
      <c r="AO68" s="29"/>
      <c r="AP68" s="104">
        <f>SUM(Tabla3[[#This Row],[Saldo Anual]])</f>
        <v>-898.949863725255</v>
      </c>
    </row>
    <row r="69" spans="1:42" ht="16.149999999999999" thickBot="1" x14ac:dyDescent="0.5">
      <c r="A69" s="338"/>
      <c r="B69" s="16" t="s">
        <v>6</v>
      </c>
      <c r="C69" s="114">
        <v>104</v>
      </c>
      <c r="D69" s="116">
        <f>SUM('Ene 26'!L66)-('Pago Cuota MC 2025'!F66)</f>
        <v>390.45615297707315</v>
      </c>
      <c r="E69" s="106">
        <f>SUM('Pago Cuota MC 2026'!F67)</f>
        <v>400</v>
      </c>
      <c r="F69" s="117">
        <f t="shared" si="2"/>
        <v>9.5438470229268546</v>
      </c>
      <c r="G69" s="116">
        <f>SUM('Feb 26'!L66)</f>
        <v>444.28612831114583</v>
      </c>
      <c r="H69" s="106">
        <f>SUM('Pago Cuota MC 2026'!G67)</f>
        <v>450</v>
      </c>
      <c r="I69" s="117">
        <f>SUM(-G69,H69)+Tabla3[[#This Row],[Saldo]]</f>
        <v>15.257718711781024</v>
      </c>
      <c r="J69" s="116">
        <f>SUM('Mar 26'!L66)</f>
        <v>452.00479455561543</v>
      </c>
      <c r="K69" s="106">
        <f>SUM('Pago Cuota MC 2026'!H67)</f>
        <v>450</v>
      </c>
      <c r="L69" s="117">
        <f>SUM(-J69,K69)+Tabla3[[#This Row],[Saldo4]]</f>
        <v>13.252924156165591</v>
      </c>
      <c r="M69" s="120">
        <f>SUM('Abr 26'!L66)</f>
        <v>461.54461651684738</v>
      </c>
      <c r="N69" s="106">
        <f>SUM('Pago Cuota MC 2026'!I67)</f>
        <v>450</v>
      </c>
      <c r="O69" s="117">
        <f>SUM(-M69,N69)+Tabla3[[#This Row],[Saldo7]]</f>
        <v>1.7083076393182068</v>
      </c>
      <c r="P69" s="120">
        <f>SUM('May 26'!L66)</f>
        <v>446.01395609144146</v>
      </c>
      <c r="Q69" s="106">
        <f>SUM('Pago Cuota MC 2026'!J67)</f>
        <v>450</v>
      </c>
      <c r="R69" s="117">
        <f>SUM(-P69,Q69)+Tabla3[[#This Row],[Saldo13]]</f>
        <v>5.6943515478767495</v>
      </c>
      <c r="S69" s="120">
        <f>SUM('Jun 26'!L66)</f>
        <v>0</v>
      </c>
      <c r="T69" s="106">
        <f>SUM('Pago Cuota MC 2026'!K67)</f>
        <v>0</v>
      </c>
      <c r="U69" s="117">
        <f>SUM(-S69,T69)+Tabla3[[#This Row],[Saldo132]]</f>
        <v>5.6943515478767495</v>
      </c>
      <c r="V69" s="120">
        <f>SUM('Jul 26'!L66)</f>
        <v>0</v>
      </c>
      <c r="W69" s="106">
        <f>SUM('Pago Cuota MC 2026'!L67)</f>
        <v>0</v>
      </c>
      <c r="X69" s="117">
        <f>SUM(-V69,W69)+Tabla3[[#This Row],[Saldo16]]</f>
        <v>5.6943515478767495</v>
      </c>
      <c r="Y69" s="120">
        <f>SUM('Ago 26'!L66)</f>
        <v>0</v>
      </c>
      <c r="Z69" s="106">
        <f>SUM('Pago Cuota MC 2026'!M67)</f>
        <v>0</v>
      </c>
      <c r="AA69" s="117">
        <f>SUM(-Y69,Z69)+Tabla3[[#This Row],[Saldo19]]</f>
        <v>5.6943515478767495</v>
      </c>
      <c r="AB69" s="120">
        <f>SUM('Sep 26'!L66)</f>
        <v>0</v>
      </c>
      <c r="AC69" s="106">
        <f>SUM('Pago Cuota MC 2026'!N67)</f>
        <v>0</v>
      </c>
      <c r="AD69" s="117">
        <f>SUM(-AB69,AC69)+Tabla3[[#This Row],[Saldo22]]</f>
        <v>5.6943515478767495</v>
      </c>
      <c r="AE69" s="120">
        <f>SUM('Oct 26'!L66)</f>
        <v>0</v>
      </c>
      <c r="AF69" s="106">
        <f>SUM('Pago Cuota MC 2026'!O67)</f>
        <v>0</v>
      </c>
      <c r="AG69" s="143">
        <f>SUM(-AE69,AF69)+Tabla3[[#This Row],[Saldo25]]</f>
        <v>5.6943515478767495</v>
      </c>
      <c r="AH69" s="120">
        <f>SUM('Nov 26'!L66)</f>
        <v>0</v>
      </c>
      <c r="AI69" s="106">
        <f>SUM('Pago Cuota MC 2026'!P67)</f>
        <v>0</v>
      </c>
      <c r="AJ69" s="117">
        <f>SUM(-AH69,AI69)+Tabla3[[#This Row],[Saldo28]]</f>
        <v>5.6943515478767495</v>
      </c>
      <c r="AK69" s="120">
        <f>SUM('Dic 26'!L66)</f>
        <v>0</v>
      </c>
      <c r="AL69" s="106">
        <f>SUM('Pago Cuota MC 2026'!Q67)</f>
        <v>0</v>
      </c>
      <c r="AM69" s="143">
        <f>SUM(-AK69,AL69)+Tabla3[[#This Row],[Saldo31]]</f>
        <v>5.6943515478767495</v>
      </c>
      <c r="AN69" s="126">
        <f t="shared" si="3"/>
        <v>5.6943515478767495</v>
      </c>
      <c r="AO69" s="29"/>
      <c r="AP69" s="104" t="s">
        <v>12</v>
      </c>
    </row>
    <row r="70" spans="1:42" ht="16.149999999999999" thickBot="1" x14ac:dyDescent="0.5">
      <c r="A70" s="338"/>
      <c r="B70" s="16" t="s">
        <v>6</v>
      </c>
      <c r="C70" s="114">
        <v>201</v>
      </c>
      <c r="D70" s="116">
        <f>SUM('Ene 26'!L67)-('Pago Cuota MC 2025'!F67)</f>
        <v>359.36627849599222</v>
      </c>
      <c r="E70" s="106">
        <f>SUM('Pago Cuota MC 2026'!F68)</f>
        <v>359.37</v>
      </c>
      <c r="F70" s="117">
        <f t="shared" ref="F70:F101" si="4">SUM(-D70,E70)</f>
        <v>3.72150400778537E-3</v>
      </c>
      <c r="G70" s="116">
        <f>SUM('Feb 26'!L67)</f>
        <v>387.34435822500649</v>
      </c>
      <c r="H70" s="106">
        <f>SUM('Pago Cuota MC 2026'!G68)</f>
        <v>387.34</v>
      </c>
      <c r="I70" s="117">
        <f>SUM(-G70,H70)+Tabla3[[#This Row],[Saldo]]</f>
        <v>-6.3672099872746912E-4</v>
      </c>
      <c r="J70" s="116">
        <f>SUM('Mar 26'!L67)</f>
        <v>377.58460171963372</v>
      </c>
      <c r="K70" s="106">
        <f>SUM('Pago Cuota MC 2026'!H68)</f>
        <v>377.58</v>
      </c>
      <c r="L70" s="117">
        <f>SUM(-J70,K70)+Tabla3[[#This Row],[Saldo4]]</f>
        <v>-5.2384406324677002E-3</v>
      </c>
      <c r="M70" s="120">
        <f>SUM('Abr 26'!L67)</f>
        <v>376.70283383059348</v>
      </c>
      <c r="N70" s="106">
        <f>SUM('Pago Cuota MC 2026'!I68)</f>
        <v>376.71</v>
      </c>
      <c r="O70" s="117">
        <f>SUM(-M70,N70)+Tabla3[[#This Row],[Saldo7]]</f>
        <v>1.9277287740351312E-3</v>
      </c>
      <c r="P70" s="120">
        <f>SUM('May 26'!L67)</f>
        <v>371.3780493617117</v>
      </c>
      <c r="Q70" s="106">
        <f>SUM('Pago Cuota MC 2026'!J68)</f>
        <v>0</v>
      </c>
      <c r="R70" s="117">
        <f>SUM(-P70,Q70)+Tabla3[[#This Row],[Saldo13]]</f>
        <v>-371.37612163293767</v>
      </c>
      <c r="S70" s="120">
        <f>SUM('Jun 26'!L67)</f>
        <v>0</v>
      </c>
      <c r="T70" s="106">
        <f>SUM('Pago Cuota MC 2026'!K68)</f>
        <v>0</v>
      </c>
      <c r="U70" s="117">
        <f>SUM(-S70,T70)+Tabla3[[#This Row],[Saldo132]]</f>
        <v>-371.37612163293767</v>
      </c>
      <c r="V70" s="120">
        <f>SUM('Jul 26'!L67)</f>
        <v>0</v>
      </c>
      <c r="W70" s="106">
        <f>SUM('Pago Cuota MC 2026'!L68)</f>
        <v>0</v>
      </c>
      <c r="X70" s="117">
        <f>SUM(-V70,W70)+Tabla3[[#This Row],[Saldo16]]</f>
        <v>-371.37612163293767</v>
      </c>
      <c r="Y70" s="120">
        <f>SUM('Ago 26'!L67)</f>
        <v>0</v>
      </c>
      <c r="Z70" s="106">
        <f>SUM('Pago Cuota MC 2026'!M68)</f>
        <v>0</v>
      </c>
      <c r="AA70" s="117">
        <f>SUM(-Y70,Z70)+Tabla3[[#This Row],[Saldo19]]</f>
        <v>-371.37612163293767</v>
      </c>
      <c r="AB70" s="120">
        <f>SUM('Sep 26'!L67)</f>
        <v>0</v>
      </c>
      <c r="AC70" s="106">
        <f>SUM('Pago Cuota MC 2026'!N68)</f>
        <v>0</v>
      </c>
      <c r="AD70" s="117">
        <f>SUM(-AB70,AC70)+Tabla3[[#This Row],[Saldo22]]</f>
        <v>-371.37612163293767</v>
      </c>
      <c r="AE70" s="120">
        <f>SUM('Oct 26'!L67)</f>
        <v>0</v>
      </c>
      <c r="AF70" s="106">
        <f>SUM('Pago Cuota MC 2026'!O68)</f>
        <v>0</v>
      </c>
      <c r="AG70" s="143">
        <f>SUM(-AE70,AF70)+Tabla3[[#This Row],[Saldo25]]</f>
        <v>-371.37612163293767</v>
      </c>
      <c r="AH70" s="120">
        <f>SUM('Nov 26'!L67)</f>
        <v>0</v>
      </c>
      <c r="AI70" s="106">
        <f>SUM('Pago Cuota MC 2026'!P68)</f>
        <v>0</v>
      </c>
      <c r="AJ70" s="117">
        <f>SUM(-AH70,AI70)+Tabla3[[#This Row],[Saldo28]]</f>
        <v>-371.37612163293767</v>
      </c>
      <c r="AK70" s="120">
        <f>SUM('Dic 26'!L67)</f>
        <v>0</v>
      </c>
      <c r="AL70" s="106">
        <f>SUM('Pago Cuota MC 2026'!Q68)</f>
        <v>0</v>
      </c>
      <c r="AM70" s="143">
        <f>SUM(-AK70,AL70)+Tabla3[[#This Row],[Saldo31]]</f>
        <v>-371.37612163293767</v>
      </c>
      <c r="AN70" s="126">
        <f t="shared" ref="AN70:AN101" si="5">SUM(AM70)</f>
        <v>-371.37612163293767</v>
      </c>
      <c r="AO70" s="29"/>
      <c r="AP70" s="104">
        <f>SUM(Tabla3[[#This Row],[Saldo Anual]])</f>
        <v>-371.37612163293767</v>
      </c>
    </row>
    <row r="71" spans="1:42" ht="16.149999999999999" thickBot="1" x14ac:dyDescent="0.5">
      <c r="A71" s="338"/>
      <c r="B71" s="16" t="s">
        <v>6</v>
      </c>
      <c r="C71" s="114">
        <v>202</v>
      </c>
      <c r="D71" s="116">
        <f>SUM('Ene 26'!L68)-('Pago Cuota MC 2025'!F68)</f>
        <v>473.3050337756784</v>
      </c>
      <c r="E71" s="106">
        <f>SUM('Pago Cuota MC 2026'!F69)</f>
        <v>473.84</v>
      </c>
      <c r="F71" s="117">
        <f t="shared" si="4"/>
        <v>0.53496622432157892</v>
      </c>
      <c r="G71" s="116">
        <f>SUM('Feb 26'!L68)</f>
        <v>478.65573363612629</v>
      </c>
      <c r="H71" s="106">
        <f>SUM('Pago Cuota MC 2026'!G69)</f>
        <v>478.12</v>
      </c>
      <c r="I71" s="117">
        <f>SUM(-G71,H71)+Tabla3[[#This Row],[Saldo]]</f>
        <v>-7.6741180470207837E-4</v>
      </c>
      <c r="J71" s="116">
        <f>SUM('Mar 26'!L68)</f>
        <v>494.46545025181797</v>
      </c>
      <c r="K71" s="106">
        <f>SUM('Pago Cuota MC 2026'!H69)</f>
        <v>494.47</v>
      </c>
      <c r="L71" s="117">
        <f>SUM(-J71,K71)+Tabla3[[#This Row],[Saldo4]]</f>
        <v>3.7823363773554775E-3</v>
      </c>
      <c r="M71" s="120">
        <f>SUM('Abr 26'!L68)</f>
        <v>468.6409888148537</v>
      </c>
      <c r="N71" s="106">
        <f>SUM('Pago Cuota MC 2026'!I69)</f>
        <v>468.64</v>
      </c>
      <c r="O71" s="117">
        <f>SUM(-M71,N71)+Tabla3[[#This Row],[Saldo7]]</f>
        <v>2.7935215236425393E-3</v>
      </c>
      <c r="P71" s="120">
        <f>SUM('May 26'!L68)</f>
        <v>489.68137057792796</v>
      </c>
      <c r="Q71" s="106">
        <f>SUM('Pago Cuota MC 2026'!J69)</f>
        <v>0</v>
      </c>
      <c r="R71" s="117">
        <f>SUM(-P71,Q71)+Tabla3[[#This Row],[Saldo13]]</f>
        <v>-489.67857705640432</v>
      </c>
      <c r="S71" s="120">
        <f>SUM('Jun 26'!L68)</f>
        <v>0</v>
      </c>
      <c r="T71" s="106">
        <f>SUM('Pago Cuota MC 2026'!K69)</f>
        <v>0</v>
      </c>
      <c r="U71" s="117">
        <f>SUM(-S71,T71)+Tabla3[[#This Row],[Saldo132]]</f>
        <v>-489.67857705640432</v>
      </c>
      <c r="V71" s="120">
        <f>SUM('Jul 26'!L68)</f>
        <v>0</v>
      </c>
      <c r="W71" s="106">
        <f>SUM('Pago Cuota MC 2026'!L69)</f>
        <v>0</v>
      </c>
      <c r="X71" s="117">
        <f>SUM(-V71,W71)+Tabla3[[#This Row],[Saldo16]]</f>
        <v>-489.67857705640432</v>
      </c>
      <c r="Y71" s="120">
        <f>SUM('Ago 26'!L68)</f>
        <v>0</v>
      </c>
      <c r="Z71" s="106">
        <f>SUM('Pago Cuota MC 2026'!M69)</f>
        <v>0</v>
      </c>
      <c r="AA71" s="117">
        <f>SUM(-Y71,Z71)+Tabla3[[#This Row],[Saldo19]]</f>
        <v>-489.67857705640432</v>
      </c>
      <c r="AB71" s="120">
        <f>SUM('Sep 26'!L68)</f>
        <v>0</v>
      </c>
      <c r="AC71" s="106">
        <f>SUM('Pago Cuota MC 2026'!N69)</f>
        <v>0</v>
      </c>
      <c r="AD71" s="117">
        <f>SUM(-AB71,AC71)+Tabla3[[#This Row],[Saldo22]]</f>
        <v>-489.67857705640432</v>
      </c>
      <c r="AE71" s="120">
        <f>SUM('Oct 26'!L68)</f>
        <v>0</v>
      </c>
      <c r="AF71" s="106">
        <f>SUM('Pago Cuota MC 2026'!O69)</f>
        <v>0</v>
      </c>
      <c r="AG71" s="143">
        <f>SUM(-AE71,AF71)+Tabla3[[#This Row],[Saldo25]]</f>
        <v>-489.67857705640432</v>
      </c>
      <c r="AH71" s="120">
        <f>SUM('Nov 26'!L68)</f>
        <v>0</v>
      </c>
      <c r="AI71" s="106">
        <f>SUM('Pago Cuota MC 2026'!P69)</f>
        <v>0</v>
      </c>
      <c r="AJ71" s="117">
        <f>SUM(-AH71,AI71)+Tabla3[[#This Row],[Saldo28]]</f>
        <v>-489.67857705640432</v>
      </c>
      <c r="AK71" s="120">
        <f>SUM('Dic 26'!L68)</f>
        <v>0</v>
      </c>
      <c r="AL71" s="106">
        <f>SUM('Pago Cuota MC 2026'!Q69)</f>
        <v>0</v>
      </c>
      <c r="AM71" s="143">
        <f>SUM(-AK71,AL71)+Tabla3[[#This Row],[Saldo31]]</f>
        <v>-489.67857705640432</v>
      </c>
      <c r="AN71" s="126">
        <f t="shared" si="5"/>
        <v>-489.67857705640432</v>
      </c>
      <c r="AO71" s="29"/>
      <c r="AP71" s="104">
        <f>SUM(Tabla3[[#This Row],[Saldo Anual]])</f>
        <v>-489.67857705640432</v>
      </c>
    </row>
    <row r="72" spans="1:42" ht="16.149999999999999" thickBot="1" x14ac:dyDescent="0.5">
      <c r="A72" s="338"/>
      <c r="B72" s="16" t="s">
        <v>6</v>
      </c>
      <c r="C72" s="114">
        <v>203</v>
      </c>
      <c r="D72" s="116">
        <f>SUM('Ene 26'!L69)-('Pago Cuota MC 2025'!F69)</f>
        <v>316.76222365262987</v>
      </c>
      <c r="E72" s="106">
        <f>SUM('Pago Cuota MC 2026'!F70)</f>
        <v>316.36</v>
      </c>
      <c r="F72" s="117">
        <f t="shared" si="4"/>
        <v>-0.40222365262985704</v>
      </c>
      <c r="G72" s="116">
        <f>SUM('Feb 26'!L69)</f>
        <v>349.42239737927429</v>
      </c>
      <c r="H72" s="106">
        <f>SUM('Pago Cuota MC 2026'!G70)</f>
        <v>349.82</v>
      </c>
      <c r="I72" s="117">
        <f>SUM(-G72,H72)+Tabla3[[#This Row],[Saldo]]</f>
        <v>-4.6210319041506409E-3</v>
      </c>
      <c r="J72" s="116">
        <f>SUM('Mar 26'!L69)</f>
        <v>332.91012418125507</v>
      </c>
      <c r="K72" s="106">
        <f>SUM('Pago Cuota MC 2026'!H70)</f>
        <v>332.91</v>
      </c>
      <c r="L72" s="117">
        <f>SUM(-J72,K72)+Tabla3[[#This Row],[Saldo4]]</f>
        <v>-4.7452131591967373E-3</v>
      </c>
      <c r="M72" s="120">
        <f>SUM('Abr 26'!L69)</f>
        <v>345.37116436574559</v>
      </c>
      <c r="N72" s="106">
        <f>SUM('Pago Cuota MC 2026'!I70)</f>
        <v>345.38</v>
      </c>
      <c r="O72" s="117">
        <f>SUM(-M72,N72)+Tabla3[[#This Row],[Saldo7]]</f>
        <v>4.0904210952135145E-3</v>
      </c>
      <c r="P72" s="120">
        <f>SUM('May 26'!L69)</f>
        <v>332.51369136171172</v>
      </c>
      <c r="Q72" s="106">
        <f>SUM('Pago Cuota MC 2026'!J70)</f>
        <v>332.51</v>
      </c>
      <c r="R72" s="117">
        <f>SUM(-P72,Q72)+Tabla3[[#This Row],[Saldo13]]</f>
        <v>3.9905938348283598E-4</v>
      </c>
      <c r="S72" s="120">
        <f>SUM('Jun 26'!L69)</f>
        <v>0</v>
      </c>
      <c r="T72" s="106">
        <f>SUM('Pago Cuota MC 2026'!K70)</f>
        <v>0</v>
      </c>
      <c r="U72" s="117">
        <f>SUM(-S72,T72)+Tabla3[[#This Row],[Saldo132]]</f>
        <v>3.9905938348283598E-4</v>
      </c>
      <c r="V72" s="120">
        <f>SUM('Jul 26'!L69)</f>
        <v>0</v>
      </c>
      <c r="W72" s="106">
        <f>SUM('Pago Cuota MC 2026'!L70)</f>
        <v>0</v>
      </c>
      <c r="X72" s="117">
        <f>SUM(-V72,W72)+Tabla3[[#This Row],[Saldo16]]</f>
        <v>3.9905938348283598E-4</v>
      </c>
      <c r="Y72" s="120">
        <f>SUM('Ago 26'!L69)</f>
        <v>0</v>
      </c>
      <c r="Z72" s="106">
        <f>SUM('Pago Cuota MC 2026'!M70)</f>
        <v>0</v>
      </c>
      <c r="AA72" s="117">
        <f>SUM(-Y72,Z72)+Tabla3[[#This Row],[Saldo19]]</f>
        <v>3.9905938348283598E-4</v>
      </c>
      <c r="AB72" s="120">
        <f>SUM('Sep 26'!L69)</f>
        <v>0</v>
      </c>
      <c r="AC72" s="106">
        <f>SUM('Pago Cuota MC 2026'!N70)</f>
        <v>0</v>
      </c>
      <c r="AD72" s="117">
        <f>SUM(-AB72,AC72)+Tabla3[[#This Row],[Saldo22]]</f>
        <v>3.9905938348283598E-4</v>
      </c>
      <c r="AE72" s="120">
        <f>SUM('Oct 26'!L69)</f>
        <v>0</v>
      </c>
      <c r="AF72" s="106">
        <f>SUM('Pago Cuota MC 2026'!O70)</f>
        <v>0</v>
      </c>
      <c r="AG72" s="143">
        <f>SUM(-AE72,AF72)+Tabla3[[#This Row],[Saldo25]]</f>
        <v>3.9905938348283598E-4</v>
      </c>
      <c r="AH72" s="120">
        <f>SUM('Nov 26'!L69)</f>
        <v>0</v>
      </c>
      <c r="AI72" s="106">
        <f>SUM('Pago Cuota MC 2026'!P70)</f>
        <v>0</v>
      </c>
      <c r="AJ72" s="117">
        <f>SUM(-AH72,AI72)+Tabla3[[#This Row],[Saldo28]]</f>
        <v>3.9905938348283598E-4</v>
      </c>
      <c r="AK72" s="120">
        <f>SUM('Dic 26'!L69)</f>
        <v>0</v>
      </c>
      <c r="AL72" s="106">
        <f>SUM('Pago Cuota MC 2026'!Q70)</f>
        <v>0</v>
      </c>
      <c r="AM72" s="143">
        <f>SUM(-AK72,AL72)+Tabla3[[#This Row],[Saldo31]]</f>
        <v>3.9905938348283598E-4</v>
      </c>
      <c r="AN72" s="126">
        <f t="shared" si="5"/>
        <v>3.9905938348283598E-4</v>
      </c>
      <c r="AO72" s="29"/>
      <c r="AP72" s="104" t="s">
        <v>12</v>
      </c>
    </row>
    <row r="73" spans="1:42" ht="16.149999999999999" thickBot="1" x14ac:dyDescent="0.5">
      <c r="A73" s="338"/>
      <c r="B73" s="16" t="s">
        <v>6</v>
      </c>
      <c r="C73" s="114">
        <v>204</v>
      </c>
      <c r="D73" s="116">
        <f>SUM('Ene 26'!L70)-('Pago Cuota MC 2025'!F70)</f>
        <v>372.99332173776344</v>
      </c>
      <c r="E73" s="106">
        <f>SUM('Pago Cuota MC 2026'!F71)</f>
        <v>373.53</v>
      </c>
      <c r="F73" s="117">
        <f t="shared" si="4"/>
        <v>0.53667826223653492</v>
      </c>
      <c r="G73" s="116">
        <f>SUM('Feb 26'!L70)</f>
        <v>394.22732987731661</v>
      </c>
      <c r="H73" s="106">
        <f>SUM('Pago Cuota MC 2026'!G71)</f>
        <v>393.69</v>
      </c>
      <c r="I73" s="117">
        <f>SUM(-G73,H73)+Tabla3[[#This Row],[Saldo]]</f>
        <v>-6.5161508007349767E-4</v>
      </c>
      <c r="J73" s="116">
        <f>SUM('Mar 26'!L70)</f>
        <v>389.81652644357666</v>
      </c>
      <c r="K73" s="106">
        <f>SUM('Pago Cuota MC 2026'!H71)</f>
        <v>389.82</v>
      </c>
      <c r="L73" s="117">
        <f>SUM(-J73,K73)+Tabla3[[#This Row],[Saldo4]]</f>
        <v>2.8219413432566398E-3</v>
      </c>
      <c r="M73" s="120">
        <f>SUM('Abr 26'!L70)</f>
        <v>390.13851043080331</v>
      </c>
      <c r="N73" s="106">
        <f>SUM('Pago Cuota MC 2026'!I71)</f>
        <v>390.14</v>
      </c>
      <c r="O73" s="117">
        <f>SUM(-M73,N73)+Tabla3[[#This Row],[Saldo7]]</f>
        <v>4.3115105399351705E-3</v>
      </c>
      <c r="P73" s="120">
        <f>SUM('May 26'!L70)</f>
        <v>395.46515319954955</v>
      </c>
      <c r="Q73" s="106">
        <f>SUM('Pago Cuota MC 2026'!J71)</f>
        <v>0</v>
      </c>
      <c r="R73" s="117">
        <f>SUM(-P73,Q73)+Tabla3[[#This Row],[Saldo13]]</f>
        <v>-395.46084168900961</v>
      </c>
      <c r="S73" s="120">
        <f>SUM('Jun 26'!L70)</f>
        <v>0</v>
      </c>
      <c r="T73" s="106">
        <f>SUM('Pago Cuota MC 2026'!K71)</f>
        <v>0</v>
      </c>
      <c r="U73" s="117">
        <f>SUM(-S73,T73)+Tabla3[[#This Row],[Saldo132]]</f>
        <v>-395.46084168900961</v>
      </c>
      <c r="V73" s="120">
        <f>SUM('Jul 26'!L70)</f>
        <v>0</v>
      </c>
      <c r="W73" s="106">
        <f>SUM('Pago Cuota MC 2026'!L71)</f>
        <v>0</v>
      </c>
      <c r="X73" s="117">
        <f>SUM(-V73,W73)+Tabla3[[#This Row],[Saldo16]]</f>
        <v>-395.46084168900961</v>
      </c>
      <c r="Y73" s="120">
        <f>SUM('Ago 26'!L70)</f>
        <v>0</v>
      </c>
      <c r="Z73" s="106">
        <f>SUM('Pago Cuota MC 2026'!M71)</f>
        <v>0</v>
      </c>
      <c r="AA73" s="117">
        <f>SUM(-Y73,Z73)+Tabla3[[#This Row],[Saldo19]]</f>
        <v>-395.46084168900961</v>
      </c>
      <c r="AB73" s="120">
        <f>SUM('Sep 26'!L70)</f>
        <v>0</v>
      </c>
      <c r="AC73" s="106">
        <f>SUM('Pago Cuota MC 2026'!N71)</f>
        <v>0</v>
      </c>
      <c r="AD73" s="117">
        <f>SUM(-AB73,AC73)+Tabla3[[#This Row],[Saldo22]]</f>
        <v>-395.46084168900961</v>
      </c>
      <c r="AE73" s="120">
        <f>SUM('Oct 26'!L70)</f>
        <v>0</v>
      </c>
      <c r="AF73" s="106">
        <f>SUM('Pago Cuota MC 2026'!O71)</f>
        <v>0</v>
      </c>
      <c r="AG73" s="143">
        <f>SUM(-AE73,AF73)+Tabla3[[#This Row],[Saldo25]]</f>
        <v>-395.46084168900961</v>
      </c>
      <c r="AH73" s="120">
        <f>SUM('Nov 26'!L70)</f>
        <v>0</v>
      </c>
      <c r="AI73" s="106">
        <f>SUM('Pago Cuota MC 2026'!P71)</f>
        <v>0</v>
      </c>
      <c r="AJ73" s="117">
        <f>SUM(-AH73,AI73)+Tabla3[[#This Row],[Saldo28]]</f>
        <v>-395.46084168900961</v>
      </c>
      <c r="AK73" s="120">
        <f>SUM('Dic 26'!L70)</f>
        <v>0</v>
      </c>
      <c r="AL73" s="106">
        <f>SUM('Pago Cuota MC 2026'!Q71)</f>
        <v>0</v>
      </c>
      <c r="AM73" s="143">
        <f>SUM(-AK73,AL73)+Tabla3[[#This Row],[Saldo31]]</f>
        <v>-395.46084168900961</v>
      </c>
      <c r="AN73" s="126">
        <f t="shared" si="5"/>
        <v>-395.46084168900961</v>
      </c>
      <c r="AO73" s="29"/>
      <c r="AP73" s="104">
        <f>SUM(Tabla3[[#This Row],[Saldo Anual]])</f>
        <v>-395.46084168900961</v>
      </c>
    </row>
    <row r="74" spans="1:42" ht="16.149999999999999" thickBot="1" x14ac:dyDescent="0.5">
      <c r="A74" s="338"/>
      <c r="B74" s="16" t="s">
        <v>6</v>
      </c>
      <c r="C74" s="114">
        <v>301</v>
      </c>
      <c r="D74" s="116">
        <f>SUM('Ene 26'!L71)-('Pago Cuota MC 2025'!F71)</f>
        <v>372.19299020297518</v>
      </c>
      <c r="E74" s="106">
        <f>SUM('Pago Cuota MC 2026'!F72)</f>
        <v>374</v>
      </c>
      <c r="F74" s="117">
        <f t="shared" si="4"/>
        <v>1.8070097970248185</v>
      </c>
      <c r="G74" s="116">
        <f>SUM('Feb 26'!L71)</f>
        <v>397.78421069172532</v>
      </c>
      <c r="H74" s="106">
        <f>SUM('Pago Cuota MC 2026'!G72)</f>
        <v>395.98</v>
      </c>
      <c r="I74" s="117">
        <f>SUM(-G74,H74)+Tabla3[[#This Row],[Saldo]]</f>
        <v>2.7991052995162136E-3</v>
      </c>
      <c r="J74" s="116">
        <f>SUM('Mar 26'!L71)</f>
        <v>424.94697204012931</v>
      </c>
      <c r="K74" s="106">
        <f>SUM('Pago Cuota MC 2026'!H72)</f>
        <v>425</v>
      </c>
      <c r="L74" s="117">
        <f>SUM(-J74,K74)+Tabla3[[#This Row],[Saldo4]]</f>
        <v>5.5827065170205969E-2</v>
      </c>
      <c r="M74" s="120">
        <f>SUM('Abr 26'!L71)</f>
        <v>436.94902795441294</v>
      </c>
      <c r="N74" s="106">
        <f>SUM('Pago Cuota MC 2026'!I72)</f>
        <v>437</v>
      </c>
      <c r="O74" s="117">
        <f>SUM(-M74,N74)+Tabla3[[#This Row],[Saldo7]]</f>
        <v>0.10679911075726523</v>
      </c>
      <c r="P74" s="120">
        <f>SUM('May 26'!L71)</f>
        <v>401.10313352387391</v>
      </c>
      <c r="Q74" s="106">
        <f>SUM('Pago Cuota MC 2026'!J72)</f>
        <v>0</v>
      </c>
      <c r="R74" s="117">
        <f>SUM(-P74,Q74)+Tabla3[[#This Row],[Saldo13]]</f>
        <v>-400.99633441311664</v>
      </c>
      <c r="S74" s="120">
        <f>SUM('Jun 26'!L71)</f>
        <v>0</v>
      </c>
      <c r="T74" s="106">
        <f>SUM('Pago Cuota MC 2026'!K72)</f>
        <v>0</v>
      </c>
      <c r="U74" s="117">
        <f>SUM(-S74,T74)+Tabla3[[#This Row],[Saldo132]]</f>
        <v>-400.99633441311664</v>
      </c>
      <c r="V74" s="120">
        <f>SUM('Jul 26'!L71)</f>
        <v>0</v>
      </c>
      <c r="W74" s="106">
        <f>SUM('Pago Cuota MC 2026'!L72)</f>
        <v>0</v>
      </c>
      <c r="X74" s="117">
        <f>SUM(-V74,W74)+Tabla3[[#This Row],[Saldo16]]</f>
        <v>-400.99633441311664</v>
      </c>
      <c r="Y74" s="120">
        <f>SUM('Ago 26'!L71)</f>
        <v>0</v>
      </c>
      <c r="Z74" s="106">
        <f>SUM('Pago Cuota MC 2026'!M72)</f>
        <v>0</v>
      </c>
      <c r="AA74" s="117">
        <f>SUM(-Y74,Z74)+Tabla3[[#This Row],[Saldo19]]</f>
        <v>-400.99633441311664</v>
      </c>
      <c r="AB74" s="120">
        <f>SUM('Sep 26'!L71)</f>
        <v>0</v>
      </c>
      <c r="AC74" s="106">
        <f>SUM('Pago Cuota MC 2026'!N72)</f>
        <v>0</v>
      </c>
      <c r="AD74" s="117">
        <f>SUM(-AB74,AC74)+Tabla3[[#This Row],[Saldo22]]</f>
        <v>-400.99633441311664</v>
      </c>
      <c r="AE74" s="120">
        <f>SUM('Oct 26'!L71)</f>
        <v>0</v>
      </c>
      <c r="AF74" s="106">
        <f>SUM('Pago Cuota MC 2026'!O72)</f>
        <v>0</v>
      </c>
      <c r="AG74" s="143">
        <f>SUM(-AE74,AF74)+Tabla3[[#This Row],[Saldo25]]</f>
        <v>-400.99633441311664</v>
      </c>
      <c r="AH74" s="120">
        <f>SUM('Nov 26'!L71)</f>
        <v>0</v>
      </c>
      <c r="AI74" s="106">
        <f>SUM('Pago Cuota MC 2026'!P72)</f>
        <v>0</v>
      </c>
      <c r="AJ74" s="117">
        <f>SUM(-AH74,AI74)+Tabla3[[#This Row],[Saldo28]]</f>
        <v>-400.99633441311664</v>
      </c>
      <c r="AK74" s="120">
        <f>SUM('Dic 26'!L71)</f>
        <v>0</v>
      </c>
      <c r="AL74" s="106">
        <f>SUM('Pago Cuota MC 2026'!Q72)</f>
        <v>0</v>
      </c>
      <c r="AM74" s="143">
        <f>SUM(-AK74,AL74)+Tabla3[[#This Row],[Saldo31]]</f>
        <v>-400.99633441311664</v>
      </c>
      <c r="AN74" s="126">
        <f t="shared" si="5"/>
        <v>-400.99633441311664</v>
      </c>
      <c r="AO74" s="29"/>
      <c r="AP74" s="104">
        <f>SUM(Tabla3[[#This Row],[Saldo Anual]])</f>
        <v>-400.99633441311664</v>
      </c>
    </row>
    <row r="75" spans="1:42" ht="16.149999999999999" thickBot="1" x14ac:dyDescent="0.5">
      <c r="A75" s="338"/>
      <c r="B75" s="16" t="s">
        <v>6</v>
      </c>
      <c r="C75" s="114">
        <v>302</v>
      </c>
      <c r="D75" s="116">
        <f>SUM('Ene 26'!L72)-('Pago Cuota MC 2025'!F72)</f>
        <v>401.24383761098062</v>
      </c>
      <c r="E75" s="106">
        <f>SUM('Pago Cuota MC 2026'!F73)</f>
        <v>401.24</v>
      </c>
      <c r="F75" s="117">
        <f t="shared" si="4"/>
        <v>-3.8376109806108616E-3</v>
      </c>
      <c r="G75" s="116">
        <f>SUM('Feb 26'!L72)</f>
        <v>407.73985673714429</v>
      </c>
      <c r="H75" s="106">
        <f>SUM('Pago Cuota MC 2026'!G73)</f>
        <v>407.74</v>
      </c>
      <c r="I75" s="117">
        <f>SUM(-G75,H75)+Tabla3[[#This Row],[Saldo]]</f>
        <v>-3.6943481248954413E-3</v>
      </c>
      <c r="J75" s="116">
        <f>SUM('Mar 26'!L72)</f>
        <v>405.93046603420419</v>
      </c>
      <c r="K75" s="106">
        <f>SUM('Pago Cuota MC 2026'!H73)</f>
        <v>405.93</v>
      </c>
      <c r="L75" s="117">
        <f>SUM(-J75,K75)+Tabla3[[#This Row],[Saldo4]]</f>
        <v>-4.1603823290756736E-3</v>
      </c>
      <c r="M75" s="120">
        <f>SUM('Abr 26'!L72)</f>
        <v>404.90589699953364</v>
      </c>
      <c r="N75" s="106">
        <f>SUM('Pago Cuota MC 2026'!I73)</f>
        <v>405.93</v>
      </c>
      <c r="O75" s="117">
        <f>SUM(-M75,N75)+Tabla3[[#This Row],[Saldo7]]</f>
        <v>1.0199426181372928</v>
      </c>
      <c r="P75" s="120">
        <f>SUM('May 26'!L72)</f>
        <v>406.59747103738744</v>
      </c>
      <c r="Q75" s="106">
        <f>SUM('Pago Cuota MC 2026'!J73)</f>
        <v>0</v>
      </c>
      <c r="R75" s="117">
        <f>SUM(-P75,Q75)+Tabla3[[#This Row],[Saldo13]]</f>
        <v>-405.57752841925014</v>
      </c>
      <c r="S75" s="120">
        <f>SUM('Jun 26'!L72)</f>
        <v>0</v>
      </c>
      <c r="T75" s="106">
        <f>SUM('Pago Cuota MC 2026'!K73)</f>
        <v>0</v>
      </c>
      <c r="U75" s="117">
        <f>SUM(-S75,T75)+Tabla3[[#This Row],[Saldo132]]</f>
        <v>-405.57752841925014</v>
      </c>
      <c r="V75" s="120">
        <f>SUM('Jul 26'!L72)</f>
        <v>0</v>
      </c>
      <c r="W75" s="106">
        <f>SUM('Pago Cuota MC 2026'!L73)</f>
        <v>0</v>
      </c>
      <c r="X75" s="117">
        <f>SUM(-V75,W75)+Tabla3[[#This Row],[Saldo16]]</f>
        <v>-405.57752841925014</v>
      </c>
      <c r="Y75" s="120">
        <f>SUM('Ago 26'!L72)</f>
        <v>0</v>
      </c>
      <c r="Z75" s="106">
        <f>SUM('Pago Cuota MC 2026'!M73)</f>
        <v>0</v>
      </c>
      <c r="AA75" s="117">
        <f>SUM(-Y75,Z75)+Tabla3[[#This Row],[Saldo19]]</f>
        <v>-405.57752841925014</v>
      </c>
      <c r="AB75" s="120">
        <f>SUM('Sep 26'!L72)</f>
        <v>0</v>
      </c>
      <c r="AC75" s="106">
        <f>SUM('Pago Cuota MC 2026'!N73)</f>
        <v>0</v>
      </c>
      <c r="AD75" s="117">
        <f>SUM(-AB75,AC75)+Tabla3[[#This Row],[Saldo22]]</f>
        <v>-405.57752841925014</v>
      </c>
      <c r="AE75" s="120">
        <f>SUM('Oct 26'!L72)</f>
        <v>0</v>
      </c>
      <c r="AF75" s="106">
        <f>SUM('Pago Cuota MC 2026'!O73)</f>
        <v>0</v>
      </c>
      <c r="AG75" s="143">
        <f>SUM(-AE75,AF75)+Tabla3[[#This Row],[Saldo25]]</f>
        <v>-405.57752841925014</v>
      </c>
      <c r="AH75" s="120">
        <f>SUM('Nov 26'!L72)</f>
        <v>0</v>
      </c>
      <c r="AI75" s="106">
        <f>SUM('Pago Cuota MC 2026'!P73)</f>
        <v>0</v>
      </c>
      <c r="AJ75" s="117">
        <f>SUM(-AH75,AI75)+Tabla3[[#This Row],[Saldo28]]</f>
        <v>-405.57752841925014</v>
      </c>
      <c r="AK75" s="120">
        <f>SUM('Dic 26'!L72)</f>
        <v>0</v>
      </c>
      <c r="AL75" s="106">
        <f>SUM('Pago Cuota MC 2026'!Q73)</f>
        <v>0</v>
      </c>
      <c r="AM75" s="143">
        <f>SUM(-AK75,AL75)+Tabla3[[#This Row],[Saldo31]]</f>
        <v>-405.57752841925014</v>
      </c>
      <c r="AN75" s="126">
        <f t="shared" si="5"/>
        <v>-405.57752841925014</v>
      </c>
      <c r="AO75" s="29"/>
      <c r="AP75" s="104">
        <f>SUM(Tabla3[[#This Row],[Saldo Anual]])</f>
        <v>-405.57752841925014</v>
      </c>
    </row>
    <row r="76" spans="1:42" ht="16.149999999999999" thickBot="1" x14ac:dyDescent="0.5">
      <c r="A76" s="338"/>
      <c r="B76" s="16" t="s">
        <v>6</v>
      </c>
      <c r="C76" s="114">
        <v>303</v>
      </c>
      <c r="D76" s="116">
        <f>SUM('Ene 26'!L73)-('Pago Cuota MC 2025'!F73)</f>
        <v>357.69679996899737</v>
      </c>
      <c r="E76" s="106">
        <f>SUM('Pago Cuota MC 2026'!F74)</f>
        <v>358.24</v>
      </c>
      <c r="F76" s="117">
        <f t="shared" si="4"/>
        <v>0.54320003100264103</v>
      </c>
      <c r="G76" s="116">
        <f>SUM('Feb 26'!L73)</f>
        <v>440.39437576611846</v>
      </c>
      <c r="H76" s="106">
        <f>SUM('Pago Cuota MC 2026'!G74)</f>
        <v>439.85</v>
      </c>
      <c r="I76" s="117">
        <f>SUM(-G76,H76)+Tabla3[[#This Row],[Saldo]]</f>
        <v>-1.1757351157939411E-3</v>
      </c>
      <c r="J76" s="116">
        <f>SUM('Mar 26'!L73)</f>
        <v>406.53870799488288</v>
      </c>
      <c r="K76" s="106">
        <f>SUM('Pago Cuota MC 2026'!H74)</f>
        <v>406.54</v>
      </c>
      <c r="L76" s="117">
        <f>SUM(-J76,K76)+Tabla3[[#This Row],[Saldo4]]</f>
        <v>1.1627000134240006E-4</v>
      </c>
      <c r="M76" s="120">
        <f>SUM('Abr 26'!L73)</f>
        <v>373.1956935367844</v>
      </c>
      <c r="N76" s="106">
        <f>SUM('Pago Cuota MC 2026'!I74)</f>
        <v>373.2</v>
      </c>
      <c r="O76" s="117">
        <f>SUM(-M76,N76)+Tabla3[[#This Row],[Saldo7]]</f>
        <v>4.4227332169270994E-3</v>
      </c>
      <c r="P76" s="120">
        <f>SUM('May 26'!L73)</f>
        <v>357.74993768603605</v>
      </c>
      <c r="Q76" s="106">
        <f>SUM('Pago Cuota MC 2026'!J74)</f>
        <v>0</v>
      </c>
      <c r="R76" s="117">
        <f>SUM(-P76,Q76)+Tabla3[[#This Row],[Saldo13]]</f>
        <v>-357.74551495281912</v>
      </c>
      <c r="S76" s="120">
        <f>SUM('Jun 26'!L73)</f>
        <v>0</v>
      </c>
      <c r="T76" s="106">
        <f>SUM('Pago Cuota MC 2026'!K74)</f>
        <v>0</v>
      </c>
      <c r="U76" s="117">
        <f>SUM(-S76,T76)+Tabla3[[#This Row],[Saldo132]]</f>
        <v>-357.74551495281912</v>
      </c>
      <c r="V76" s="120">
        <f>SUM('Jul 26'!L73)</f>
        <v>0</v>
      </c>
      <c r="W76" s="106">
        <f>SUM('Pago Cuota MC 2026'!L74)</f>
        <v>0</v>
      </c>
      <c r="X76" s="117">
        <f>SUM(-V76,W76)+Tabla3[[#This Row],[Saldo16]]</f>
        <v>-357.74551495281912</v>
      </c>
      <c r="Y76" s="120">
        <f>SUM('Ago 26'!L73)</f>
        <v>0</v>
      </c>
      <c r="Z76" s="106">
        <f>SUM('Pago Cuota MC 2026'!M74)</f>
        <v>0</v>
      </c>
      <c r="AA76" s="117">
        <f>SUM(-Y76,Z76)+Tabla3[[#This Row],[Saldo19]]</f>
        <v>-357.74551495281912</v>
      </c>
      <c r="AB76" s="120">
        <f>SUM('Sep 26'!L73)</f>
        <v>0</v>
      </c>
      <c r="AC76" s="106">
        <f>SUM('Pago Cuota MC 2026'!N74)</f>
        <v>0</v>
      </c>
      <c r="AD76" s="117">
        <f>SUM(-AB76,AC76)+Tabla3[[#This Row],[Saldo22]]</f>
        <v>-357.74551495281912</v>
      </c>
      <c r="AE76" s="120">
        <f>SUM('Oct 26'!L73)</f>
        <v>0</v>
      </c>
      <c r="AF76" s="106">
        <f>SUM('Pago Cuota MC 2026'!O74)</f>
        <v>0</v>
      </c>
      <c r="AG76" s="143">
        <f>SUM(-AE76,AF76)+Tabla3[[#This Row],[Saldo25]]</f>
        <v>-357.74551495281912</v>
      </c>
      <c r="AH76" s="120">
        <f>SUM('Nov 26'!L73)</f>
        <v>0</v>
      </c>
      <c r="AI76" s="106">
        <f>SUM('Pago Cuota MC 2026'!P74)</f>
        <v>0</v>
      </c>
      <c r="AJ76" s="117">
        <f>SUM(-AH76,AI76)+Tabla3[[#This Row],[Saldo28]]</f>
        <v>-357.74551495281912</v>
      </c>
      <c r="AK76" s="120">
        <f>SUM('Dic 26'!L73)</f>
        <v>0</v>
      </c>
      <c r="AL76" s="106">
        <f>SUM('Pago Cuota MC 2026'!Q74)</f>
        <v>0</v>
      </c>
      <c r="AM76" s="143">
        <f>SUM(-AK76,AL76)+Tabla3[[#This Row],[Saldo31]]</f>
        <v>-357.74551495281912</v>
      </c>
      <c r="AN76" s="126">
        <f t="shared" si="5"/>
        <v>-357.74551495281912</v>
      </c>
      <c r="AO76" s="29"/>
      <c r="AP76" s="104">
        <f>SUM(Tabla3[[#This Row],[Saldo Anual]])</f>
        <v>-357.74551495281912</v>
      </c>
    </row>
    <row r="77" spans="1:42" ht="16.149999999999999" thickBot="1" x14ac:dyDescent="0.5">
      <c r="A77" s="338"/>
      <c r="B77" s="16" t="s">
        <v>6</v>
      </c>
      <c r="C77" s="114">
        <v>304</v>
      </c>
      <c r="D77" s="116">
        <f>SUM('Ene 26'!L74)-('Pago Cuota MC 2025'!F74)</f>
        <v>359.64680660351598</v>
      </c>
      <c r="E77" s="106">
        <f>SUM('Pago Cuota MC 2026'!F75)</f>
        <v>360.19</v>
      </c>
      <c r="F77" s="117">
        <f t="shared" si="4"/>
        <v>0.5431933964840141</v>
      </c>
      <c r="G77" s="116">
        <f>SUM('Feb 26'!L74)</f>
        <v>372.52854679196031</v>
      </c>
      <c r="H77" s="106">
        <f>SUM('Pago Cuota MC 2026'!G75)</f>
        <v>0</v>
      </c>
      <c r="I77" s="117">
        <f>SUM(-G77,H77)+Tabla3[[#This Row],[Saldo]]</f>
        <v>-371.9853533954763</v>
      </c>
      <c r="J77" s="116">
        <f>SUM('Mar 26'!L74)</f>
        <v>361.14417931187722</v>
      </c>
      <c r="K77" s="106">
        <f>SUM('Pago Cuota MC 2026'!H75)</f>
        <v>733.13</v>
      </c>
      <c r="L77" s="117">
        <f>SUM(-J77,K77)+Tabla3[[#This Row],[Saldo4]]</f>
        <v>4.6729264647638047E-4</v>
      </c>
      <c r="M77" s="120">
        <f>SUM('Abr 26'!L74)</f>
        <v>370.38633278127548</v>
      </c>
      <c r="N77" s="106">
        <f>SUM('Pago Cuota MC 2026'!I75)</f>
        <v>0</v>
      </c>
      <c r="O77" s="117">
        <f>SUM(-M77,N77)+Tabla3[[#This Row],[Saldo7]]</f>
        <v>-370.38586548862901</v>
      </c>
      <c r="P77" s="120">
        <f>SUM('May 26'!L74)</f>
        <v>364.87821217252252</v>
      </c>
      <c r="Q77" s="106">
        <f>SUM('Pago Cuota MC 2026'!J75)</f>
        <v>0</v>
      </c>
      <c r="R77" s="117">
        <f>SUM(-P77,Q77)+Tabla3[[#This Row],[Saldo13]]</f>
        <v>-735.26407766115153</v>
      </c>
      <c r="S77" s="120">
        <f>SUM('Jun 26'!L74)</f>
        <v>0</v>
      </c>
      <c r="T77" s="106">
        <f>SUM('Pago Cuota MC 2026'!K75)</f>
        <v>0</v>
      </c>
      <c r="U77" s="117">
        <f>SUM(-S77,T77)+Tabla3[[#This Row],[Saldo132]]</f>
        <v>-735.26407766115153</v>
      </c>
      <c r="V77" s="120">
        <f>SUM('Jul 26'!L74)</f>
        <v>0</v>
      </c>
      <c r="W77" s="106">
        <f>SUM('Pago Cuota MC 2026'!L75)</f>
        <v>0</v>
      </c>
      <c r="X77" s="117">
        <f>SUM(-V77,W77)+Tabla3[[#This Row],[Saldo16]]</f>
        <v>-735.26407766115153</v>
      </c>
      <c r="Y77" s="120">
        <f>SUM('Ago 26'!L74)</f>
        <v>0</v>
      </c>
      <c r="Z77" s="106">
        <f>SUM('Pago Cuota MC 2026'!M75)</f>
        <v>0</v>
      </c>
      <c r="AA77" s="117">
        <f>SUM(-Y77,Z77)+Tabla3[[#This Row],[Saldo19]]</f>
        <v>-735.26407766115153</v>
      </c>
      <c r="AB77" s="120">
        <f>SUM('Sep 26'!L74)</f>
        <v>0</v>
      </c>
      <c r="AC77" s="106">
        <f>SUM('Pago Cuota MC 2026'!N75)</f>
        <v>0</v>
      </c>
      <c r="AD77" s="117">
        <f>SUM(-AB77,AC77)+Tabla3[[#This Row],[Saldo22]]</f>
        <v>-735.26407766115153</v>
      </c>
      <c r="AE77" s="120">
        <f>SUM('Oct 26'!L74)</f>
        <v>0</v>
      </c>
      <c r="AF77" s="106">
        <f>SUM('Pago Cuota MC 2026'!O75)</f>
        <v>0</v>
      </c>
      <c r="AG77" s="143">
        <f>SUM(-AE77,AF77)+Tabla3[[#This Row],[Saldo25]]</f>
        <v>-735.26407766115153</v>
      </c>
      <c r="AH77" s="120">
        <f>SUM('Nov 26'!L74)</f>
        <v>0</v>
      </c>
      <c r="AI77" s="106">
        <f>SUM('Pago Cuota MC 2026'!P75)</f>
        <v>0</v>
      </c>
      <c r="AJ77" s="117">
        <f>SUM(-AH77,AI77)+Tabla3[[#This Row],[Saldo28]]</f>
        <v>-735.26407766115153</v>
      </c>
      <c r="AK77" s="120">
        <f>SUM('Dic 26'!L74)</f>
        <v>0</v>
      </c>
      <c r="AL77" s="106">
        <f>SUM('Pago Cuota MC 2026'!Q75)</f>
        <v>0</v>
      </c>
      <c r="AM77" s="143">
        <f>SUM(-AK77,AL77)+Tabla3[[#This Row],[Saldo31]]</f>
        <v>-735.26407766115153</v>
      </c>
      <c r="AN77" s="126">
        <f t="shared" si="5"/>
        <v>-735.26407766115153</v>
      </c>
      <c r="AO77" s="29"/>
      <c r="AP77" s="104">
        <f>SUM(Tabla3[[#This Row],[Saldo Anual]])</f>
        <v>-735.26407766115153</v>
      </c>
    </row>
    <row r="78" spans="1:42" ht="16.149999999999999" thickBot="1" x14ac:dyDescent="0.5">
      <c r="A78" s="338"/>
      <c r="B78" s="16" t="s">
        <v>6</v>
      </c>
      <c r="C78" s="114">
        <v>401</v>
      </c>
      <c r="D78" s="116">
        <f>SUM('Ene 26'!L75)-('Pago Cuota MC 2025'!F75)</f>
        <v>404.50734911378902</v>
      </c>
      <c r="E78" s="106">
        <f>SUM('Pago Cuota MC 2026'!F76)</f>
        <v>405.05</v>
      </c>
      <c r="F78" s="117">
        <f t="shared" si="4"/>
        <v>0.54265088621099267</v>
      </c>
      <c r="G78" s="116">
        <f>SUM('Feb 26'!L75)</f>
        <v>421.61893238318976</v>
      </c>
      <c r="H78" s="106">
        <f>SUM('Pago Cuota MC 2026'!G76)</f>
        <v>421.08</v>
      </c>
      <c r="I78" s="117">
        <f>SUM(-G78,H78)+Tabla3[[#This Row],[Saldo]]</f>
        <v>3.7185030212185666E-3</v>
      </c>
      <c r="J78" s="116">
        <f>SUM('Mar 26'!L75)</f>
        <v>402.39282345408026</v>
      </c>
      <c r="K78" s="106">
        <f>SUM('Pago Cuota MC 2026'!H76)</f>
        <v>402.39</v>
      </c>
      <c r="L78" s="117">
        <f>SUM(-J78,K78)+Tabla3[[#This Row],[Saldo4]]</f>
        <v>8.9504894094716292E-4</v>
      </c>
      <c r="M78" s="120">
        <f>SUM('Abr 26'!L75)</f>
        <v>395.98070382010025</v>
      </c>
      <c r="N78" s="106">
        <f>SUM('Pago Cuota MC 2026'!I76)</f>
        <v>395.98</v>
      </c>
      <c r="O78" s="117">
        <f>SUM(-M78,N78)+Tabla3[[#This Row],[Saldo7]]</f>
        <v>1.9122884071975932E-4</v>
      </c>
      <c r="P78" s="120">
        <f>SUM('May 26'!L75)</f>
        <v>395.84670441576577</v>
      </c>
      <c r="Q78" s="106">
        <f>SUM('Pago Cuota MC 2026'!J76)</f>
        <v>395.85</v>
      </c>
      <c r="R78" s="117">
        <f>SUM(-P78,Q78)+Tabla3[[#This Row],[Saldo13]]</f>
        <v>3.486813074971451E-3</v>
      </c>
      <c r="S78" s="120">
        <f>SUM('Jun 26'!L75)</f>
        <v>0</v>
      </c>
      <c r="T78" s="106">
        <f>SUM('Pago Cuota MC 2026'!K76)</f>
        <v>0</v>
      </c>
      <c r="U78" s="117">
        <f>SUM(-S78,T78)+Tabla3[[#This Row],[Saldo132]]</f>
        <v>3.486813074971451E-3</v>
      </c>
      <c r="V78" s="120">
        <f>SUM('Jul 26'!L75)</f>
        <v>0</v>
      </c>
      <c r="W78" s="106">
        <f>SUM('Pago Cuota MC 2026'!L76)</f>
        <v>0</v>
      </c>
      <c r="X78" s="117">
        <f>SUM(-V78,W78)+Tabla3[[#This Row],[Saldo16]]</f>
        <v>3.486813074971451E-3</v>
      </c>
      <c r="Y78" s="120">
        <f>SUM('Ago 26'!L75)</f>
        <v>0</v>
      </c>
      <c r="Z78" s="106">
        <f>SUM('Pago Cuota MC 2026'!M76)</f>
        <v>0</v>
      </c>
      <c r="AA78" s="117">
        <f>SUM(-Y78,Z78)+Tabla3[[#This Row],[Saldo19]]</f>
        <v>3.486813074971451E-3</v>
      </c>
      <c r="AB78" s="120">
        <f>SUM('Sep 26'!L75)</f>
        <v>0</v>
      </c>
      <c r="AC78" s="106">
        <f>SUM('Pago Cuota MC 2026'!N76)</f>
        <v>0</v>
      </c>
      <c r="AD78" s="117">
        <f>SUM(-AB78,AC78)+Tabla3[[#This Row],[Saldo22]]</f>
        <v>3.486813074971451E-3</v>
      </c>
      <c r="AE78" s="120">
        <f>SUM('Oct 26'!L75)</f>
        <v>0</v>
      </c>
      <c r="AF78" s="106">
        <f>SUM('Pago Cuota MC 2026'!O76)</f>
        <v>0</v>
      </c>
      <c r="AG78" s="143">
        <f>SUM(-AE78,AF78)+Tabla3[[#This Row],[Saldo25]]</f>
        <v>3.486813074971451E-3</v>
      </c>
      <c r="AH78" s="120">
        <f>SUM('Nov 26'!L75)</f>
        <v>0</v>
      </c>
      <c r="AI78" s="106">
        <f>SUM('Pago Cuota MC 2026'!P76)</f>
        <v>0</v>
      </c>
      <c r="AJ78" s="117">
        <f>SUM(-AH78,AI78)+Tabla3[[#This Row],[Saldo28]]</f>
        <v>3.486813074971451E-3</v>
      </c>
      <c r="AK78" s="120">
        <f>SUM('Dic 26'!L75)</f>
        <v>0</v>
      </c>
      <c r="AL78" s="106">
        <f>SUM('Pago Cuota MC 2026'!Q76)</f>
        <v>0</v>
      </c>
      <c r="AM78" s="143">
        <f>SUM(-AK78,AL78)+Tabla3[[#This Row],[Saldo31]]</f>
        <v>3.486813074971451E-3</v>
      </c>
      <c r="AN78" s="126">
        <f t="shared" si="5"/>
        <v>3.486813074971451E-3</v>
      </c>
      <c r="AO78" s="29"/>
      <c r="AP78" s="104" t="s">
        <v>12</v>
      </c>
    </row>
    <row r="79" spans="1:42" ht="16.149999999999999" thickBot="1" x14ac:dyDescent="0.5">
      <c r="A79" s="338"/>
      <c r="B79" s="16" t="s">
        <v>6</v>
      </c>
      <c r="C79" s="114">
        <v>402</v>
      </c>
      <c r="D79" s="116">
        <f>SUM('Ene 26'!L76)-('Pago Cuota MC 2025'!F76)</f>
        <v>342.27196913850923</v>
      </c>
      <c r="E79" s="106">
        <f>SUM('Pago Cuota MC 2026'!F77)</f>
        <v>0</v>
      </c>
      <c r="F79" s="117">
        <f t="shared" si="4"/>
        <v>-342.27196913850923</v>
      </c>
      <c r="G79" s="116">
        <f>SUM('Feb 26'!L76)</f>
        <v>481.04059377708165</v>
      </c>
      <c r="H79" s="106">
        <f>SUM('Pago Cuota MC 2026'!G77)</f>
        <v>600</v>
      </c>
      <c r="I79" s="117">
        <f>SUM(-G79,H79)+Tabla3[[#This Row],[Saldo]]</f>
        <v>-223.31256291559089</v>
      </c>
      <c r="J79" s="116">
        <f>SUM('Mar 26'!L76)</f>
        <v>454.07975959736063</v>
      </c>
      <c r="K79" s="106">
        <f>SUM('Pago Cuota MC 2026'!H77)</f>
        <v>0</v>
      </c>
      <c r="L79" s="117">
        <f>SUM(-J79,K79)+Tabla3[[#This Row],[Saldo4]]</f>
        <v>-677.39232251295152</v>
      </c>
      <c r="M79" s="120">
        <f>SUM('Abr 26'!L76)</f>
        <v>446.47015964381484</v>
      </c>
      <c r="N79" s="106">
        <f>SUM('Pago Cuota MC 2026'!I77)</f>
        <v>0</v>
      </c>
      <c r="O79" s="117">
        <f>SUM(-M79,N79)+Tabla3[[#This Row],[Saldo7]]</f>
        <v>-1123.8624821567664</v>
      </c>
      <c r="P79" s="120">
        <f>SUM('May 26'!L76)</f>
        <v>442.78535098333339</v>
      </c>
      <c r="Q79" s="106">
        <f>SUM('Pago Cuota MC 2026'!J77)</f>
        <v>0</v>
      </c>
      <c r="R79" s="117">
        <f>SUM(-P79,Q79)+Tabla3[[#This Row],[Saldo13]]</f>
        <v>-1566.6478331400999</v>
      </c>
      <c r="S79" s="120">
        <f>SUM('Jun 26'!L76)</f>
        <v>0</v>
      </c>
      <c r="T79" s="106">
        <f>SUM('Pago Cuota MC 2026'!K77)</f>
        <v>0</v>
      </c>
      <c r="U79" s="117">
        <f>SUM(-S79,T79)+Tabla3[[#This Row],[Saldo132]]</f>
        <v>-1566.6478331400999</v>
      </c>
      <c r="V79" s="120">
        <f>SUM('Jul 26'!L76)</f>
        <v>0</v>
      </c>
      <c r="W79" s="106">
        <f>SUM('Pago Cuota MC 2026'!L77)</f>
        <v>0</v>
      </c>
      <c r="X79" s="117">
        <f>SUM(-V79,W79)+Tabla3[[#This Row],[Saldo16]]</f>
        <v>-1566.6478331400999</v>
      </c>
      <c r="Y79" s="120">
        <f>SUM('Ago 26'!L76)</f>
        <v>0</v>
      </c>
      <c r="Z79" s="106">
        <f>SUM('Pago Cuota MC 2026'!M77)</f>
        <v>0</v>
      </c>
      <c r="AA79" s="117">
        <f>SUM(-Y79,Z79)+Tabla3[[#This Row],[Saldo19]]</f>
        <v>-1566.6478331400999</v>
      </c>
      <c r="AB79" s="120">
        <f>SUM('Sep 26'!L76)</f>
        <v>0</v>
      </c>
      <c r="AC79" s="106">
        <f>SUM('Pago Cuota MC 2026'!N77)</f>
        <v>0</v>
      </c>
      <c r="AD79" s="117">
        <f>SUM(-AB79,AC79)+Tabla3[[#This Row],[Saldo22]]</f>
        <v>-1566.6478331400999</v>
      </c>
      <c r="AE79" s="120">
        <f>SUM('Oct 26'!L76)</f>
        <v>0</v>
      </c>
      <c r="AF79" s="106">
        <f>SUM('Pago Cuota MC 2026'!O77)</f>
        <v>0</v>
      </c>
      <c r="AG79" s="143">
        <f>SUM(-AE79,AF79)+Tabla3[[#This Row],[Saldo25]]</f>
        <v>-1566.6478331400999</v>
      </c>
      <c r="AH79" s="120">
        <f>SUM('Nov 26'!L76)</f>
        <v>0</v>
      </c>
      <c r="AI79" s="106">
        <f>SUM('Pago Cuota MC 2026'!P77)</f>
        <v>0</v>
      </c>
      <c r="AJ79" s="117">
        <f>SUM(-AH79,AI79)+Tabla3[[#This Row],[Saldo28]]</f>
        <v>-1566.6478331400999</v>
      </c>
      <c r="AK79" s="120">
        <f>SUM('Dic 26'!L76)</f>
        <v>0</v>
      </c>
      <c r="AL79" s="106">
        <f>SUM('Pago Cuota MC 2026'!Q77)</f>
        <v>0</v>
      </c>
      <c r="AM79" s="143">
        <f>SUM(-AK79,AL79)+Tabla3[[#This Row],[Saldo31]]</f>
        <v>-1566.6478331400999</v>
      </c>
      <c r="AN79" s="126">
        <f t="shared" si="5"/>
        <v>-1566.6478331400999</v>
      </c>
      <c r="AO79" s="29"/>
      <c r="AP79" s="104">
        <f>SUM(Tabla3[[#This Row],[Saldo Anual]])</f>
        <v>-1566.6478331400999</v>
      </c>
    </row>
    <row r="80" spans="1:42" ht="16.149999999999999" thickBot="1" x14ac:dyDescent="0.5">
      <c r="A80" s="338"/>
      <c r="B80" s="16" t="s">
        <v>6</v>
      </c>
      <c r="C80" s="114">
        <v>403</v>
      </c>
      <c r="D80" s="116">
        <f>SUM('Ene 26'!L77)-('Pago Cuota MC 2025'!F77)</f>
        <v>-44.995808434758317</v>
      </c>
      <c r="E80" s="106">
        <f>SUM('Pago Cuota MC 2026'!F78)</f>
        <v>0</v>
      </c>
      <c r="F80" s="117">
        <f t="shared" si="4"/>
        <v>44.995808434758317</v>
      </c>
      <c r="G80" s="116">
        <f>SUM('Feb 26'!L77)</f>
        <v>444.2001477316627</v>
      </c>
      <c r="H80" s="106">
        <f>SUM('Pago Cuota MC 2026'!G78)</f>
        <v>500</v>
      </c>
      <c r="I80" s="117">
        <f>SUM(-G80,H80)+Tabla3[[#This Row],[Saldo]]</f>
        <v>100.79566070309562</v>
      </c>
      <c r="J80" s="116">
        <f>SUM('Mar 26'!L77)</f>
        <v>432.04461903716674</v>
      </c>
      <c r="K80" s="106">
        <f>SUM('Pago Cuota MC 2026'!H78)</f>
        <v>300</v>
      </c>
      <c r="L80" s="117">
        <f>SUM(-J80,K80)+Tabla3[[#This Row],[Saldo4]]</f>
        <v>-31.248958334071119</v>
      </c>
      <c r="M80" s="120">
        <f>SUM('Abr 26'!L77)</f>
        <v>434.19895565640667</v>
      </c>
      <c r="N80" s="106">
        <f>SUM('Pago Cuota MC 2026'!I78)</f>
        <v>465.45</v>
      </c>
      <c r="O80" s="117">
        <f>SUM(-M80,N80)+Tabla3[[#This Row],[Saldo7]]</f>
        <v>2.0860095222019481E-3</v>
      </c>
      <c r="P80" s="120">
        <f>SUM('May 26'!L77)</f>
        <v>442.22986579414419</v>
      </c>
      <c r="Q80" s="106">
        <f>SUM('Pago Cuota MC 2026'!J78)</f>
        <v>0</v>
      </c>
      <c r="R80" s="117">
        <f>SUM(-P80,Q80)+Tabla3[[#This Row],[Saldo13]]</f>
        <v>-442.22777978462199</v>
      </c>
      <c r="S80" s="120">
        <f>SUM('Jun 26'!L77)</f>
        <v>0</v>
      </c>
      <c r="T80" s="106">
        <f>SUM('Pago Cuota MC 2026'!K78)</f>
        <v>0</v>
      </c>
      <c r="U80" s="117">
        <f>SUM(-S80,T80)+Tabla3[[#This Row],[Saldo132]]</f>
        <v>-442.22777978462199</v>
      </c>
      <c r="V80" s="120">
        <f>SUM('Jul 26'!L77)</f>
        <v>0</v>
      </c>
      <c r="W80" s="106">
        <f>SUM('Pago Cuota MC 2026'!L78)</f>
        <v>0</v>
      </c>
      <c r="X80" s="117">
        <f>SUM(-V80,W80)+Tabla3[[#This Row],[Saldo16]]</f>
        <v>-442.22777978462199</v>
      </c>
      <c r="Y80" s="120">
        <f>SUM('Ago 26'!L77)</f>
        <v>0</v>
      </c>
      <c r="Z80" s="106">
        <f>SUM('Pago Cuota MC 2026'!M78)</f>
        <v>0</v>
      </c>
      <c r="AA80" s="117">
        <f>SUM(-Y80,Z80)+Tabla3[[#This Row],[Saldo19]]</f>
        <v>-442.22777978462199</v>
      </c>
      <c r="AB80" s="120">
        <f>SUM('Sep 26'!L77)</f>
        <v>0</v>
      </c>
      <c r="AC80" s="106">
        <f>SUM('Pago Cuota MC 2026'!N78)</f>
        <v>0</v>
      </c>
      <c r="AD80" s="117">
        <f>SUM(-AB80,AC80)+Tabla3[[#This Row],[Saldo22]]</f>
        <v>-442.22777978462199</v>
      </c>
      <c r="AE80" s="120">
        <f>SUM('Oct 26'!L77)</f>
        <v>0</v>
      </c>
      <c r="AF80" s="106">
        <f>SUM('Pago Cuota MC 2026'!O78)</f>
        <v>0</v>
      </c>
      <c r="AG80" s="143">
        <f>SUM(-AE80,AF80)+Tabla3[[#This Row],[Saldo25]]</f>
        <v>-442.22777978462199</v>
      </c>
      <c r="AH80" s="120">
        <f>SUM('Nov 26'!L77)</f>
        <v>0</v>
      </c>
      <c r="AI80" s="106">
        <f>SUM('Pago Cuota MC 2026'!P78)</f>
        <v>0</v>
      </c>
      <c r="AJ80" s="117">
        <f>SUM(-AH80,AI80)+Tabla3[[#This Row],[Saldo28]]</f>
        <v>-442.22777978462199</v>
      </c>
      <c r="AK80" s="120">
        <f>SUM('Dic 26'!L77)</f>
        <v>0</v>
      </c>
      <c r="AL80" s="106">
        <f>SUM('Pago Cuota MC 2026'!Q78)</f>
        <v>0</v>
      </c>
      <c r="AM80" s="143">
        <f>SUM(-AK80,AL80)+Tabla3[[#This Row],[Saldo31]]</f>
        <v>-442.22777978462199</v>
      </c>
      <c r="AN80" s="126">
        <f t="shared" si="5"/>
        <v>-442.22777978462199</v>
      </c>
      <c r="AO80" s="29"/>
      <c r="AP80" s="104">
        <f>SUM(Tabla3[[#This Row],[Saldo Anual]])</f>
        <v>-442.22777978462199</v>
      </c>
    </row>
    <row r="81" spans="1:43" ht="16.149999999999999" thickBot="1" x14ac:dyDescent="0.5">
      <c r="A81" s="338"/>
      <c r="B81" s="16" t="s">
        <v>6</v>
      </c>
      <c r="C81" s="114">
        <v>404</v>
      </c>
      <c r="D81" s="116">
        <f>SUM('Ene 26'!L78)-('Pago Cuota MC 2025'!F78)</f>
        <v>359.77950626225908</v>
      </c>
      <c r="E81" s="106">
        <f>SUM('Pago Cuota MC 2026'!F79)</f>
        <v>380</v>
      </c>
      <c r="F81" s="117">
        <f t="shared" si="4"/>
        <v>20.220493737740924</v>
      </c>
      <c r="G81" s="116">
        <f>SUM('Feb 26'!L78)</f>
        <v>380.66955008091878</v>
      </c>
      <c r="H81" s="106">
        <f>SUM('Pago Cuota MC 2026'!G79)</f>
        <v>361</v>
      </c>
      <c r="I81" s="117">
        <f>SUM(-G81,H81)+Tabla3[[#This Row],[Saldo]]</f>
        <v>0.55094365682214175</v>
      </c>
      <c r="J81" s="116">
        <f>SUM('Mar 26'!L78)</f>
        <v>417.32158569485591</v>
      </c>
      <c r="K81" s="106">
        <f>SUM('Pago Cuota MC 2026'!H79)</f>
        <v>416</v>
      </c>
      <c r="L81" s="117">
        <f>SUM(-J81,K81)+Tabla3[[#This Row],[Saldo4]]</f>
        <v>-0.7706420380337704</v>
      </c>
      <c r="M81" s="120">
        <f>SUM('Abr 26'!L78)</f>
        <v>431.49448986417161</v>
      </c>
      <c r="N81" s="106">
        <f>SUM('Pago Cuota MC 2026'!I79)</f>
        <v>440</v>
      </c>
      <c r="O81" s="117">
        <f>SUM(-M81,N81)+Tabla3[[#This Row],[Saldo7]]</f>
        <v>7.7348680977946174</v>
      </c>
      <c r="P81" s="120">
        <f>SUM('May 26'!L78)</f>
        <v>410.67333579414412</v>
      </c>
      <c r="Q81" s="106">
        <f>SUM('Pago Cuota MC 2026'!J79)</f>
        <v>0</v>
      </c>
      <c r="R81" s="117">
        <f>SUM(-P81,Q81)+Tabla3[[#This Row],[Saldo13]]</f>
        <v>-402.93846769634951</v>
      </c>
      <c r="S81" s="120">
        <f>SUM('Jun 26'!L78)</f>
        <v>0</v>
      </c>
      <c r="T81" s="106">
        <f>SUM('Pago Cuota MC 2026'!K79)</f>
        <v>0</v>
      </c>
      <c r="U81" s="117">
        <f>SUM(-S81,T81)+Tabla3[[#This Row],[Saldo132]]</f>
        <v>-402.93846769634951</v>
      </c>
      <c r="V81" s="120">
        <f>SUM('Jul 26'!L78)</f>
        <v>0</v>
      </c>
      <c r="W81" s="106">
        <f>SUM('Pago Cuota MC 2026'!L79)</f>
        <v>0</v>
      </c>
      <c r="X81" s="117">
        <f>SUM(-V81,W81)+Tabla3[[#This Row],[Saldo16]]</f>
        <v>-402.93846769634951</v>
      </c>
      <c r="Y81" s="120">
        <f>SUM('Ago 26'!L78)</f>
        <v>0</v>
      </c>
      <c r="Z81" s="106">
        <f>SUM('Pago Cuota MC 2026'!M79)</f>
        <v>0</v>
      </c>
      <c r="AA81" s="117">
        <f>SUM(-Y81,Z81)+Tabla3[[#This Row],[Saldo19]]</f>
        <v>-402.93846769634951</v>
      </c>
      <c r="AB81" s="120">
        <f>SUM('Sep 26'!L78)</f>
        <v>0</v>
      </c>
      <c r="AC81" s="106">
        <f>SUM('Pago Cuota MC 2026'!N79)</f>
        <v>0</v>
      </c>
      <c r="AD81" s="117">
        <f>SUM(-AB81,AC81)+Tabla3[[#This Row],[Saldo22]]</f>
        <v>-402.93846769634951</v>
      </c>
      <c r="AE81" s="120">
        <f>SUM('Oct 26'!L78)</f>
        <v>0</v>
      </c>
      <c r="AF81" s="106">
        <f>SUM('Pago Cuota MC 2026'!O79)</f>
        <v>0</v>
      </c>
      <c r="AG81" s="143">
        <f>SUM(-AE81,AF81)+Tabla3[[#This Row],[Saldo25]]</f>
        <v>-402.93846769634951</v>
      </c>
      <c r="AH81" s="120">
        <f>SUM('Nov 26'!L78)</f>
        <v>0</v>
      </c>
      <c r="AI81" s="106">
        <f>SUM('Pago Cuota MC 2026'!P79)</f>
        <v>0</v>
      </c>
      <c r="AJ81" s="117">
        <f>SUM(-AH81,AI81)+Tabla3[[#This Row],[Saldo28]]</f>
        <v>-402.93846769634951</v>
      </c>
      <c r="AK81" s="120">
        <f>SUM('Dic 26'!L78)</f>
        <v>0</v>
      </c>
      <c r="AL81" s="106">
        <f>SUM('Pago Cuota MC 2026'!Q79)</f>
        <v>0</v>
      </c>
      <c r="AM81" s="143">
        <f>SUM(-AK81,AL81)+Tabla3[[#This Row],[Saldo31]]</f>
        <v>-402.93846769634951</v>
      </c>
      <c r="AN81" s="126">
        <f t="shared" si="5"/>
        <v>-402.93846769634951</v>
      </c>
      <c r="AO81" s="29"/>
      <c r="AP81" s="104">
        <f>SUM(Tabla3[[#This Row],[Saldo Anual]])</f>
        <v>-402.93846769634951</v>
      </c>
    </row>
    <row r="82" spans="1:43" ht="16.149999999999999" thickBot="1" x14ac:dyDescent="0.5">
      <c r="A82" s="338"/>
      <c r="B82" s="16" t="s">
        <v>6</v>
      </c>
      <c r="C82" s="114">
        <v>501</v>
      </c>
      <c r="D82" s="116">
        <f>SUM('Ene 26'!L79)-('Pago Cuota MC 2025'!F79)</f>
        <v>495.23701111434826</v>
      </c>
      <c r="E82" s="106">
        <f>SUM('Pago Cuota MC 2026'!F80)</f>
        <v>496</v>
      </c>
      <c r="F82" s="117">
        <f t="shared" si="4"/>
        <v>0.76298888565173684</v>
      </c>
      <c r="G82" s="116">
        <f>SUM('Feb 26'!L79)</f>
        <v>466.5777248655703</v>
      </c>
      <c r="H82" s="106">
        <f>SUM('Pago Cuota MC 2026'!G80)</f>
        <v>466</v>
      </c>
      <c r="I82" s="117">
        <f>SUM(-G82,H82)+Tabla3[[#This Row],[Saldo]]</f>
        <v>0.1852640200814335</v>
      </c>
      <c r="J82" s="116">
        <f>SUM('Mar 26'!L79)</f>
        <v>461.62485674252628</v>
      </c>
      <c r="K82" s="106">
        <f>SUM('Pago Cuota MC 2026'!H80)</f>
        <v>461.5</v>
      </c>
      <c r="L82" s="117">
        <f>SUM(-J82,K82)+Tabla3[[#This Row],[Saldo4]]</f>
        <v>6.0407277555157179E-2</v>
      </c>
      <c r="M82" s="120">
        <f>SUM('Abr 26'!L79)</f>
        <v>459.39198944444445</v>
      </c>
      <c r="N82" s="106">
        <f>SUM('Pago Cuota MC 2026'!I80)</f>
        <v>460</v>
      </c>
      <c r="O82" s="117">
        <f>SUM(-M82,N82)+Tabla3[[#This Row],[Saldo7]]</f>
        <v>0.66841783311070913</v>
      </c>
      <c r="P82" s="120">
        <f>SUM('May 26'!L79)</f>
        <v>571.85403603738746</v>
      </c>
      <c r="Q82" s="106">
        <f>SUM('Pago Cuota MC 2026'!J80)</f>
        <v>0</v>
      </c>
      <c r="R82" s="117">
        <f>SUM(-P82,Q82)+Tabla3[[#This Row],[Saldo13]]</f>
        <v>-571.18561820427681</v>
      </c>
      <c r="S82" s="120">
        <f>SUM('Jun 26'!L79)</f>
        <v>0</v>
      </c>
      <c r="T82" s="106">
        <f>SUM('Pago Cuota MC 2026'!K80)</f>
        <v>0</v>
      </c>
      <c r="U82" s="117">
        <f>SUM(-S82,T82)+Tabla3[[#This Row],[Saldo132]]</f>
        <v>-571.18561820427681</v>
      </c>
      <c r="V82" s="120">
        <f>SUM('Jul 26'!L79)</f>
        <v>0</v>
      </c>
      <c r="W82" s="106">
        <f>SUM('Pago Cuota MC 2026'!L80)</f>
        <v>0</v>
      </c>
      <c r="X82" s="117">
        <f>SUM(-V82,W82)+Tabla3[[#This Row],[Saldo16]]</f>
        <v>-571.18561820427681</v>
      </c>
      <c r="Y82" s="120">
        <f>SUM('Ago 26'!L79)</f>
        <v>0</v>
      </c>
      <c r="Z82" s="106">
        <f>SUM('Pago Cuota MC 2026'!M80)</f>
        <v>0</v>
      </c>
      <c r="AA82" s="117">
        <f>SUM(-Y82,Z82)+Tabla3[[#This Row],[Saldo19]]</f>
        <v>-571.18561820427681</v>
      </c>
      <c r="AB82" s="120">
        <f>SUM('Sep 26'!L79)</f>
        <v>0</v>
      </c>
      <c r="AC82" s="106">
        <f>SUM('Pago Cuota MC 2026'!N80)</f>
        <v>0</v>
      </c>
      <c r="AD82" s="117">
        <f>SUM(-AB82,AC82)+Tabla3[[#This Row],[Saldo22]]</f>
        <v>-571.18561820427681</v>
      </c>
      <c r="AE82" s="120">
        <f>SUM('Oct 26'!L79)</f>
        <v>0</v>
      </c>
      <c r="AF82" s="106">
        <f>SUM('Pago Cuota MC 2026'!O80)</f>
        <v>0</v>
      </c>
      <c r="AG82" s="143">
        <f>SUM(-AE82,AF82)+Tabla3[[#This Row],[Saldo25]]</f>
        <v>-571.18561820427681</v>
      </c>
      <c r="AH82" s="120">
        <f>SUM('Nov 26'!L79)</f>
        <v>0</v>
      </c>
      <c r="AI82" s="106">
        <f>SUM('Pago Cuota MC 2026'!P80)</f>
        <v>0</v>
      </c>
      <c r="AJ82" s="117">
        <f>SUM(-AH82,AI82)+Tabla3[[#This Row],[Saldo28]]</f>
        <v>-571.18561820427681</v>
      </c>
      <c r="AK82" s="120">
        <f>SUM('Dic 26'!L79)</f>
        <v>0</v>
      </c>
      <c r="AL82" s="106">
        <f>SUM('Pago Cuota MC 2026'!Q80)</f>
        <v>0</v>
      </c>
      <c r="AM82" s="143">
        <f>SUM(-AK82,AL82)+Tabla3[[#This Row],[Saldo31]]</f>
        <v>-571.18561820427681</v>
      </c>
      <c r="AN82" s="126">
        <f t="shared" si="5"/>
        <v>-571.18561820427681</v>
      </c>
      <c r="AO82" s="29"/>
      <c r="AP82" s="104">
        <f>SUM(Tabla3[[#This Row],[Saldo Anual]])</f>
        <v>-571.18561820427681</v>
      </c>
    </row>
    <row r="83" spans="1:43" ht="16.149999999999999" thickBot="1" x14ac:dyDescent="0.5">
      <c r="A83" s="338"/>
      <c r="B83" s="16" t="s">
        <v>6</v>
      </c>
      <c r="C83" s="114">
        <v>502</v>
      </c>
      <c r="D83" s="116">
        <f>SUM('Ene 26'!L80)-('Pago Cuota MC 2025'!F80)</f>
        <v>392.08221063699284</v>
      </c>
      <c r="E83" s="106">
        <f>SUM('Pago Cuota MC 2026'!F81)</f>
        <v>393</v>
      </c>
      <c r="F83" s="117">
        <f t="shared" si="4"/>
        <v>0.91778936300715941</v>
      </c>
      <c r="G83" s="116">
        <f>SUM('Feb 26'!L80)</f>
        <v>430.04502917253978</v>
      </c>
      <c r="H83" s="106">
        <f>SUM('Pago Cuota MC 2026'!G81)</f>
        <v>430</v>
      </c>
      <c r="I83" s="117">
        <f>SUM(-G83,H83)+Tabla3[[#This Row],[Saldo]]</f>
        <v>0.87276019046737474</v>
      </c>
      <c r="J83" s="116">
        <f>SUM('Mar 26'!L80)</f>
        <v>431.13225609614869</v>
      </c>
      <c r="K83" s="106">
        <f>SUM('Pago Cuota MC 2026'!H81)</f>
        <v>431</v>
      </c>
      <c r="L83" s="117">
        <f>SUM(-J83,K83)+Tabla3[[#This Row],[Saldo4]]</f>
        <v>0.74050409431868047</v>
      </c>
      <c r="M83" s="120">
        <f>SUM('Abr 26'!L80)</f>
        <v>436.17827800687883</v>
      </c>
      <c r="N83" s="106">
        <f>SUM('Pago Cuota MC 2026'!I81)</f>
        <v>0</v>
      </c>
      <c r="O83" s="117">
        <f>SUM(-M83,N83)+Tabla3[[#This Row],[Saldo7]]</f>
        <v>-435.43777391256015</v>
      </c>
      <c r="P83" s="120">
        <f>SUM('May 26'!L80)</f>
        <v>429.42321144279282</v>
      </c>
      <c r="Q83" s="106">
        <f>SUM('Pago Cuota MC 2026'!J81)</f>
        <v>0</v>
      </c>
      <c r="R83" s="117">
        <f>SUM(-P83,Q83)+Tabla3[[#This Row],[Saldo13]]</f>
        <v>-864.86098535535302</v>
      </c>
      <c r="S83" s="120">
        <f>SUM('Jun 26'!L80)</f>
        <v>0</v>
      </c>
      <c r="T83" s="106">
        <f>SUM('Pago Cuota MC 2026'!K81)</f>
        <v>0</v>
      </c>
      <c r="U83" s="117">
        <f>SUM(-S83,T83)+Tabla3[[#This Row],[Saldo132]]</f>
        <v>-864.86098535535302</v>
      </c>
      <c r="V83" s="120">
        <f>SUM('Jul 26'!L80)</f>
        <v>0</v>
      </c>
      <c r="W83" s="106">
        <f>SUM('Pago Cuota MC 2026'!L81)</f>
        <v>0</v>
      </c>
      <c r="X83" s="117">
        <f>SUM(-V83,W83)+Tabla3[[#This Row],[Saldo16]]</f>
        <v>-864.86098535535302</v>
      </c>
      <c r="Y83" s="120">
        <f>SUM('Ago 26'!L80)</f>
        <v>0</v>
      </c>
      <c r="Z83" s="106">
        <f>SUM('Pago Cuota MC 2026'!M81)</f>
        <v>0</v>
      </c>
      <c r="AA83" s="117">
        <f>SUM(-Y83,Z83)+Tabla3[[#This Row],[Saldo19]]</f>
        <v>-864.86098535535302</v>
      </c>
      <c r="AB83" s="120">
        <f>SUM('Sep 26'!L80)</f>
        <v>0</v>
      </c>
      <c r="AC83" s="106">
        <f>SUM('Pago Cuota MC 2026'!N81)</f>
        <v>0</v>
      </c>
      <c r="AD83" s="117">
        <f>SUM(-AB83,AC83)+Tabla3[[#This Row],[Saldo22]]</f>
        <v>-864.86098535535302</v>
      </c>
      <c r="AE83" s="120">
        <f>SUM('Oct 26'!L80)</f>
        <v>0</v>
      </c>
      <c r="AF83" s="106">
        <f>SUM('Pago Cuota MC 2026'!O81)</f>
        <v>0</v>
      </c>
      <c r="AG83" s="143">
        <f>SUM(-AE83,AF83)+Tabla3[[#This Row],[Saldo25]]</f>
        <v>-864.86098535535302</v>
      </c>
      <c r="AH83" s="120">
        <f>SUM('Nov 26'!L80)</f>
        <v>0</v>
      </c>
      <c r="AI83" s="106">
        <f>SUM('Pago Cuota MC 2026'!P81)</f>
        <v>0</v>
      </c>
      <c r="AJ83" s="117">
        <f>SUM(-AH83,AI83)+Tabla3[[#This Row],[Saldo28]]</f>
        <v>-864.86098535535302</v>
      </c>
      <c r="AK83" s="120">
        <f>SUM('Dic 26'!L80)</f>
        <v>0</v>
      </c>
      <c r="AL83" s="106">
        <f>SUM('Pago Cuota MC 2026'!Q81)</f>
        <v>0</v>
      </c>
      <c r="AM83" s="143">
        <f>SUM(-AK83,AL83)+Tabla3[[#This Row],[Saldo31]]</f>
        <v>-864.86098535535302</v>
      </c>
      <c r="AN83" s="126">
        <f t="shared" si="5"/>
        <v>-864.86098535535302</v>
      </c>
      <c r="AO83" s="29"/>
      <c r="AP83" s="104">
        <f>SUM(Tabla3[[#This Row],[Saldo Anual]])</f>
        <v>-864.86098535535302</v>
      </c>
      <c r="AQ83" t="s">
        <v>12</v>
      </c>
    </row>
    <row r="84" spans="1:43" ht="16.149999999999999" thickBot="1" x14ac:dyDescent="0.5">
      <c r="A84" s="338"/>
      <c r="B84" s="16" t="s">
        <v>6</v>
      </c>
      <c r="C84" s="114">
        <v>503</v>
      </c>
      <c r="D84" s="116">
        <f>SUM('Ene 26'!L81)-('Pago Cuota MC 2025'!F81)</f>
        <v>337.65775421384433</v>
      </c>
      <c r="E84" s="106">
        <f>SUM('Pago Cuota MC 2026'!F82)</f>
        <v>340</v>
      </c>
      <c r="F84" s="117">
        <f t="shared" si="4"/>
        <v>2.3422457861556722</v>
      </c>
      <c r="G84" s="116">
        <f>SUM('Feb 26'!L81)</f>
        <v>362.71771014356563</v>
      </c>
      <c r="H84" s="106">
        <f>SUM('Pago Cuota MC 2026'!G82)</f>
        <v>500</v>
      </c>
      <c r="I84" s="117">
        <f>SUM(-G84,H84)+Tabla3[[#This Row],[Saldo]]</f>
        <v>139.62453564259005</v>
      </c>
      <c r="J84" s="116">
        <f>SUM('Mar 26'!L81)</f>
        <v>357.44553150686778</v>
      </c>
      <c r="K84" s="106">
        <f>SUM('Pago Cuota MC 2026'!H82)</f>
        <v>217.82</v>
      </c>
      <c r="L84" s="117">
        <f>SUM(-J84,K84)+Tabla3[[#This Row],[Saldo4]]</f>
        <v>-9.9586427774056574E-4</v>
      </c>
      <c r="M84" s="120">
        <f>SUM('Abr 26'!L81)</f>
        <v>394.91351158505302</v>
      </c>
      <c r="N84" s="106">
        <f>SUM('Pago Cuota MC 2026'!I82)</f>
        <v>394.91</v>
      </c>
      <c r="O84" s="117">
        <f>SUM(-M84,N84)+Tabla3[[#This Row],[Saldo7]]</f>
        <v>-4.5074493307311059E-3</v>
      </c>
      <c r="P84" s="120">
        <f>SUM('May 26'!L81)</f>
        <v>392.45314301036035</v>
      </c>
      <c r="Q84" s="106">
        <f>SUM('Pago Cuota MC 2026'!J82)</f>
        <v>0</v>
      </c>
      <c r="R84" s="117">
        <f>SUM(-P84,Q84)+Tabla3[[#This Row],[Saldo13]]</f>
        <v>-392.45765045969108</v>
      </c>
      <c r="S84" s="120">
        <f>SUM('Jun 26'!L81)</f>
        <v>0</v>
      </c>
      <c r="T84" s="106">
        <f>SUM('Pago Cuota MC 2026'!K82)</f>
        <v>0</v>
      </c>
      <c r="U84" s="117">
        <f>SUM(-S84,T84)+Tabla3[[#This Row],[Saldo132]]</f>
        <v>-392.45765045969108</v>
      </c>
      <c r="V84" s="120">
        <f>SUM('Jul 26'!L81)</f>
        <v>0</v>
      </c>
      <c r="W84" s="106">
        <f>SUM('Pago Cuota MC 2026'!L82)</f>
        <v>0</v>
      </c>
      <c r="X84" s="117">
        <f>SUM(-V84,W84)+Tabla3[[#This Row],[Saldo16]]</f>
        <v>-392.45765045969108</v>
      </c>
      <c r="Y84" s="120">
        <f>SUM('Ago 26'!L81)</f>
        <v>0</v>
      </c>
      <c r="Z84" s="106">
        <f>SUM('Pago Cuota MC 2026'!M82)</f>
        <v>0</v>
      </c>
      <c r="AA84" s="117">
        <f>SUM(-Y84,Z84)+Tabla3[[#This Row],[Saldo19]]</f>
        <v>-392.45765045969108</v>
      </c>
      <c r="AB84" s="120">
        <f>SUM('Sep 26'!L81)</f>
        <v>0</v>
      </c>
      <c r="AC84" s="106">
        <f>SUM('Pago Cuota MC 2026'!N82)</f>
        <v>0</v>
      </c>
      <c r="AD84" s="117">
        <f>SUM(-AB84,AC84)+Tabla3[[#This Row],[Saldo22]]</f>
        <v>-392.45765045969108</v>
      </c>
      <c r="AE84" s="120">
        <f>SUM('Oct 26'!L81)</f>
        <v>0</v>
      </c>
      <c r="AF84" s="106">
        <f>SUM('Pago Cuota MC 2026'!O82)</f>
        <v>0</v>
      </c>
      <c r="AG84" s="143">
        <f>SUM(-AE84,AF84)+Tabla3[[#This Row],[Saldo25]]</f>
        <v>-392.45765045969108</v>
      </c>
      <c r="AH84" s="120">
        <f>SUM('Nov 26'!L81)</f>
        <v>0</v>
      </c>
      <c r="AI84" s="106">
        <f>SUM('Pago Cuota MC 2026'!P82)</f>
        <v>0</v>
      </c>
      <c r="AJ84" s="117">
        <f>SUM(-AH84,AI84)+Tabla3[[#This Row],[Saldo28]]</f>
        <v>-392.45765045969108</v>
      </c>
      <c r="AK84" s="120">
        <f>SUM('Dic 26'!L81)</f>
        <v>0</v>
      </c>
      <c r="AL84" s="106">
        <f>SUM('Pago Cuota MC 2026'!Q82)</f>
        <v>0</v>
      </c>
      <c r="AM84" s="143">
        <f>SUM(-AK84,AL84)+Tabla3[[#This Row],[Saldo31]]</f>
        <v>-392.45765045969108</v>
      </c>
      <c r="AN84" s="126">
        <f t="shared" si="5"/>
        <v>-392.45765045969108</v>
      </c>
      <c r="AO84" s="29"/>
      <c r="AP84" s="104">
        <f>SUM(Tabla3[[#This Row],[Saldo Anual]])</f>
        <v>-392.45765045969108</v>
      </c>
    </row>
    <row r="85" spans="1:43" ht="16.149999999999999" thickBot="1" x14ac:dyDescent="0.5">
      <c r="A85" s="338"/>
      <c r="B85" s="16" t="s">
        <v>6</v>
      </c>
      <c r="C85" s="114">
        <v>504</v>
      </c>
      <c r="D85" s="116">
        <f>SUM('Ene 26'!L82)-('Pago Cuota MC 2025'!F82)</f>
        <v>397.38131208780862</v>
      </c>
      <c r="E85" s="106">
        <f>SUM('Pago Cuota MC 2026'!F83)</f>
        <v>397.38</v>
      </c>
      <c r="F85" s="117">
        <f t="shared" si="4"/>
        <v>-1.3120878086283483E-3</v>
      </c>
      <c r="G85" s="116">
        <f>SUM('Feb 26'!L82)</f>
        <v>419.34723496737138</v>
      </c>
      <c r="H85" s="106">
        <f>SUM('Pago Cuota MC 2026'!G83)</f>
        <v>419.35</v>
      </c>
      <c r="I85" s="117">
        <f>SUM(-G85,H85)+Tabla3[[#This Row],[Saldo]]</f>
        <v>1.4529448200164552E-3</v>
      </c>
      <c r="J85" s="116">
        <f>SUM('Mar 26'!L82)</f>
        <v>435.71643263802855</v>
      </c>
      <c r="K85" s="106">
        <f>SUM('Pago Cuota MC 2026'!H83)</f>
        <v>435.71</v>
      </c>
      <c r="L85" s="117">
        <f>SUM(-J85,K85)+Tabla3[[#This Row],[Saldo4]]</f>
        <v>-4.9796932085541812E-3</v>
      </c>
      <c r="M85" s="120">
        <f>SUM('Abr 26'!L82)</f>
        <v>417.5297777970153</v>
      </c>
      <c r="N85" s="106">
        <f>SUM('Pago Cuota MC 2026'!I83)</f>
        <v>0</v>
      </c>
      <c r="O85" s="117">
        <f>SUM(-M85,N85)+Tabla3[[#This Row],[Saldo7]]</f>
        <v>-417.53475749022385</v>
      </c>
      <c r="P85" s="120">
        <f>SUM('May 26'!L82)</f>
        <v>430.78332930765765</v>
      </c>
      <c r="Q85" s="106">
        <f>SUM('Pago Cuota MC 2026'!J83)</f>
        <v>0</v>
      </c>
      <c r="R85" s="117">
        <f>SUM(-P85,Q85)+Tabla3[[#This Row],[Saldo13]]</f>
        <v>-848.31808679788151</v>
      </c>
      <c r="S85" s="120">
        <f>SUM('Jun 26'!L82)</f>
        <v>0</v>
      </c>
      <c r="T85" s="106">
        <f>SUM('Pago Cuota MC 2026'!K83)</f>
        <v>0</v>
      </c>
      <c r="U85" s="117">
        <f>SUM(-S85,T85)+Tabla3[[#This Row],[Saldo132]]</f>
        <v>-848.31808679788151</v>
      </c>
      <c r="V85" s="120">
        <f>SUM('Jul 26'!L82)</f>
        <v>0</v>
      </c>
      <c r="W85" s="106">
        <f>SUM('Pago Cuota MC 2026'!L83)</f>
        <v>0</v>
      </c>
      <c r="X85" s="117">
        <f>SUM(-V85,W85)+Tabla3[[#This Row],[Saldo16]]</f>
        <v>-848.31808679788151</v>
      </c>
      <c r="Y85" s="120">
        <f>SUM('Ago 26'!L82)</f>
        <v>0</v>
      </c>
      <c r="Z85" s="106">
        <f>SUM('Pago Cuota MC 2026'!M83)</f>
        <v>0</v>
      </c>
      <c r="AA85" s="117">
        <f>SUM(-Y85,Z85)+Tabla3[[#This Row],[Saldo19]]</f>
        <v>-848.31808679788151</v>
      </c>
      <c r="AB85" s="120">
        <f>SUM('Sep 26'!L82)</f>
        <v>0</v>
      </c>
      <c r="AC85" s="106">
        <f>SUM('Pago Cuota MC 2026'!N83)</f>
        <v>0</v>
      </c>
      <c r="AD85" s="117">
        <f>SUM(-AB85,AC85)+Tabla3[[#This Row],[Saldo22]]</f>
        <v>-848.31808679788151</v>
      </c>
      <c r="AE85" s="120">
        <f>SUM('Oct 26'!L82)</f>
        <v>0</v>
      </c>
      <c r="AF85" s="106">
        <f>SUM('Pago Cuota MC 2026'!O83)</f>
        <v>0</v>
      </c>
      <c r="AG85" s="143">
        <f>SUM(-AE85,AF85)+Tabla3[[#This Row],[Saldo25]]</f>
        <v>-848.31808679788151</v>
      </c>
      <c r="AH85" s="120">
        <f>SUM('Nov 26'!L82)</f>
        <v>0</v>
      </c>
      <c r="AI85" s="106">
        <f>SUM('Pago Cuota MC 2026'!P83)</f>
        <v>0</v>
      </c>
      <c r="AJ85" s="117">
        <f>SUM(-AH85,AI85)+Tabla3[[#This Row],[Saldo28]]</f>
        <v>-848.31808679788151</v>
      </c>
      <c r="AK85" s="120">
        <f>SUM('Dic 26'!L82)</f>
        <v>0</v>
      </c>
      <c r="AL85" s="106">
        <f>SUM('Pago Cuota MC 2026'!Q83)</f>
        <v>0</v>
      </c>
      <c r="AM85" s="143">
        <f>SUM(-AK85,AL85)+Tabla3[[#This Row],[Saldo31]]</f>
        <v>-848.31808679788151</v>
      </c>
      <c r="AN85" s="126">
        <f t="shared" si="5"/>
        <v>-848.31808679788151</v>
      </c>
      <c r="AO85" s="29"/>
      <c r="AP85" s="104">
        <f>SUM(Tabla3[[#This Row],[Saldo Anual]])</f>
        <v>-848.31808679788151</v>
      </c>
      <c r="AQ85" t="s">
        <v>12</v>
      </c>
    </row>
    <row r="86" spans="1:43" ht="16.149999999999999" thickBot="1" x14ac:dyDescent="0.5">
      <c r="A86" s="339"/>
      <c r="B86" s="16" t="s">
        <v>7</v>
      </c>
      <c r="C86" s="114">
        <v>101</v>
      </c>
      <c r="D86" s="116">
        <f>SUM('Ene 26'!L83)-('Pago Cuota MC 2025'!F83)</f>
        <v>409.06855525653884</v>
      </c>
      <c r="E86" s="106">
        <f>SUM('Pago Cuota MC 2026'!F84)</f>
        <v>409.07</v>
      </c>
      <c r="F86" s="117">
        <f t="shared" si="4"/>
        <v>1.4447434611497556E-3</v>
      </c>
      <c r="G86" s="116">
        <f>SUM('Feb 26'!L83)</f>
        <v>440.22693990080916</v>
      </c>
      <c r="H86" s="106">
        <f>SUM('Pago Cuota MC 2026'!G84)</f>
        <v>500</v>
      </c>
      <c r="I86" s="117">
        <f>SUM(-G86,H86)+Tabla3[[#This Row],[Saldo]]</f>
        <v>59.774504842651993</v>
      </c>
      <c r="J86" s="116">
        <f>SUM('Mar 26'!L83)</f>
        <v>405.71132003366552</v>
      </c>
      <c r="K86" s="106">
        <f>SUM('Pago Cuota MC 2026'!H84)</f>
        <v>345.94</v>
      </c>
      <c r="L86" s="117">
        <f>SUM(-J86,K86)+Tabla3[[#This Row],[Saldo4]]</f>
        <v>3.1848089864752183E-3</v>
      </c>
      <c r="M86" s="120">
        <f>SUM('Abr 26'!L83)</f>
        <v>446.52183351579811</v>
      </c>
      <c r="N86" s="106">
        <f>SUM('Pago Cuota MC 2026'!I84)</f>
        <v>446.52</v>
      </c>
      <c r="O86" s="117">
        <f>SUM(-M86,N86)+Tabla3[[#This Row],[Saldo7]]</f>
        <v>1.3512931883497004E-3</v>
      </c>
      <c r="P86" s="120">
        <f>SUM('May 26'!L83)</f>
        <v>442.40044163198201</v>
      </c>
      <c r="Q86" s="106">
        <f>SUM('Pago Cuota MC 2026'!J84)</f>
        <v>0</v>
      </c>
      <c r="R86" s="117">
        <f>SUM(-P86,Q86)+Tabla3[[#This Row],[Saldo13]]</f>
        <v>-442.39909033879366</v>
      </c>
      <c r="S86" s="120">
        <f>SUM('Jun 26'!L83)</f>
        <v>0</v>
      </c>
      <c r="T86" s="106">
        <f>SUM('Pago Cuota MC 2026'!K84)</f>
        <v>0</v>
      </c>
      <c r="U86" s="117">
        <f>SUM(-S86,T86)+Tabla3[[#This Row],[Saldo132]]</f>
        <v>-442.39909033879366</v>
      </c>
      <c r="V86" s="120">
        <f>SUM('Jul 26'!L83)</f>
        <v>0</v>
      </c>
      <c r="W86" s="106">
        <f>SUM('Pago Cuota MC 2026'!L84)</f>
        <v>0</v>
      </c>
      <c r="X86" s="117">
        <f>SUM(-V86,W86)+Tabla3[[#This Row],[Saldo16]]</f>
        <v>-442.39909033879366</v>
      </c>
      <c r="Y86" s="120">
        <f>SUM('Ago 26'!L83)</f>
        <v>0</v>
      </c>
      <c r="Z86" s="106">
        <f>SUM('Pago Cuota MC 2026'!M84)</f>
        <v>0</v>
      </c>
      <c r="AA86" s="117">
        <f>SUM(-Y86,Z86)+Tabla3[[#This Row],[Saldo19]]</f>
        <v>-442.39909033879366</v>
      </c>
      <c r="AB86" s="120">
        <f>SUM('Sep 26'!L83)</f>
        <v>0</v>
      </c>
      <c r="AC86" s="106">
        <f>SUM('Pago Cuota MC 2026'!N84)</f>
        <v>0</v>
      </c>
      <c r="AD86" s="117">
        <f>SUM(-AB86,AC86)+Tabla3[[#This Row],[Saldo22]]</f>
        <v>-442.39909033879366</v>
      </c>
      <c r="AE86" s="120">
        <f>SUM('Oct 26'!L83)</f>
        <v>0</v>
      </c>
      <c r="AF86" s="106">
        <f>SUM('Pago Cuota MC 2026'!O84)</f>
        <v>0</v>
      </c>
      <c r="AG86" s="143">
        <f>SUM(-AE86,AF86)+Tabla3[[#This Row],[Saldo25]]</f>
        <v>-442.39909033879366</v>
      </c>
      <c r="AH86" s="120">
        <f>SUM('Nov 26'!L83)</f>
        <v>0</v>
      </c>
      <c r="AI86" s="106">
        <f>SUM('Pago Cuota MC 2026'!P84)</f>
        <v>0</v>
      </c>
      <c r="AJ86" s="117">
        <f>SUM(-AH86,AI86)+Tabla3[[#This Row],[Saldo28]]</f>
        <v>-442.39909033879366</v>
      </c>
      <c r="AK86" s="120">
        <f>SUM('Dic 26'!L83)</f>
        <v>0</v>
      </c>
      <c r="AL86" s="106">
        <f>SUM('Pago Cuota MC 2026'!Q84)</f>
        <v>0</v>
      </c>
      <c r="AM86" s="143">
        <f>SUM(-AK86,AL86)+Tabla3[[#This Row],[Saldo31]]</f>
        <v>-442.39909033879366</v>
      </c>
      <c r="AN86" s="126">
        <f t="shared" si="5"/>
        <v>-442.39909033879366</v>
      </c>
      <c r="AO86" s="29"/>
      <c r="AP86" s="104">
        <f>SUM(Tabla3[[#This Row],[Saldo Anual]])</f>
        <v>-442.39909033879366</v>
      </c>
    </row>
    <row r="87" spans="1:43" ht="16.149999999999999" thickBot="1" x14ac:dyDescent="0.5">
      <c r="A87" s="339"/>
      <c r="B87" s="16" t="s">
        <v>7</v>
      </c>
      <c r="C87" s="114">
        <v>102</v>
      </c>
      <c r="D87" s="116">
        <f>SUM('Ene 26'!L84)-('Pago Cuota MC 2025'!F84)</f>
        <v>392.71613705699491</v>
      </c>
      <c r="E87" s="106">
        <f>SUM('Pago Cuota MC 2026'!F85)</f>
        <v>393.26</v>
      </c>
      <c r="F87" s="117">
        <f t="shared" si="4"/>
        <v>0.54386294300508098</v>
      </c>
      <c r="G87" s="116">
        <f>SUM('Feb 26'!L84)</f>
        <v>414.84909307230487</v>
      </c>
      <c r="H87" s="106">
        <f>SUM('Pago Cuota MC 2026'!G85)</f>
        <v>414.31</v>
      </c>
      <c r="I87" s="117">
        <f>SUM(-G87,H87)+Tabla3[[#This Row],[Saldo]]</f>
        <v>4.7698707002155061E-3</v>
      </c>
      <c r="J87" s="116">
        <f>SUM('Mar 26'!L84)</f>
        <v>413.5334905426879</v>
      </c>
      <c r="K87" s="106">
        <f>SUM('Pago Cuota MC 2026'!H85)</f>
        <v>413.53</v>
      </c>
      <c r="L87" s="117">
        <f>SUM(-J87,K87)+Tabla3[[#This Row],[Saldo4]]</f>
        <v>1.2793280122878059E-3</v>
      </c>
      <c r="M87" s="120">
        <f>SUM('Abr 26'!L84)</f>
        <v>419.00742858400372</v>
      </c>
      <c r="N87" s="106">
        <f>SUM('Pago Cuota MC 2026'!I85)</f>
        <v>419.01</v>
      </c>
      <c r="O87" s="117">
        <f>SUM(-M87,N87)+Tabla3[[#This Row],[Saldo7]]</f>
        <v>3.850744008559559E-3</v>
      </c>
      <c r="P87" s="120">
        <f>SUM('May 26'!L84)</f>
        <v>407.18999763198201</v>
      </c>
      <c r="Q87" s="106">
        <f>SUM('Pago Cuota MC 2026'!J85)</f>
        <v>407.19</v>
      </c>
      <c r="R87" s="117">
        <f>SUM(-P87,Q87)+Tabla3[[#This Row],[Saldo13]]</f>
        <v>3.8531120265474783E-3</v>
      </c>
      <c r="S87" s="120">
        <f>SUM('Jun 26'!L84)</f>
        <v>0</v>
      </c>
      <c r="T87" s="106">
        <f>SUM('Pago Cuota MC 2026'!K85)</f>
        <v>0</v>
      </c>
      <c r="U87" s="117">
        <f>SUM(-S87,T87)+Tabla3[[#This Row],[Saldo132]]</f>
        <v>3.8531120265474783E-3</v>
      </c>
      <c r="V87" s="120">
        <f>SUM('Jul 26'!L84)</f>
        <v>0</v>
      </c>
      <c r="W87" s="106">
        <f>SUM('Pago Cuota MC 2026'!L85)</f>
        <v>0</v>
      </c>
      <c r="X87" s="117">
        <f>SUM(-V87,W87)+Tabla3[[#This Row],[Saldo16]]</f>
        <v>3.8531120265474783E-3</v>
      </c>
      <c r="Y87" s="120">
        <f>SUM('Ago 26'!L84)</f>
        <v>0</v>
      </c>
      <c r="Z87" s="106">
        <f>SUM('Pago Cuota MC 2026'!M85)</f>
        <v>0</v>
      </c>
      <c r="AA87" s="117">
        <f>SUM(-Y87,Z87)+Tabla3[[#This Row],[Saldo19]]</f>
        <v>3.8531120265474783E-3</v>
      </c>
      <c r="AB87" s="120">
        <f>SUM('Sep 26'!L84)</f>
        <v>0</v>
      </c>
      <c r="AC87" s="106">
        <f>SUM('Pago Cuota MC 2026'!N85)</f>
        <v>0</v>
      </c>
      <c r="AD87" s="117">
        <f>SUM(-AB87,AC87)+Tabla3[[#This Row],[Saldo22]]</f>
        <v>3.8531120265474783E-3</v>
      </c>
      <c r="AE87" s="120">
        <f>SUM('Oct 26'!L84)</f>
        <v>0</v>
      </c>
      <c r="AF87" s="106">
        <f>SUM('Pago Cuota MC 2026'!O85)</f>
        <v>0</v>
      </c>
      <c r="AG87" s="143">
        <f>SUM(-AE87,AF87)+Tabla3[[#This Row],[Saldo25]]</f>
        <v>3.8531120265474783E-3</v>
      </c>
      <c r="AH87" s="120">
        <f>SUM('Nov 26'!L84)</f>
        <v>0</v>
      </c>
      <c r="AI87" s="106">
        <f>SUM('Pago Cuota MC 2026'!P85)</f>
        <v>0</v>
      </c>
      <c r="AJ87" s="117">
        <f>SUM(-AH87,AI87)+Tabla3[[#This Row],[Saldo28]]</f>
        <v>3.8531120265474783E-3</v>
      </c>
      <c r="AK87" s="120">
        <f>SUM('Dic 26'!L84)</f>
        <v>0</v>
      </c>
      <c r="AL87" s="106">
        <f>SUM('Pago Cuota MC 2026'!Q85)</f>
        <v>0</v>
      </c>
      <c r="AM87" s="143">
        <f>SUM(-AK87,AL87)+Tabla3[[#This Row],[Saldo31]]</f>
        <v>3.8531120265474783E-3</v>
      </c>
      <c r="AN87" s="126">
        <f t="shared" si="5"/>
        <v>3.8531120265474783E-3</v>
      </c>
      <c r="AO87" s="29"/>
      <c r="AP87" s="104" t="s">
        <v>12</v>
      </c>
    </row>
    <row r="88" spans="1:43" ht="16.149999999999999" thickBot="1" x14ac:dyDescent="0.5">
      <c r="A88" s="339"/>
      <c r="B88" s="16" t="s">
        <v>7</v>
      </c>
      <c r="C88" s="114">
        <v>103</v>
      </c>
      <c r="D88" s="116">
        <f>SUM('Ene 26'!L85)-('Pago Cuota MC 2025'!F85)</f>
        <v>314.56676605952487</v>
      </c>
      <c r="E88" s="106">
        <f>SUM('Pago Cuota MC 2026'!F86)</f>
        <v>315.11</v>
      </c>
      <c r="F88" s="117">
        <f t="shared" si="4"/>
        <v>0.54323394047514739</v>
      </c>
      <c r="G88" s="116">
        <f>SUM('Feb 26'!L85)</f>
        <v>334.73329416862435</v>
      </c>
      <c r="H88" s="106">
        <f>SUM('Pago Cuota MC 2026'!G86)</f>
        <v>334.19</v>
      </c>
      <c r="I88" s="117">
        <f>SUM(-G88,H88)+Tabla3[[#This Row],[Saldo]]</f>
        <v>-6.0228149209251569E-5</v>
      </c>
      <c r="J88" s="116">
        <f>SUM('Mar 26'!L85)</f>
        <v>339.41294631968759</v>
      </c>
      <c r="K88" s="106">
        <f>SUM('Pago Cuota MC 2026'!H86)</f>
        <v>339.41</v>
      </c>
      <c r="L88" s="117">
        <f>SUM(-J88,K88)+Tabla3[[#This Row],[Saldo4]]</f>
        <v>-3.0065478367760079E-3</v>
      </c>
      <c r="M88" s="120">
        <f>SUM('Abr 26'!L85)</f>
        <v>339.29637779701528</v>
      </c>
      <c r="N88" s="106">
        <f>SUM('Pago Cuota MC 2026'!I86)</f>
        <v>339.3</v>
      </c>
      <c r="O88" s="117">
        <f>SUM(-M88,N88)+Tabla3[[#This Row],[Saldo7]]</f>
        <v>6.1565514795347553E-4</v>
      </c>
      <c r="P88" s="120">
        <f>SUM('May 26'!L85)</f>
        <v>343.00410538873871</v>
      </c>
      <c r="Q88" s="106">
        <f>SUM('Pago Cuota MC 2026'!J86)</f>
        <v>0</v>
      </c>
      <c r="R88" s="117">
        <f>SUM(-P88,Q88)+Tabla3[[#This Row],[Saldo13]]</f>
        <v>-343.00348973359075</v>
      </c>
      <c r="S88" s="120">
        <f>SUM('Jun 26'!L85)</f>
        <v>0</v>
      </c>
      <c r="T88" s="106">
        <f>SUM('Pago Cuota MC 2026'!K86)</f>
        <v>0</v>
      </c>
      <c r="U88" s="117">
        <f>SUM(-S88,T88)+Tabla3[[#This Row],[Saldo132]]</f>
        <v>-343.00348973359075</v>
      </c>
      <c r="V88" s="120">
        <f>SUM('Jul 26'!L85)</f>
        <v>0</v>
      </c>
      <c r="W88" s="106">
        <f>SUM('Pago Cuota MC 2026'!L86)</f>
        <v>0</v>
      </c>
      <c r="X88" s="117">
        <f>SUM(-V88,W88)+Tabla3[[#This Row],[Saldo16]]</f>
        <v>-343.00348973359075</v>
      </c>
      <c r="Y88" s="120">
        <f>SUM('Ago 26'!L85)</f>
        <v>0</v>
      </c>
      <c r="Z88" s="106">
        <f>SUM('Pago Cuota MC 2026'!M86)</f>
        <v>0</v>
      </c>
      <c r="AA88" s="117">
        <f>SUM(-Y88,Z88)+Tabla3[[#This Row],[Saldo19]]</f>
        <v>-343.00348973359075</v>
      </c>
      <c r="AB88" s="120">
        <f>SUM('Sep 26'!L85)</f>
        <v>0</v>
      </c>
      <c r="AC88" s="106">
        <f>SUM('Pago Cuota MC 2026'!N86)</f>
        <v>0</v>
      </c>
      <c r="AD88" s="117">
        <f>SUM(-AB88,AC88)+Tabla3[[#This Row],[Saldo22]]</f>
        <v>-343.00348973359075</v>
      </c>
      <c r="AE88" s="120">
        <f>SUM('Oct 26'!L85)</f>
        <v>0</v>
      </c>
      <c r="AF88" s="106">
        <f>SUM('Pago Cuota MC 2026'!O86)</f>
        <v>0</v>
      </c>
      <c r="AG88" s="143">
        <f>SUM(-AE88,AF88)+Tabla3[[#This Row],[Saldo25]]</f>
        <v>-343.00348973359075</v>
      </c>
      <c r="AH88" s="120">
        <f>SUM('Nov 26'!L85)</f>
        <v>0</v>
      </c>
      <c r="AI88" s="106">
        <f>SUM('Pago Cuota MC 2026'!P86)</f>
        <v>0</v>
      </c>
      <c r="AJ88" s="117">
        <f>SUM(-AH88,AI88)+Tabla3[[#This Row],[Saldo28]]</f>
        <v>-343.00348973359075</v>
      </c>
      <c r="AK88" s="120">
        <f>SUM('Dic 26'!L85)</f>
        <v>0</v>
      </c>
      <c r="AL88" s="106">
        <f>SUM('Pago Cuota MC 2026'!Q86)</f>
        <v>0</v>
      </c>
      <c r="AM88" s="143">
        <f>SUM(-AK88,AL88)+Tabla3[[#This Row],[Saldo31]]</f>
        <v>-343.00348973359075</v>
      </c>
      <c r="AN88" s="126">
        <f t="shared" si="5"/>
        <v>-343.00348973359075</v>
      </c>
      <c r="AO88" s="29"/>
      <c r="AP88" s="104">
        <f>SUM(Tabla3[[#This Row],[Saldo Anual]])</f>
        <v>-343.00348973359075</v>
      </c>
      <c r="AQ88" t="s">
        <v>12</v>
      </c>
    </row>
    <row r="89" spans="1:43" ht="16.149999999999999" thickBot="1" x14ac:dyDescent="0.5">
      <c r="A89" s="339"/>
      <c r="B89" s="16" t="s">
        <v>7</v>
      </c>
      <c r="C89" s="114">
        <v>104</v>
      </c>
      <c r="D89" s="116">
        <f>SUM('Ene 26'!L86)-('Pago Cuota MC 2025'!F86)</f>
        <v>371.41508301392417</v>
      </c>
      <c r="E89" s="106">
        <f>SUM('Pago Cuota MC 2026'!F87)</f>
        <v>371.42</v>
      </c>
      <c r="F89" s="117">
        <f t="shared" si="4"/>
        <v>4.9169860758411232E-3</v>
      </c>
      <c r="G89" s="116">
        <f>SUM('Feb 26'!L86)</f>
        <v>397.87924185852251</v>
      </c>
      <c r="H89" s="106">
        <f>SUM('Pago Cuota MC 2026'!G87)</f>
        <v>397.88</v>
      </c>
      <c r="I89" s="117">
        <f>SUM(-G89,H89)+Tabla3[[#This Row],[Saldo]]</f>
        <v>5.6751275533315493E-3</v>
      </c>
      <c r="J89" s="116">
        <f>SUM('Mar 26'!L86)</f>
        <v>398.4750296485322</v>
      </c>
      <c r="K89" s="106">
        <f>SUM('Pago Cuota MC 2026'!H87)</f>
        <v>398.48</v>
      </c>
      <c r="L89" s="117">
        <f>SUM(-J89,K89)+Tabla3[[#This Row],[Saldo4]]</f>
        <v>1.0645479021150095E-2</v>
      </c>
      <c r="M89" s="120">
        <f>SUM('Abr 26'!L86)</f>
        <v>394.21573204675292</v>
      </c>
      <c r="N89" s="106">
        <f>SUM('Pago Cuota MC 2026'!I87)</f>
        <v>394.22</v>
      </c>
      <c r="O89" s="117">
        <f>SUM(-M89,N89)+Tabla3[[#This Row],[Saldo7]]</f>
        <v>1.4913432268258475E-2</v>
      </c>
      <c r="P89" s="120">
        <f>SUM('May 26'!L86)</f>
        <v>396.1699007400901</v>
      </c>
      <c r="Q89" s="106">
        <f>SUM('Pago Cuota MC 2026'!J87)</f>
        <v>0</v>
      </c>
      <c r="R89" s="117">
        <f>SUM(-P89,Q89)+Tabla3[[#This Row],[Saldo13]]</f>
        <v>-396.15498730782184</v>
      </c>
      <c r="S89" s="120">
        <f>SUM('Jun 26'!L86)</f>
        <v>0</v>
      </c>
      <c r="T89" s="106">
        <f>SUM('Pago Cuota MC 2026'!K87)</f>
        <v>0</v>
      </c>
      <c r="U89" s="117">
        <f>SUM(-S89,T89)+Tabla3[[#This Row],[Saldo132]]</f>
        <v>-396.15498730782184</v>
      </c>
      <c r="V89" s="120">
        <f>SUM('Jul 26'!L86)</f>
        <v>0</v>
      </c>
      <c r="W89" s="106">
        <f>SUM('Pago Cuota MC 2026'!L87)</f>
        <v>0</v>
      </c>
      <c r="X89" s="117">
        <f>SUM(-V89,W89)+Tabla3[[#This Row],[Saldo16]]</f>
        <v>-396.15498730782184</v>
      </c>
      <c r="Y89" s="120">
        <f>SUM('Ago 26'!L86)</f>
        <v>0</v>
      </c>
      <c r="Z89" s="106">
        <f>SUM('Pago Cuota MC 2026'!M87)</f>
        <v>0</v>
      </c>
      <c r="AA89" s="117">
        <f>SUM(-Y89,Z89)+Tabla3[[#This Row],[Saldo19]]</f>
        <v>-396.15498730782184</v>
      </c>
      <c r="AB89" s="120">
        <f>SUM('Sep 26'!L86)</f>
        <v>0</v>
      </c>
      <c r="AC89" s="106">
        <f>SUM('Pago Cuota MC 2026'!N87)</f>
        <v>0</v>
      </c>
      <c r="AD89" s="117">
        <f>SUM(-AB89,AC89)+Tabla3[[#This Row],[Saldo22]]</f>
        <v>-396.15498730782184</v>
      </c>
      <c r="AE89" s="120">
        <f>SUM('Oct 26'!L86)</f>
        <v>0</v>
      </c>
      <c r="AF89" s="106">
        <f>SUM('Pago Cuota MC 2026'!O87)</f>
        <v>0</v>
      </c>
      <c r="AG89" s="143">
        <f>SUM(-AE89,AF89)+Tabla3[[#This Row],[Saldo25]]</f>
        <v>-396.15498730782184</v>
      </c>
      <c r="AH89" s="120">
        <f>SUM('Nov 26'!L86)</f>
        <v>0</v>
      </c>
      <c r="AI89" s="106">
        <f>SUM('Pago Cuota MC 2026'!P87)</f>
        <v>0</v>
      </c>
      <c r="AJ89" s="117">
        <f>SUM(-AH89,AI89)+Tabla3[[#This Row],[Saldo28]]</f>
        <v>-396.15498730782184</v>
      </c>
      <c r="AK89" s="120">
        <f>SUM('Dic 26'!L86)</f>
        <v>0</v>
      </c>
      <c r="AL89" s="106">
        <f>SUM('Pago Cuota MC 2026'!Q87)</f>
        <v>0</v>
      </c>
      <c r="AM89" s="143">
        <f>SUM(-AK89,AL89)+Tabla3[[#This Row],[Saldo31]]</f>
        <v>-396.15498730782184</v>
      </c>
      <c r="AN89" s="126">
        <f t="shared" si="5"/>
        <v>-396.15498730782184</v>
      </c>
      <c r="AO89" s="29"/>
      <c r="AP89" s="104">
        <f>SUM(Tabla3[[#This Row],[Saldo Anual]])</f>
        <v>-396.15498730782184</v>
      </c>
    </row>
    <row r="90" spans="1:43" ht="16.149999999999999" thickBot="1" x14ac:dyDescent="0.5">
      <c r="A90" s="339"/>
      <c r="B90" s="16" t="s">
        <v>7</v>
      </c>
      <c r="C90" s="114">
        <v>201</v>
      </c>
      <c r="D90" s="116">
        <f>SUM('Ene 26'!L87)-('Pago Cuota MC 2025'!F87)</f>
        <v>423.9667248293942</v>
      </c>
      <c r="E90" s="106">
        <f>SUM('Pago Cuota MC 2026'!F88)</f>
        <v>424</v>
      </c>
      <c r="F90" s="117">
        <f t="shared" si="4"/>
        <v>3.327517060580476E-2</v>
      </c>
      <c r="G90" s="116">
        <f>SUM('Feb 26'!L87)</f>
        <v>456.77593880448967</v>
      </c>
      <c r="H90" s="106">
        <f>SUM('Pago Cuota MC 2026'!G88)</f>
        <v>457</v>
      </c>
      <c r="I90" s="117">
        <f>SUM(-G90,H90)+Tabla3[[#This Row],[Saldo]]</f>
        <v>0.2573363661161352</v>
      </c>
      <c r="J90" s="116">
        <f>SUM('Mar 26'!L87)</f>
        <v>456.68736317936981</v>
      </c>
      <c r="K90" s="106">
        <f>SUM('Pago Cuota MC 2026'!H88)</f>
        <v>457</v>
      </c>
      <c r="L90" s="117">
        <f>SUM(-J90,K90)+Tabla3[[#This Row],[Saldo4]]</f>
        <v>0.56997318674632425</v>
      </c>
      <c r="M90" s="120">
        <f>SUM('Abr 26'!L87)</f>
        <v>474.58807716742456</v>
      </c>
      <c r="N90" s="106">
        <f>SUM('Pago Cuota MC 2026'!I88)</f>
        <v>475</v>
      </c>
      <c r="O90" s="117">
        <f>SUM(-M90,N90)+Tabla3[[#This Row],[Saldo7]]</f>
        <v>0.98189601932176629</v>
      </c>
      <c r="P90" s="120">
        <f>SUM('May 26'!L87)</f>
        <v>462.85158682117117</v>
      </c>
      <c r="Q90" s="106">
        <f>SUM('Pago Cuota MC 2026'!J88)</f>
        <v>0</v>
      </c>
      <c r="R90" s="117">
        <f>SUM(-P90,Q90)+Tabla3[[#This Row],[Saldo13]]</f>
        <v>-461.8696908018494</v>
      </c>
      <c r="S90" s="120">
        <f>SUM('Jun 26'!L87)</f>
        <v>0</v>
      </c>
      <c r="T90" s="106">
        <f>SUM('Pago Cuota MC 2026'!K88)</f>
        <v>0</v>
      </c>
      <c r="U90" s="117">
        <f>SUM(-S90,T90)+Tabla3[[#This Row],[Saldo132]]</f>
        <v>-461.8696908018494</v>
      </c>
      <c r="V90" s="120">
        <f>SUM('Jul 26'!L87)</f>
        <v>0</v>
      </c>
      <c r="W90" s="106">
        <f>SUM('Pago Cuota MC 2026'!L88)</f>
        <v>0</v>
      </c>
      <c r="X90" s="117">
        <f>SUM(-V90,W90)+Tabla3[[#This Row],[Saldo16]]</f>
        <v>-461.8696908018494</v>
      </c>
      <c r="Y90" s="120">
        <f>SUM('Ago 26'!L87)</f>
        <v>0</v>
      </c>
      <c r="Z90" s="106">
        <f>SUM('Pago Cuota MC 2026'!M88)</f>
        <v>0</v>
      </c>
      <c r="AA90" s="117">
        <f>SUM(-Y90,Z90)+Tabla3[[#This Row],[Saldo19]]</f>
        <v>-461.8696908018494</v>
      </c>
      <c r="AB90" s="120">
        <f>SUM('Sep 26'!L87)</f>
        <v>0</v>
      </c>
      <c r="AC90" s="106">
        <f>SUM('Pago Cuota MC 2026'!N88)</f>
        <v>0</v>
      </c>
      <c r="AD90" s="117">
        <f>SUM(-AB90,AC90)+Tabla3[[#This Row],[Saldo22]]</f>
        <v>-461.8696908018494</v>
      </c>
      <c r="AE90" s="120">
        <f>SUM('Oct 26'!L87)</f>
        <v>0</v>
      </c>
      <c r="AF90" s="106">
        <f>SUM('Pago Cuota MC 2026'!O88)</f>
        <v>0</v>
      </c>
      <c r="AG90" s="143">
        <f>SUM(-AE90,AF90)+Tabla3[[#This Row],[Saldo25]]</f>
        <v>-461.8696908018494</v>
      </c>
      <c r="AH90" s="120">
        <f>SUM('Nov 26'!L87)</f>
        <v>0</v>
      </c>
      <c r="AI90" s="106">
        <f>SUM('Pago Cuota MC 2026'!P88)</f>
        <v>0</v>
      </c>
      <c r="AJ90" s="117">
        <f>SUM(-AH90,AI90)+Tabla3[[#This Row],[Saldo28]]</f>
        <v>-461.8696908018494</v>
      </c>
      <c r="AK90" s="120">
        <f>SUM('Dic 26'!L87)</f>
        <v>0</v>
      </c>
      <c r="AL90" s="106">
        <f>SUM('Pago Cuota MC 2026'!Q88)</f>
        <v>0</v>
      </c>
      <c r="AM90" s="143">
        <f>SUM(-AK90,AL90)+Tabla3[[#This Row],[Saldo31]]</f>
        <v>-461.8696908018494</v>
      </c>
      <c r="AN90" s="126">
        <f t="shared" si="5"/>
        <v>-461.8696908018494</v>
      </c>
      <c r="AO90" s="29"/>
      <c r="AP90" s="104">
        <f>SUM(Tabla3[[#This Row],[Saldo Anual]])</f>
        <v>-461.8696908018494</v>
      </c>
    </row>
    <row r="91" spans="1:43" ht="16.149999999999999" thickBot="1" x14ac:dyDescent="0.5">
      <c r="A91" s="339"/>
      <c r="B91" s="16" t="s">
        <v>7</v>
      </c>
      <c r="C91" s="114">
        <v>202</v>
      </c>
      <c r="D91" s="116">
        <f>SUM('Ene 26'!L88)-('Pago Cuota MC 2025'!F88)</f>
        <v>4.5414015525579998E-3</v>
      </c>
      <c r="E91" s="106">
        <f>SUM('Pago Cuota MC 2026'!F89)</f>
        <v>0</v>
      </c>
      <c r="F91" s="117">
        <f t="shared" si="4"/>
        <v>-4.5414015525579998E-3</v>
      </c>
      <c r="G91" s="116">
        <f>SUM('Feb 26'!L88)</f>
        <v>334.6156365335421</v>
      </c>
      <c r="H91" s="106">
        <f>SUM('Pago Cuota MC 2026'!G89)</f>
        <v>0</v>
      </c>
      <c r="I91" s="117">
        <f>SUM(-G91,H91)+Tabla3[[#This Row],[Saldo]]</f>
        <v>-334.62017793509466</v>
      </c>
      <c r="J91" s="116">
        <f>SUM('Mar 26'!L88)</f>
        <v>326.12554289927283</v>
      </c>
      <c r="K91" s="106">
        <f>SUM('Pago Cuota MC 2026'!H89)</f>
        <v>0</v>
      </c>
      <c r="L91" s="117">
        <f>SUM(-J91,K91)+Tabla3[[#This Row],[Saldo4]]</f>
        <v>-660.74572083436749</v>
      </c>
      <c r="M91" s="120">
        <f>SUM('Abr 26'!L88)</f>
        <v>358.30516940247173</v>
      </c>
      <c r="N91" s="106">
        <f>SUM('Pago Cuota MC 2026'!I89)</f>
        <v>0</v>
      </c>
      <c r="O91" s="117">
        <f>SUM(-M91,N91)+Tabla3[[#This Row],[Saldo7]]</f>
        <v>-1019.0508902368392</v>
      </c>
      <c r="P91" s="120">
        <f>SUM('May 26'!L88)</f>
        <v>330.2456975509009</v>
      </c>
      <c r="Q91" s="106">
        <f>SUM('Pago Cuota MC 2026'!J89)</f>
        <v>0</v>
      </c>
      <c r="R91" s="117">
        <f>SUM(-P91,Q91)+Tabla3[[#This Row],[Saldo13]]</f>
        <v>-1349.29658778774</v>
      </c>
      <c r="S91" s="120">
        <f>SUM('Jun 26'!L88)</f>
        <v>0</v>
      </c>
      <c r="T91" s="106">
        <f>SUM('Pago Cuota MC 2026'!K89)</f>
        <v>0</v>
      </c>
      <c r="U91" s="117">
        <f>SUM(-S91,T91)+Tabla3[[#This Row],[Saldo132]]</f>
        <v>-1349.29658778774</v>
      </c>
      <c r="V91" s="120">
        <f>SUM('Jul 26'!L88)</f>
        <v>0</v>
      </c>
      <c r="W91" s="106">
        <f>SUM('Pago Cuota MC 2026'!L89)</f>
        <v>0</v>
      </c>
      <c r="X91" s="117">
        <f>SUM(-V91,W91)+Tabla3[[#This Row],[Saldo16]]</f>
        <v>-1349.29658778774</v>
      </c>
      <c r="Y91" s="120">
        <f>SUM('Ago 26'!L88)</f>
        <v>0</v>
      </c>
      <c r="Z91" s="106">
        <f>SUM('Pago Cuota MC 2026'!M89)</f>
        <v>0</v>
      </c>
      <c r="AA91" s="117">
        <f>SUM(-Y91,Z91)+Tabla3[[#This Row],[Saldo19]]</f>
        <v>-1349.29658778774</v>
      </c>
      <c r="AB91" s="120">
        <f>SUM('Sep 26'!L88)</f>
        <v>0</v>
      </c>
      <c r="AC91" s="106">
        <f>SUM('Pago Cuota MC 2026'!N89)</f>
        <v>0</v>
      </c>
      <c r="AD91" s="117">
        <f>SUM(-AB91,AC91)+Tabla3[[#This Row],[Saldo22]]</f>
        <v>-1349.29658778774</v>
      </c>
      <c r="AE91" s="120">
        <f>SUM('Oct 26'!L88)</f>
        <v>0</v>
      </c>
      <c r="AF91" s="106">
        <f>SUM('Pago Cuota MC 2026'!O89)</f>
        <v>0</v>
      </c>
      <c r="AG91" s="143">
        <f>SUM(-AE91,AF91)+Tabla3[[#This Row],[Saldo25]]</f>
        <v>-1349.29658778774</v>
      </c>
      <c r="AH91" s="120">
        <f>SUM('Nov 26'!L88)</f>
        <v>0</v>
      </c>
      <c r="AI91" s="106">
        <f>SUM('Pago Cuota MC 2026'!P89)</f>
        <v>0</v>
      </c>
      <c r="AJ91" s="117">
        <f>SUM(-AH91,AI91)+Tabla3[[#This Row],[Saldo28]]</f>
        <v>-1349.29658778774</v>
      </c>
      <c r="AK91" s="120">
        <f>SUM('Dic 26'!L88)</f>
        <v>0</v>
      </c>
      <c r="AL91" s="106">
        <f>SUM('Pago Cuota MC 2026'!Q89)</f>
        <v>0</v>
      </c>
      <c r="AM91" s="143">
        <f>SUM(-AK91,AL91)+Tabla3[[#This Row],[Saldo31]]</f>
        <v>-1349.29658778774</v>
      </c>
      <c r="AN91" s="126">
        <f t="shared" si="5"/>
        <v>-1349.29658778774</v>
      </c>
      <c r="AO91" s="29"/>
      <c r="AP91" s="104">
        <f>SUM(Tabla3[[#This Row],[Saldo Anual]])</f>
        <v>-1349.29658778774</v>
      </c>
    </row>
    <row r="92" spans="1:43" ht="16.149999999999999" thickBot="1" x14ac:dyDescent="0.5">
      <c r="A92" s="339"/>
      <c r="B92" s="16" t="s">
        <v>7</v>
      </c>
      <c r="C92" s="114">
        <v>203</v>
      </c>
      <c r="D92" s="116">
        <f>SUM('Ene 26'!L89)-('Pago Cuota MC 2025'!F89)</f>
        <v>448.2809168489847</v>
      </c>
      <c r="E92" s="106">
        <f>SUM('Pago Cuota MC 2026'!F90)</f>
        <v>448.28</v>
      </c>
      <c r="F92" s="117">
        <f t="shared" si="4"/>
        <v>-9.1684898472976784E-4</v>
      </c>
      <c r="G92" s="116">
        <f>SUM('Feb 26'!L89)</f>
        <v>494.35397733228916</v>
      </c>
      <c r="H92" s="106">
        <f>SUM('Pago Cuota MC 2026'!G90)</f>
        <v>494.35</v>
      </c>
      <c r="I92" s="117">
        <f>SUM(-G92,H92)+Tabla3[[#This Row],[Saldo]]</f>
        <v>-4.8941812738689805E-3</v>
      </c>
      <c r="J92" s="116">
        <f>SUM('Mar 26'!L89)</f>
        <v>498.33404801642882</v>
      </c>
      <c r="K92" s="106">
        <f>SUM('Pago Cuota MC 2026'!H90)</f>
        <v>498.34</v>
      </c>
      <c r="L92" s="117">
        <f>SUM(-J92,K92)+Tabla3[[#This Row],[Saldo4]]</f>
        <v>1.0578022972822509E-3</v>
      </c>
      <c r="M92" s="120">
        <f>SUM('Abr 26'!L89)</f>
        <v>491.28917958085583</v>
      </c>
      <c r="N92" s="106">
        <f>SUM('Pago Cuota MC 2026'!I90)</f>
        <v>491.29</v>
      </c>
      <c r="O92" s="117">
        <f>SUM(-M92,N92)+Tabla3[[#This Row],[Saldo7]]</f>
        <v>1.8782214414727605E-3</v>
      </c>
      <c r="P92" s="120">
        <f>SUM('May 26'!L89)</f>
        <v>470.17288133468469</v>
      </c>
      <c r="Q92" s="106">
        <f>SUM('Pago Cuota MC 2026'!J90)</f>
        <v>0</v>
      </c>
      <c r="R92" s="117">
        <f>SUM(-P92,Q92)+Tabla3[[#This Row],[Saldo13]]</f>
        <v>-470.17100311324322</v>
      </c>
      <c r="S92" s="120">
        <f>SUM('Jun 26'!L89)</f>
        <v>0</v>
      </c>
      <c r="T92" s="106">
        <f>SUM('Pago Cuota MC 2026'!K90)</f>
        <v>0</v>
      </c>
      <c r="U92" s="117">
        <f>SUM(-S92,T92)+Tabla3[[#This Row],[Saldo132]]</f>
        <v>-470.17100311324322</v>
      </c>
      <c r="V92" s="120">
        <f>SUM('Jul 26'!L89)</f>
        <v>0</v>
      </c>
      <c r="W92" s="106">
        <f>SUM('Pago Cuota MC 2026'!L90)</f>
        <v>0</v>
      </c>
      <c r="X92" s="117">
        <f>SUM(-V92,W92)+Tabla3[[#This Row],[Saldo16]]</f>
        <v>-470.17100311324322</v>
      </c>
      <c r="Y92" s="120">
        <f>SUM('Ago 26'!L89)</f>
        <v>0</v>
      </c>
      <c r="Z92" s="106">
        <f>SUM('Pago Cuota MC 2026'!M90)</f>
        <v>0</v>
      </c>
      <c r="AA92" s="117">
        <f>SUM(-Y92,Z92)+Tabla3[[#This Row],[Saldo19]]</f>
        <v>-470.17100311324322</v>
      </c>
      <c r="AB92" s="120">
        <f>SUM('Sep 26'!L89)</f>
        <v>0</v>
      </c>
      <c r="AC92" s="106">
        <f>SUM('Pago Cuota MC 2026'!N90)</f>
        <v>0</v>
      </c>
      <c r="AD92" s="117">
        <f>SUM(-AB92,AC92)+Tabla3[[#This Row],[Saldo22]]</f>
        <v>-470.17100311324322</v>
      </c>
      <c r="AE92" s="120">
        <f>SUM('Oct 26'!L89)</f>
        <v>0</v>
      </c>
      <c r="AF92" s="106">
        <f>SUM('Pago Cuota MC 2026'!O90)</f>
        <v>0</v>
      </c>
      <c r="AG92" s="143">
        <f>SUM(-AE92,AF92)+Tabla3[[#This Row],[Saldo25]]</f>
        <v>-470.17100311324322</v>
      </c>
      <c r="AH92" s="120">
        <f>SUM('Nov 26'!L89)</f>
        <v>0</v>
      </c>
      <c r="AI92" s="106">
        <f>SUM('Pago Cuota MC 2026'!P90)</f>
        <v>0</v>
      </c>
      <c r="AJ92" s="117">
        <f>SUM(-AH92,AI92)+Tabla3[[#This Row],[Saldo28]]</f>
        <v>-470.17100311324322</v>
      </c>
      <c r="AK92" s="120">
        <f>SUM('Dic 26'!L89)</f>
        <v>0</v>
      </c>
      <c r="AL92" s="106">
        <f>SUM('Pago Cuota MC 2026'!Q90)</f>
        <v>0</v>
      </c>
      <c r="AM92" s="143">
        <f>SUM(-AK92,AL92)+Tabla3[[#This Row],[Saldo31]]</f>
        <v>-470.17100311324322</v>
      </c>
      <c r="AN92" s="126">
        <f t="shared" si="5"/>
        <v>-470.17100311324322</v>
      </c>
      <c r="AO92" s="29"/>
      <c r="AP92" s="104">
        <f>SUM(Tabla3[[#This Row],[Saldo Anual]])</f>
        <v>-470.17100311324322</v>
      </c>
    </row>
    <row r="93" spans="1:43" ht="16.149999999999999" thickBot="1" x14ac:dyDescent="0.5">
      <c r="A93" s="339"/>
      <c r="B93" s="16" t="s">
        <v>7</v>
      </c>
      <c r="C93" s="114">
        <v>204</v>
      </c>
      <c r="D93" s="116">
        <f>SUM('Ene 26'!L90)-('Pago Cuota MC 2025'!F90)</f>
        <v>313.25888013834845</v>
      </c>
      <c r="E93" s="106">
        <f>SUM('Pago Cuota MC 2026'!F91)</f>
        <v>314</v>
      </c>
      <c r="F93" s="117">
        <f t="shared" si="4"/>
        <v>0.74111986165155486</v>
      </c>
      <c r="G93" s="116">
        <f>SUM('Feb 26'!L90)</f>
        <v>334.9776600261028</v>
      </c>
      <c r="H93" s="106">
        <f>SUM('Pago Cuota MC 2026'!G91)</f>
        <v>334</v>
      </c>
      <c r="I93" s="117">
        <f>SUM(-G93,H93)+Tabla3[[#This Row],[Saldo]]</f>
        <v>-0.23654016445124171</v>
      </c>
      <c r="J93" s="116">
        <f>SUM('Mar 26'!L90)</f>
        <v>327.3778057594937</v>
      </c>
      <c r="K93" s="106">
        <f>SUM('Pago Cuota MC 2026'!H91)</f>
        <v>327.60000000000002</v>
      </c>
      <c r="L93" s="117">
        <f>SUM(-J93,K93)+Tabla3[[#This Row],[Saldo4]]</f>
        <v>-1.4345923944915739E-2</v>
      </c>
      <c r="M93" s="120">
        <f>SUM('Abr 26'!L90)</f>
        <v>324.10029007403517</v>
      </c>
      <c r="N93" s="106">
        <f>SUM('Pago Cuota MC 2026'!I91)</f>
        <v>324</v>
      </c>
      <c r="O93" s="117">
        <f>SUM(-M93,N93)+Tabla3[[#This Row],[Saldo7]]</f>
        <v>-0.11463599798008772</v>
      </c>
      <c r="P93" s="120">
        <f>SUM('May 26'!L90)</f>
        <v>320.9190232265766</v>
      </c>
      <c r="Q93" s="106">
        <f>SUM('Pago Cuota MC 2026'!J91)</f>
        <v>321</v>
      </c>
      <c r="R93" s="117">
        <f>SUM(-P93,Q93)+Tabla3[[#This Row],[Saldo13]]</f>
        <v>-3.365922455668624E-2</v>
      </c>
      <c r="S93" s="120">
        <f>SUM('Jun 26'!L90)</f>
        <v>0</v>
      </c>
      <c r="T93" s="106">
        <f>SUM('Pago Cuota MC 2026'!K91)</f>
        <v>0</v>
      </c>
      <c r="U93" s="117">
        <f>SUM(-S93,T93)+Tabla3[[#This Row],[Saldo132]]</f>
        <v>-3.365922455668624E-2</v>
      </c>
      <c r="V93" s="120">
        <f>SUM('Jul 26'!L90)</f>
        <v>0</v>
      </c>
      <c r="W93" s="106">
        <f>SUM('Pago Cuota MC 2026'!L91)</f>
        <v>0</v>
      </c>
      <c r="X93" s="117">
        <f>SUM(-V93,W93)+Tabla3[[#This Row],[Saldo16]]</f>
        <v>-3.365922455668624E-2</v>
      </c>
      <c r="Y93" s="120">
        <f>SUM('Ago 26'!L90)</f>
        <v>0</v>
      </c>
      <c r="Z93" s="106">
        <f>SUM('Pago Cuota MC 2026'!M91)</f>
        <v>0</v>
      </c>
      <c r="AA93" s="117">
        <f>SUM(-Y93,Z93)+Tabla3[[#This Row],[Saldo19]]</f>
        <v>-3.365922455668624E-2</v>
      </c>
      <c r="AB93" s="120">
        <f>SUM('Sep 26'!L90)</f>
        <v>0</v>
      </c>
      <c r="AC93" s="106">
        <f>SUM('Pago Cuota MC 2026'!N91)</f>
        <v>0</v>
      </c>
      <c r="AD93" s="117">
        <f>SUM(-AB93,AC93)+Tabla3[[#This Row],[Saldo22]]</f>
        <v>-3.365922455668624E-2</v>
      </c>
      <c r="AE93" s="120">
        <f>SUM('Oct 26'!L90)</f>
        <v>0</v>
      </c>
      <c r="AF93" s="106">
        <f>SUM('Pago Cuota MC 2026'!O91)</f>
        <v>0</v>
      </c>
      <c r="AG93" s="143">
        <f>SUM(-AE93,AF93)+Tabla3[[#This Row],[Saldo25]]</f>
        <v>-3.365922455668624E-2</v>
      </c>
      <c r="AH93" s="120">
        <f>SUM('Nov 26'!L90)</f>
        <v>0</v>
      </c>
      <c r="AI93" s="106">
        <f>SUM('Pago Cuota MC 2026'!P91)</f>
        <v>0</v>
      </c>
      <c r="AJ93" s="117">
        <f>SUM(-AH93,AI93)+Tabla3[[#This Row],[Saldo28]]</f>
        <v>-3.365922455668624E-2</v>
      </c>
      <c r="AK93" s="120">
        <f>SUM('Dic 26'!L90)</f>
        <v>0</v>
      </c>
      <c r="AL93" s="106">
        <f>SUM('Pago Cuota MC 2026'!Q91)</f>
        <v>0</v>
      </c>
      <c r="AM93" s="143">
        <f>SUM(-AK93,AL93)+Tabla3[[#This Row],[Saldo31]]</f>
        <v>-3.365922455668624E-2</v>
      </c>
      <c r="AN93" s="126">
        <f t="shared" si="5"/>
        <v>-3.365922455668624E-2</v>
      </c>
      <c r="AO93" s="29"/>
      <c r="AP93" s="104">
        <f>SUM(Tabla3[[#This Row],[Saldo Anual]])</f>
        <v>-3.365922455668624E-2</v>
      </c>
    </row>
    <row r="94" spans="1:43" ht="16.149999999999999" thickBot="1" x14ac:dyDescent="0.5">
      <c r="A94" s="339"/>
      <c r="B94" s="16" t="s">
        <v>7</v>
      </c>
      <c r="C94" s="114">
        <v>301</v>
      </c>
      <c r="D94" s="116">
        <f>SUM('Ene 26'!L91)-('Pago Cuota MC 2025'!F91)</f>
        <v>448.31127134275124</v>
      </c>
      <c r="E94" s="106">
        <f>SUM('Pago Cuota MC 2026'!F92)</f>
        <v>0</v>
      </c>
      <c r="F94" s="117">
        <f t="shared" si="4"/>
        <v>-448.31127134275124</v>
      </c>
      <c r="G94" s="116">
        <f>SUM('Feb 26'!L91)</f>
        <v>464.83096151396501</v>
      </c>
      <c r="H94" s="106">
        <f>SUM('Pago Cuota MC 2026'!G92)</f>
        <v>0</v>
      </c>
      <c r="I94" s="117">
        <f>SUM(-G94,H94)+Tabla3[[#This Row],[Saldo]]</f>
        <v>-913.14223285671619</v>
      </c>
      <c r="J94" s="116">
        <f>SUM('Mar 26'!L91)</f>
        <v>449.74603562752498</v>
      </c>
      <c r="K94" s="106">
        <f>SUM('Pago Cuota MC 2026'!H92)</f>
        <v>0</v>
      </c>
      <c r="L94" s="117">
        <f>SUM(-J94,K94)+Tabla3[[#This Row],[Saldo4]]</f>
        <v>-1362.8882684842411</v>
      </c>
      <c r="M94" s="120">
        <f>SUM('Abr 26'!L91)</f>
        <v>445.12020707298586</v>
      </c>
      <c r="N94" s="106">
        <f>SUM('Pago Cuota MC 2026'!I92)</f>
        <v>1554.47</v>
      </c>
      <c r="O94" s="117">
        <f>SUM(-M94,N94)+Tabla3[[#This Row],[Saldo7]]</f>
        <v>-253.53847555722677</v>
      </c>
      <c r="P94" s="120">
        <f>SUM('May 26'!L91)</f>
        <v>429.53430168603603</v>
      </c>
      <c r="Q94" s="106">
        <f>SUM('Pago Cuota MC 2026'!J92)</f>
        <v>0</v>
      </c>
      <c r="R94" s="117">
        <f>SUM(-P94,Q94)+Tabla3[[#This Row],[Saldo13]]</f>
        <v>-683.07277724326286</v>
      </c>
      <c r="S94" s="120">
        <f>SUM('Jun 26'!L91)</f>
        <v>0</v>
      </c>
      <c r="T94" s="106">
        <f>SUM('Pago Cuota MC 2026'!K92)</f>
        <v>0</v>
      </c>
      <c r="U94" s="117">
        <f>SUM(-S94,T94)+Tabla3[[#This Row],[Saldo132]]</f>
        <v>-683.07277724326286</v>
      </c>
      <c r="V94" s="120">
        <f>SUM('Jul 26'!L91)</f>
        <v>0</v>
      </c>
      <c r="W94" s="106">
        <f>SUM('Pago Cuota MC 2026'!L92)</f>
        <v>0</v>
      </c>
      <c r="X94" s="117">
        <f>SUM(-V94,W94)+Tabla3[[#This Row],[Saldo16]]</f>
        <v>-683.07277724326286</v>
      </c>
      <c r="Y94" s="120">
        <f>SUM('Ago 26'!L91)</f>
        <v>0</v>
      </c>
      <c r="Z94" s="106">
        <f>SUM('Pago Cuota MC 2026'!M92)</f>
        <v>0</v>
      </c>
      <c r="AA94" s="117">
        <f>SUM(-Y94,Z94)+Tabla3[[#This Row],[Saldo19]]</f>
        <v>-683.07277724326286</v>
      </c>
      <c r="AB94" s="120">
        <f>SUM('Sep 26'!L91)</f>
        <v>0</v>
      </c>
      <c r="AC94" s="106">
        <f>SUM('Pago Cuota MC 2026'!N92)</f>
        <v>0</v>
      </c>
      <c r="AD94" s="117">
        <f>SUM(-AB94,AC94)+Tabla3[[#This Row],[Saldo22]]</f>
        <v>-683.07277724326286</v>
      </c>
      <c r="AE94" s="120">
        <f>SUM('Oct 26'!L91)</f>
        <v>0</v>
      </c>
      <c r="AF94" s="106">
        <f>SUM('Pago Cuota MC 2026'!O92)</f>
        <v>0</v>
      </c>
      <c r="AG94" s="143">
        <f>SUM(-AE94,AF94)+Tabla3[[#This Row],[Saldo25]]</f>
        <v>-683.07277724326286</v>
      </c>
      <c r="AH94" s="120">
        <f>SUM('Nov 26'!L91)</f>
        <v>0</v>
      </c>
      <c r="AI94" s="106">
        <f>SUM('Pago Cuota MC 2026'!P92)</f>
        <v>0</v>
      </c>
      <c r="AJ94" s="117">
        <f>SUM(-AH94,AI94)+Tabla3[[#This Row],[Saldo28]]</f>
        <v>-683.07277724326286</v>
      </c>
      <c r="AK94" s="120">
        <f>SUM('Dic 26'!L91)</f>
        <v>0</v>
      </c>
      <c r="AL94" s="106">
        <f>SUM('Pago Cuota MC 2026'!Q92)</f>
        <v>0</v>
      </c>
      <c r="AM94" s="143">
        <f>SUM(-AK94,AL94)+Tabla3[[#This Row],[Saldo31]]</f>
        <v>-683.07277724326286</v>
      </c>
      <c r="AN94" s="126">
        <f t="shared" si="5"/>
        <v>-683.07277724326286</v>
      </c>
      <c r="AO94" s="29"/>
      <c r="AP94" s="104">
        <f>SUM(Tabla3[[#This Row],[Saldo Anual]])</f>
        <v>-683.07277724326286</v>
      </c>
    </row>
    <row r="95" spans="1:43" ht="16.149999999999999" thickBot="1" x14ac:dyDescent="0.5">
      <c r="A95" s="339"/>
      <c r="B95" s="16" t="s">
        <v>7</v>
      </c>
      <c r="C95" s="114">
        <v>302</v>
      </c>
      <c r="D95" s="116">
        <f>SUM('Ene 26'!L92)-('Pago Cuota MC 2025'!F92)</f>
        <v>446.23315617603504</v>
      </c>
      <c r="E95" s="106">
        <f>SUM('Pago Cuota MC 2026'!F93)</f>
        <v>446.77</v>
      </c>
      <c r="F95" s="117">
        <f t="shared" si="4"/>
        <v>0.53684382396494357</v>
      </c>
      <c r="G95" s="116">
        <f>SUM('Feb 26'!L92)</f>
        <v>445.2409652727747</v>
      </c>
      <c r="H95" s="106">
        <f>SUM('Pago Cuota MC 2026'!G93)</f>
        <v>444.7</v>
      </c>
      <c r="I95" s="117">
        <f>SUM(-G95,H95)+Tabla3[[#This Row],[Saldo]]</f>
        <v>-4.1214488097693902E-3</v>
      </c>
      <c r="J95" s="116">
        <f>SUM('Mar 26'!L92)</f>
        <v>437.86764133719367</v>
      </c>
      <c r="K95" s="106">
        <f>SUM('Pago Cuota MC 2026'!H93)</f>
        <v>437.87</v>
      </c>
      <c r="L95" s="117">
        <f>SUM(-J95,K95)+Tabla3[[#This Row],[Saldo4]]</f>
        <v>-1.7627860034394871E-3</v>
      </c>
      <c r="M95" s="120">
        <f>SUM('Abr 26'!L92)</f>
        <v>487.25756447067738</v>
      </c>
      <c r="N95" s="106">
        <f>SUM('Pago Cuota MC 2026'!I93)</f>
        <v>487.26</v>
      </c>
      <c r="O95" s="117">
        <f>SUM(-M95,N95)+Tabla3[[#This Row],[Saldo7]]</f>
        <v>6.7274331917133168E-4</v>
      </c>
      <c r="P95" s="120">
        <f>SUM('May 26'!L92)</f>
        <v>472.97840498333335</v>
      </c>
      <c r="Q95" s="106">
        <f>SUM('Pago Cuota MC 2026'!J93)</f>
        <v>0</v>
      </c>
      <c r="R95" s="117">
        <f>SUM(-P95,Q95)+Tabla3[[#This Row],[Saldo13]]</f>
        <v>-472.97773224001418</v>
      </c>
      <c r="S95" s="120">
        <f>SUM('Jun 26'!L92)</f>
        <v>0</v>
      </c>
      <c r="T95" s="106">
        <f>SUM('Pago Cuota MC 2026'!K93)</f>
        <v>0</v>
      </c>
      <c r="U95" s="117">
        <f>SUM(-S95,T95)+Tabla3[[#This Row],[Saldo132]]</f>
        <v>-472.97773224001418</v>
      </c>
      <c r="V95" s="120">
        <f>SUM('Jul 26'!L92)</f>
        <v>0</v>
      </c>
      <c r="W95" s="106">
        <f>SUM('Pago Cuota MC 2026'!L93)</f>
        <v>0</v>
      </c>
      <c r="X95" s="117">
        <f>SUM(-V95,W95)+Tabla3[[#This Row],[Saldo16]]</f>
        <v>-472.97773224001418</v>
      </c>
      <c r="Y95" s="120">
        <f>SUM('Ago 26'!L92)</f>
        <v>0</v>
      </c>
      <c r="Z95" s="106">
        <f>SUM('Pago Cuota MC 2026'!M93)</f>
        <v>0</v>
      </c>
      <c r="AA95" s="117">
        <f>SUM(-Y95,Z95)+Tabla3[[#This Row],[Saldo19]]</f>
        <v>-472.97773224001418</v>
      </c>
      <c r="AB95" s="120">
        <f>SUM('Sep 26'!L92)</f>
        <v>0</v>
      </c>
      <c r="AC95" s="106">
        <f>SUM('Pago Cuota MC 2026'!N93)</f>
        <v>0</v>
      </c>
      <c r="AD95" s="117">
        <f>SUM(-AB95,AC95)+Tabla3[[#This Row],[Saldo22]]</f>
        <v>-472.97773224001418</v>
      </c>
      <c r="AE95" s="120">
        <f>SUM('Oct 26'!L92)</f>
        <v>0</v>
      </c>
      <c r="AF95" s="106">
        <f>SUM('Pago Cuota MC 2026'!O93)</f>
        <v>0</v>
      </c>
      <c r="AG95" s="143">
        <f>SUM(-AE95,AF95)+Tabla3[[#This Row],[Saldo25]]</f>
        <v>-472.97773224001418</v>
      </c>
      <c r="AH95" s="120">
        <f>SUM('Nov 26'!L92)</f>
        <v>0</v>
      </c>
      <c r="AI95" s="106">
        <f>SUM('Pago Cuota MC 2026'!P93)</f>
        <v>0</v>
      </c>
      <c r="AJ95" s="117">
        <f>SUM(-AH95,AI95)+Tabla3[[#This Row],[Saldo28]]</f>
        <v>-472.97773224001418</v>
      </c>
      <c r="AK95" s="120">
        <f>SUM('Dic 26'!L92)</f>
        <v>0</v>
      </c>
      <c r="AL95" s="106">
        <f>SUM('Pago Cuota MC 2026'!Q93)</f>
        <v>0</v>
      </c>
      <c r="AM95" s="143">
        <f>SUM(-AK95,AL95)+Tabla3[[#This Row],[Saldo31]]</f>
        <v>-472.97773224001418</v>
      </c>
      <c r="AN95" s="126">
        <f t="shared" si="5"/>
        <v>-472.97773224001418</v>
      </c>
      <c r="AO95" s="29"/>
      <c r="AP95" s="104">
        <f>SUM(Tabla3[[#This Row],[Saldo Anual]])</f>
        <v>-472.97773224001418</v>
      </c>
    </row>
    <row r="96" spans="1:43" ht="16.149999999999999" thickBot="1" x14ac:dyDescent="0.5">
      <c r="A96" s="339"/>
      <c r="B96" s="16" t="s">
        <v>7</v>
      </c>
      <c r="C96" s="114">
        <v>303</v>
      </c>
      <c r="D96" s="116">
        <f>SUM('Ene 26'!L93)-('Pago Cuota MC 2025'!F93)</f>
        <v>428.70886830147407</v>
      </c>
      <c r="E96" s="106">
        <f>SUM('Pago Cuota MC 2026'!F94)</f>
        <v>0</v>
      </c>
      <c r="F96" s="117">
        <f t="shared" si="4"/>
        <v>-428.70886830147407</v>
      </c>
      <c r="G96" s="116">
        <f>SUM('Feb 26'!L93)</f>
        <v>580.42056777864786</v>
      </c>
      <c r="H96" s="106">
        <f>SUM('Pago Cuota MC 2026'!G94)</f>
        <v>0</v>
      </c>
      <c r="I96" s="117">
        <f>SUM(-G96,H96)+Tabla3[[#This Row],[Saldo]]</f>
        <v>-1009.1294360801219</v>
      </c>
      <c r="J96" s="116">
        <f>SUM('Mar 26'!L93)</f>
        <v>536.77383204551575</v>
      </c>
      <c r="K96" s="106">
        <f>SUM('Pago Cuota MC 2026'!H94)</f>
        <v>0</v>
      </c>
      <c r="L96" s="117">
        <f>SUM(-J96,K96)+Tabla3[[#This Row],[Saldo4]]</f>
        <v>-1545.9032681256376</v>
      </c>
      <c r="M96" s="120">
        <f>SUM('Abr 26'!L93)</f>
        <v>621.47600423982749</v>
      </c>
      <c r="N96" s="106">
        <f>SUM('Pago Cuota MC 2026'!I94)</f>
        <v>0</v>
      </c>
      <c r="O96" s="117">
        <f>SUM(-M96,N96)+Tabla3[[#This Row],[Saldo7]]</f>
        <v>-2167.3792723654651</v>
      </c>
      <c r="P96" s="120">
        <f>SUM('May 26'!L93)</f>
        <v>632.18288587522522</v>
      </c>
      <c r="Q96" s="106">
        <f>SUM('Pago Cuota MC 2026'!J94)</f>
        <v>0</v>
      </c>
      <c r="R96" s="117">
        <f>SUM(-P96,Q96)+Tabla3[[#This Row],[Saldo13]]</f>
        <v>-2799.5621582406902</v>
      </c>
      <c r="S96" s="120">
        <f>SUM('Jun 26'!L93)</f>
        <v>0</v>
      </c>
      <c r="T96" s="106">
        <f>SUM('Pago Cuota MC 2026'!K94)</f>
        <v>0</v>
      </c>
      <c r="U96" s="117">
        <f>SUM(-S96,T96)+Tabla3[[#This Row],[Saldo132]]</f>
        <v>-2799.5621582406902</v>
      </c>
      <c r="V96" s="120">
        <f>SUM('Jul 26'!L93)</f>
        <v>0</v>
      </c>
      <c r="W96" s="106">
        <f>SUM('Pago Cuota MC 2026'!L94)</f>
        <v>0</v>
      </c>
      <c r="X96" s="117">
        <f>SUM(-V96,W96)+Tabla3[[#This Row],[Saldo16]]</f>
        <v>-2799.5621582406902</v>
      </c>
      <c r="Y96" s="120">
        <f>SUM('Ago 26'!L93)</f>
        <v>0</v>
      </c>
      <c r="Z96" s="106">
        <f>SUM('Pago Cuota MC 2026'!M94)</f>
        <v>0</v>
      </c>
      <c r="AA96" s="117">
        <f>SUM(-Y96,Z96)+Tabla3[[#This Row],[Saldo19]]</f>
        <v>-2799.5621582406902</v>
      </c>
      <c r="AB96" s="120">
        <f>SUM('Sep 26'!L93)</f>
        <v>0</v>
      </c>
      <c r="AC96" s="106">
        <f>SUM('Pago Cuota MC 2026'!N94)</f>
        <v>0</v>
      </c>
      <c r="AD96" s="117">
        <f>SUM(-AB96,AC96)+Tabla3[[#This Row],[Saldo22]]</f>
        <v>-2799.5621582406902</v>
      </c>
      <c r="AE96" s="120">
        <f>SUM('Oct 26'!L93)</f>
        <v>0</v>
      </c>
      <c r="AF96" s="106">
        <f>SUM('Pago Cuota MC 2026'!O94)</f>
        <v>0</v>
      </c>
      <c r="AG96" s="143">
        <f>SUM(-AE96,AF96)+Tabla3[[#This Row],[Saldo25]]</f>
        <v>-2799.5621582406902</v>
      </c>
      <c r="AH96" s="120">
        <f>SUM('Nov 26'!L93)</f>
        <v>0</v>
      </c>
      <c r="AI96" s="106">
        <f>SUM('Pago Cuota MC 2026'!P94)</f>
        <v>0</v>
      </c>
      <c r="AJ96" s="117">
        <f>SUM(-AH96,AI96)+Tabla3[[#This Row],[Saldo28]]</f>
        <v>-2799.5621582406902</v>
      </c>
      <c r="AK96" s="120">
        <f>SUM('Dic 26'!L93)</f>
        <v>0</v>
      </c>
      <c r="AL96" s="106">
        <f>SUM('Pago Cuota MC 2026'!Q94)</f>
        <v>0</v>
      </c>
      <c r="AM96" s="143">
        <f>SUM(-AK96,AL96)+Tabla3[[#This Row],[Saldo31]]</f>
        <v>-2799.5621582406902</v>
      </c>
      <c r="AN96" s="126">
        <f t="shared" si="5"/>
        <v>-2799.5621582406902</v>
      </c>
      <c r="AO96" s="29"/>
      <c r="AP96" s="104">
        <f>SUM(Tabla3[[#This Row],[Saldo Anual]])</f>
        <v>-2799.5621582406902</v>
      </c>
    </row>
    <row r="97" spans="1:43" ht="16.149999999999999" thickBot="1" x14ac:dyDescent="0.5">
      <c r="A97" s="339"/>
      <c r="B97" s="16" t="s">
        <v>7</v>
      </c>
      <c r="C97" s="114">
        <v>304</v>
      </c>
      <c r="D97" s="116">
        <f>SUM('Ene 26'!L94)-('Pago Cuota MC 2025'!F94)</f>
        <v>356.54043718719146</v>
      </c>
      <c r="E97" s="106">
        <f>SUM('Pago Cuota MC 2026'!F95)</f>
        <v>356.54</v>
      </c>
      <c r="F97" s="117">
        <f t="shared" si="4"/>
        <v>-4.3718719143726048E-4</v>
      </c>
      <c r="G97" s="116">
        <f>SUM('Feb 26'!L94)</f>
        <v>375.7460305820934</v>
      </c>
      <c r="H97" s="106">
        <f>SUM('Pago Cuota MC 2026'!G95)</f>
        <v>375.75</v>
      </c>
      <c r="I97" s="117">
        <f>SUM(-G97,H97)+Tabla3[[#This Row],[Saldo]]</f>
        <v>3.5322307151659516E-3</v>
      </c>
      <c r="J97" s="116">
        <f>SUM('Mar 26'!L94)</f>
        <v>377.55776751548615</v>
      </c>
      <c r="K97" s="106">
        <f>SUM('Pago Cuota MC 2026'!H95)</f>
        <v>377.55</v>
      </c>
      <c r="L97" s="117">
        <f>SUM(-J97,K97)+Tabla3[[#This Row],[Saldo4]]</f>
        <v>-4.235284770970793E-3</v>
      </c>
      <c r="M97" s="120">
        <f>SUM('Abr 26'!L94)</f>
        <v>367.50400161653261</v>
      </c>
      <c r="N97" s="106">
        <f>SUM('Pago Cuota MC 2026'!I95)</f>
        <v>367.51</v>
      </c>
      <c r="O97" s="117">
        <f>SUM(-M97,N97)+Tabla3[[#This Row],[Saldo7]]</f>
        <v>1.7630986964149997E-3</v>
      </c>
      <c r="P97" s="120">
        <f>SUM('May 26'!L94)</f>
        <v>368.15955263198197</v>
      </c>
      <c r="Q97" s="106">
        <f>SUM('Pago Cuota MC 2026'!J95)</f>
        <v>0</v>
      </c>
      <c r="R97" s="117">
        <f>SUM(-P97,Q97)+Tabla3[[#This Row],[Saldo13]]</f>
        <v>-368.15778953328555</v>
      </c>
      <c r="S97" s="120">
        <f>SUM('Jun 26'!L94)</f>
        <v>0</v>
      </c>
      <c r="T97" s="106">
        <f>SUM('Pago Cuota MC 2026'!K95)</f>
        <v>0</v>
      </c>
      <c r="U97" s="117">
        <f>SUM(-S97,T97)+Tabla3[[#This Row],[Saldo132]]</f>
        <v>-368.15778953328555</v>
      </c>
      <c r="V97" s="120">
        <f>SUM('Jul 26'!L94)</f>
        <v>0</v>
      </c>
      <c r="W97" s="106">
        <f>SUM('Pago Cuota MC 2026'!L95)</f>
        <v>0</v>
      </c>
      <c r="X97" s="117">
        <f>SUM(-V97,W97)+Tabla3[[#This Row],[Saldo16]]</f>
        <v>-368.15778953328555</v>
      </c>
      <c r="Y97" s="120">
        <f>SUM('Ago 26'!L94)</f>
        <v>0</v>
      </c>
      <c r="Z97" s="106">
        <f>SUM('Pago Cuota MC 2026'!M95)</f>
        <v>0</v>
      </c>
      <c r="AA97" s="117">
        <f>SUM(-Y97,Z97)+Tabla3[[#This Row],[Saldo19]]</f>
        <v>-368.15778953328555</v>
      </c>
      <c r="AB97" s="120">
        <f>SUM('Sep 26'!L94)</f>
        <v>0</v>
      </c>
      <c r="AC97" s="106">
        <f>SUM('Pago Cuota MC 2026'!N95)</f>
        <v>0</v>
      </c>
      <c r="AD97" s="117">
        <f>SUM(-AB97,AC97)+Tabla3[[#This Row],[Saldo22]]</f>
        <v>-368.15778953328555</v>
      </c>
      <c r="AE97" s="120">
        <f>SUM('Oct 26'!L94)</f>
        <v>0</v>
      </c>
      <c r="AF97" s="106">
        <f>SUM('Pago Cuota MC 2026'!O95)</f>
        <v>0</v>
      </c>
      <c r="AG97" s="143">
        <f>SUM(-AE97,AF97)+Tabla3[[#This Row],[Saldo25]]</f>
        <v>-368.15778953328555</v>
      </c>
      <c r="AH97" s="120">
        <f>SUM('Nov 26'!L94)</f>
        <v>0</v>
      </c>
      <c r="AI97" s="106">
        <f>SUM('Pago Cuota MC 2026'!P95)</f>
        <v>0</v>
      </c>
      <c r="AJ97" s="117">
        <f>SUM(-AH97,AI97)+Tabla3[[#This Row],[Saldo28]]</f>
        <v>-368.15778953328555</v>
      </c>
      <c r="AK97" s="120">
        <f>SUM('Dic 26'!L94)</f>
        <v>0</v>
      </c>
      <c r="AL97" s="106">
        <f>SUM('Pago Cuota MC 2026'!Q95)</f>
        <v>0</v>
      </c>
      <c r="AM97" s="143">
        <f>SUM(-AK97,AL97)+Tabla3[[#This Row],[Saldo31]]</f>
        <v>-368.15778953328555</v>
      </c>
      <c r="AN97" s="126">
        <f t="shared" si="5"/>
        <v>-368.15778953328555</v>
      </c>
      <c r="AO97" s="29"/>
      <c r="AP97" s="104">
        <f>SUM(Tabla3[[#This Row],[Saldo Anual]])</f>
        <v>-368.15778953328555</v>
      </c>
    </row>
    <row r="98" spans="1:43" ht="16.149999999999999" thickBot="1" x14ac:dyDescent="0.5">
      <c r="A98" s="339"/>
      <c r="B98" s="16" t="s">
        <v>7</v>
      </c>
      <c r="C98" s="114">
        <v>401</v>
      </c>
      <c r="D98" s="116">
        <f>SUM('Ene 26'!L95)-('Pago Cuota MC 2025'!F95)</f>
        <v>373.03706236559617</v>
      </c>
      <c r="E98" s="106">
        <f>SUM('Pago Cuota MC 2026'!F96)</f>
        <v>0</v>
      </c>
      <c r="F98" s="117">
        <f t="shared" si="4"/>
        <v>-373.03706236559617</v>
      </c>
      <c r="G98" s="116">
        <f>SUM('Feb 26'!L95)</f>
        <v>421.04874538240665</v>
      </c>
      <c r="H98" s="106">
        <f>SUM('Pago Cuota MC 2026'!G96)</f>
        <v>794.09</v>
      </c>
      <c r="I98" s="117">
        <f>SUM(-G98,H98)+Tabla3[[#This Row],[Saldo]]</f>
        <v>4.1922519972104055E-3</v>
      </c>
      <c r="J98" s="116">
        <f>SUM('Mar 26'!L95)</f>
        <v>406.95463815917049</v>
      </c>
      <c r="K98" s="106">
        <f>SUM('Pago Cuota MC 2026'!H96)</f>
        <v>406.95</v>
      </c>
      <c r="L98" s="117">
        <f>SUM(-J98,K98)+Tabla3[[#This Row],[Saldo4]]</f>
        <v>-4.4590717328674145E-4</v>
      </c>
      <c r="M98" s="120">
        <f>SUM('Abr 26'!L95)</f>
        <v>454.25213624402471</v>
      </c>
      <c r="N98" s="106">
        <f>SUM('Pago Cuota MC 2026'!I96)</f>
        <v>454.25</v>
      </c>
      <c r="O98" s="117">
        <f>SUM(-M98,N98)+Tabla3[[#This Row],[Saldo7]]</f>
        <v>-2.582151197998428E-3</v>
      </c>
      <c r="P98" s="120">
        <f>SUM('May 26'!L95)</f>
        <v>433.01877055090091</v>
      </c>
      <c r="Q98" s="106">
        <f>SUM('Pago Cuota MC 2026'!J96)</f>
        <v>0</v>
      </c>
      <c r="R98" s="117">
        <f>SUM(-P98,Q98)+Tabla3[[#This Row],[Saldo13]]</f>
        <v>-433.02135270209891</v>
      </c>
      <c r="S98" s="120">
        <f>SUM('Jun 26'!L95)</f>
        <v>0</v>
      </c>
      <c r="T98" s="106">
        <f>SUM('Pago Cuota MC 2026'!K96)</f>
        <v>0</v>
      </c>
      <c r="U98" s="117">
        <f>SUM(-S98,T98)+Tabla3[[#This Row],[Saldo132]]</f>
        <v>-433.02135270209891</v>
      </c>
      <c r="V98" s="120">
        <f>SUM('Jul 26'!L95)</f>
        <v>0</v>
      </c>
      <c r="W98" s="106">
        <f>SUM('Pago Cuota MC 2026'!L96)</f>
        <v>0</v>
      </c>
      <c r="X98" s="117">
        <f>SUM(-V98,W98)+Tabla3[[#This Row],[Saldo16]]</f>
        <v>-433.02135270209891</v>
      </c>
      <c r="Y98" s="120">
        <f>SUM('Ago 26'!L95)</f>
        <v>0</v>
      </c>
      <c r="Z98" s="106">
        <f>SUM('Pago Cuota MC 2026'!M96)</f>
        <v>0</v>
      </c>
      <c r="AA98" s="117">
        <f>SUM(-Y98,Z98)+Tabla3[[#This Row],[Saldo19]]</f>
        <v>-433.02135270209891</v>
      </c>
      <c r="AB98" s="120">
        <f>SUM('Sep 26'!L95)</f>
        <v>0</v>
      </c>
      <c r="AC98" s="106">
        <f>SUM('Pago Cuota MC 2026'!N96)</f>
        <v>0</v>
      </c>
      <c r="AD98" s="117">
        <f>SUM(-AB98,AC98)+Tabla3[[#This Row],[Saldo22]]</f>
        <v>-433.02135270209891</v>
      </c>
      <c r="AE98" s="120">
        <f>SUM('Oct 26'!L95)</f>
        <v>0</v>
      </c>
      <c r="AF98" s="106">
        <f>SUM('Pago Cuota MC 2026'!O96)</f>
        <v>0</v>
      </c>
      <c r="AG98" s="143">
        <f>SUM(-AE98,AF98)+Tabla3[[#This Row],[Saldo25]]</f>
        <v>-433.02135270209891</v>
      </c>
      <c r="AH98" s="120">
        <f>SUM('Nov 26'!L95)</f>
        <v>0</v>
      </c>
      <c r="AI98" s="106">
        <f>SUM('Pago Cuota MC 2026'!P96)</f>
        <v>0</v>
      </c>
      <c r="AJ98" s="117">
        <f>SUM(-AH98,AI98)+Tabla3[[#This Row],[Saldo28]]</f>
        <v>-433.02135270209891</v>
      </c>
      <c r="AK98" s="120">
        <f>SUM('Dic 26'!L95)</f>
        <v>0</v>
      </c>
      <c r="AL98" s="106">
        <f>SUM('Pago Cuota MC 2026'!Q96)</f>
        <v>0</v>
      </c>
      <c r="AM98" s="143">
        <f>SUM(-AK98,AL98)+Tabla3[[#This Row],[Saldo31]]</f>
        <v>-433.02135270209891</v>
      </c>
      <c r="AN98" s="126">
        <f t="shared" si="5"/>
        <v>-433.02135270209891</v>
      </c>
      <c r="AO98" s="29"/>
      <c r="AP98" s="104">
        <f>SUM(Tabla3[[#This Row],[Saldo Anual]])</f>
        <v>-433.02135270209891</v>
      </c>
    </row>
    <row r="99" spans="1:43" ht="16.149999999999999" thickBot="1" x14ac:dyDescent="0.5">
      <c r="A99" s="339"/>
      <c r="B99" s="16" t="s">
        <v>7</v>
      </c>
      <c r="C99" s="114">
        <v>402</v>
      </c>
      <c r="D99" s="116">
        <f>SUM('Ene 26'!L96)-('Pago Cuota MC 2025'!F96)</f>
        <v>413.99837555487989</v>
      </c>
      <c r="E99" s="106">
        <f>SUM('Pago Cuota MC 2026'!F97)</f>
        <v>414</v>
      </c>
      <c r="F99" s="117">
        <f t="shared" si="4"/>
        <v>1.6244451201146148E-3</v>
      </c>
      <c r="G99" s="116">
        <f>SUM('Feb 26'!L96)</f>
        <v>416.73614052727743</v>
      </c>
      <c r="H99" s="106">
        <f>SUM('Pago Cuota MC 2026'!G97)</f>
        <v>416.72</v>
      </c>
      <c r="I99" s="117">
        <f>SUM(-G99,H99)+Tabla3[[#This Row],[Saldo]]</f>
        <v>-1.4516082157285837E-2</v>
      </c>
      <c r="J99" s="116">
        <f>SUM('Mar 26'!L96)</f>
        <v>395.30859355911662</v>
      </c>
      <c r="K99" s="106">
        <f>SUM('Pago Cuota MC 2026'!H97)</f>
        <v>395.32</v>
      </c>
      <c r="L99" s="117">
        <f>SUM(-J99,K99)+Tabla3[[#This Row],[Saldo4]]</f>
        <v>-3.1096412739088919E-3</v>
      </c>
      <c r="M99" s="120">
        <f>SUM('Abr 26'!L96)</f>
        <v>393.52251315902993</v>
      </c>
      <c r="N99" s="106">
        <f>SUM('Pago Cuota MC 2026'!I97)</f>
        <v>393.53</v>
      </c>
      <c r="O99" s="117">
        <f>SUM(-M99,N99)+Tabla3[[#This Row],[Saldo7]]</f>
        <v>4.3771996961368131E-3</v>
      </c>
      <c r="P99" s="120">
        <f>SUM('May 26'!L96)</f>
        <v>381.944773631982</v>
      </c>
      <c r="Q99" s="106">
        <f>SUM('Pago Cuota MC 2026'!J97)</f>
        <v>0</v>
      </c>
      <c r="R99" s="117">
        <f>SUM(-P99,Q99)+Tabla3[[#This Row],[Saldo13]]</f>
        <v>-381.94039643228587</v>
      </c>
      <c r="S99" s="120">
        <f>SUM('Jun 26'!L96)</f>
        <v>0</v>
      </c>
      <c r="T99" s="106">
        <f>SUM('Pago Cuota MC 2026'!K97)</f>
        <v>0</v>
      </c>
      <c r="U99" s="117">
        <f>SUM(-S99,T99)+Tabla3[[#This Row],[Saldo132]]</f>
        <v>-381.94039643228587</v>
      </c>
      <c r="V99" s="120">
        <f>SUM('Jul 26'!L96)</f>
        <v>0</v>
      </c>
      <c r="W99" s="106">
        <f>SUM('Pago Cuota MC 2026'!L97)</f>
        <v>0</v>
      </c>
      <c r="X99" s="117">
        <f>SUM(-V99,W99)+Tabla3[[#This Row],[Saldo16]]</f>
        <v>-381.94039643228587</v>
      </c>
      <c r="Y99" s="120">
        <f>SUM('Ago 26'!L96)</f>
        <v>0</v>
      </c>
      <c r="Z99" s="106">
        <f>SUM('Pago Cuota MC 2026'!M97)</f>
        <v>0</v>
      </c>
      <c r="AA99" s="117">
        <f>SUM(-Y99,Z99)+Tabla3[[#This Row],[Saldo19]]</f>
        <v>-381.94039643228587</v>
      </c>
      <c r="AB99" s="120">
        <f>SUM('Sep 26'!L96)</f>
        <v>0</v>
      </c>
      <c r="AC99" s="106">
        <f>SUM('Pago Cuota MC 2026'!N97)</f>
        <v>0</v>
      </c>
      <c r="AD99" s="117">
        <f>SUM(-AB99,AC99)+Tabla3[[#This Row],[Saldo22]]</f>
        <v>-381.94039643228587</v>
      </c>
      <c r="AE99" s="120">
        <f>SUM('Oct 26'!L96)</f>
        <v>0</v>
      </c>
      <c r="AF99" s="106">
        <f>SUM('Pago Cuota MC 2026'!O97)</f>
        <v>0</v>
      </c>
      <c r="AG99" s="143">
        <f>SUM(-AE99,AF99)+Tabla3[[#This Row],[Saldo25]]</f>
        <v>-381.94039643228587</v>
      </c>
      <c r="AH99" s="120">
        <f>SUM('Nov 26'!L96)</f>
        <v>0</v>
      </c>
      <c r="AI99" s="106">
        <f>SUM('Pago Cuota MC 2026'!P97)</f>
        <v>0</v>
      </c>
      <c r="AJ99" s="117">
        <f>SUM(-AH99,AI99)+Tabla3[[#This Row],[Saldo28]]</f>
        <v>-381.94039643228587</v>
      </c>
      <c r="AK99" s="120">
        <f>SUM('Dic 26'!L96)</f>
        <v>0</v>
      </c>
      <c r="AL99" s="106">
        <f>SUM('Pago Cuota MC 2026'!Q97)</f>
        <v>0</v>
      </c>
      <c r="AM99" s="143">
        <f>SUM(-AK99,AL99)+Tabla3[[#This Row],[Saldo31]]</f>
        <v>-381.94039643228587</v>
      </c>
      <c r="AN99" s="126">
        <f t="shared" si="5"/>
        <v>-381.94039643228587</v>
      </c>
      <c r="AO99" s="29"/>
      <c r="AP99" s="104">
        <f>SUM(Tabla3[[#This Row],[Saldo Anual]])</f>
        <v>-381.94039643228587</v>
      </c>
    </row>
    <row r="100" spans="1:43" ht="16.149999999999999" thickBot="1" x14ac:dyDescent="0.5">
      <c r="A100" s="339"/>
      <c r="B100" s="16" t="s">
        <v>7</v>
      </c>
      <c r="C100" s="114">
        <v>403</v>
      </c>
      <c r="D100" s="116">
        <f>SUM('Ene 26'!L97)-('Pago Cuota MC 2025'!F97)</f>
        <v>344.86258630899175</v>
      </c>
      <c r="E100" s="106">
        <f>SUM('Pago Cuota MC 2026'!F98)</f>
        <v>344.86</v>
      </c>
      <c r="F100" s="117">
        <f t="shared" si="4"/>
        <v>-2.5863089917379511E-3</v>
      </c>
      <c r="G100" s="116">
        <f>SUM('Feb 26'!L97)</f>
        <v>367.5416731819368</v>
      </c>
      <c r="H100" s="106">
        <f>SUM('Pago Cuota MC 2026'!G98)</f>
        <v>367.54</v>
      </c>
      <c r="I100" s="117">
        <f>SUM(-G100,H100)+Tabla3[[#This Row],[Saldo]]</f>
        <v>-4.2594909285185167E-3</v>
      </c>
      <c r="J100" s="116">
        <f>SUM('Mar 26'!L97)</f>
        <v>359.1181968987342</v>
      </c>
      <c r="K100" s="106">
        <f>SUM('Pago Cuota MC 2026'!H98)</f>
        <v>359.12</v>
      </c>
      <c r="L100" s="117">
        <f>SUM(-J100,K100)+Tabla3[[#This Row],[Saldo4]]</f>
        <v>-2.4563896627114445E-3</v>
      </c>
      <c r="M100" s="120">
        <f>SUM('Abr 26'!L97)</f>
        <v>377.45534117581906</v>
      </c>
      <c r="N100" s="106">
        <f>SUM('Pago Cuota MC 2026'!I98)</f>
        <v>377.46</v>
      </c>
      <c r="O100" s="117">
        <f>SUM(-M100,N100)+Tabla3[[#This Row],[Saldo7]]</f>
        <v>2.2024345182103389E-3</v>
      </c>
      <c r="P100" s="120">
        <f>SUM('May 26'!L97)</f>
        <v>377.14171714549548</v>
      </c>
      <c r="Q100" s="106">
        <f>SUM('Pago Cuota MC 2026'!J98)</f>
        <v>0</v>
      </c>
      <c r="R100" s="117">
        <f>SUM(-P100,Q100)+Tabla3[[#This Row],[Saldo13]]</f>
        <v>-377.13951471097727</v>
      </c>
      <c r="S100" s="120">
        <f>SUM('Jun 26'!L97)</f>
        <v>0</v>
      </c>
      <c r="T100" s="106">
        <f>SUM('Pago Cuota MC 2026'!K98)</f>
        <v>0</v>
      </c>
      <c r="U100" s="117">
        <f>SUM(-S100,T100)+Tabla3[[#This Row],[Saldo132]]</f>
        <v>-377.13951471097727</v>
      </c>
      <c r="V100" s="120">
        <f>SUM('Jul 26'!L97)</f>
        <v>0</v>
      </c>
      <c r="W100" s="106">
        <f>SUM('Pago Cuota MC 2026'!L98)</f>
        <v>0</v>
      </c>
      <c r="X100" s="117">
        <f>SUM(-V100,W100)+Tabla3[[#This Row],[Saldo16]]</f>
        <v>-377.13951471097727</v>
      </c>
      <c r="Y100" s="120">
        <f>SUM('Ago 26'!L97)</f>
        <v>0</v>
      </c>
      <c r="Z100" s="106">
        <f>SUM('Pago Cuota MC 2026'!M98)</f>
        <v>0</v>
      </c>
      <c r="AA100" s="117">
        <f>SUM(-Y100,Z100)+Tabla3[[#This Row],[Saldo19]]</f>
        <v>-377.13951471097727</v>
      </c>
      <c r="AB100" s="120">
        <f>SUM('Sep 26'!L97)</f>
        <v>0</v>
      </c>
      <c r="AC100" s="106">
        <f>SUM('Pago Cuota MC 2026'!N98)</f>
        <v>0</v>
      </c>
      <c r="AD100" s="117">
        <f>SUM(-AB100,AC100)+Tabla3[[#This Row],[Saldo22]]</f>
        <v>-377.13951471097727</v>
      </c>
      <c r="AE100" s="120">
        <f>SUM('Oct 26'!L97)</f>
        <v>0</v>
      </c>
      <c r="AF100" s="106">
        <f>SUM('Pago Cuota MC 2026'!O98)</f>
        <v>0</v>
      </c>
      <c r="AG100" s="143">
        <f>SUM(-AE100,AF100)+Tabla3[[#This Row],[Saldo25]]</f>
        <v>-377.13951471097727</v>
      </c>
      <c r="AH100" s="120">
        <f>SUM('Nov 26'!L97)</f>
        <v>0</v>
      </c>
      <c r="AI100" s="106">
        <f>SUM('Pago Cuota MC 2026'!P98)</f>
        <v>0</v>
      </c>
      <c r="AJ100" s="117">
        <f>SUM(-AH100,AI100)+Tabla3[[#This Row],[Saldo28]]</f>
        <v>-377.13951471097727</v>
      </c>
      <c r="AK100" s="120">
        <f>SUM('Dic 26'!L97)</f>
        <v>0</v>
      </c>
      <c r="AL100" s="106">
        <f>SUM('Pago Cuota MC 2026'!Q98)</f>
        <v>0</v>
      </c>
      <c r="AM100" s="143">
        <f>SUM(-AK100,AL100)+Tabla3[[#This Row],[Saldo31]]</f>
        <v>-377.13951471097727</v>
      </c>
      <c r="AN100" s="126">
        <f t="shared" si="5"/>
        <v>-377.13951471097727</v>
      </c>
      <c r="AO100" s="29"/>
      <c r="AP100" s="104">
        <f>SUM(Tabla3[[#This Row],[Saldo Anual]])</f>
        <v>-377.13951471097727</v>
      </c>
    </row>
    <row r="101" spans="1:43" ht="16.149999999999999" thickBot="1" x14ac:dyDescent="0.5">
      <c r="A101" s="339"/>
      <c r="B101" s="16" t="s">
        <v>7</v>
      </c>
      <c r="C101" s="114">
        <v>404</v>
      </c>
      <c r="D101" s="116">
        <f>SUM('Ene 26'!L98)-('Pago Cuota MC 2025'!F98)</f>
        <v>352.84049724328634</v>
      </c>
      <c r="E101" s="106">
        <f>SUM('Pago Cuota MC 2026'!F99)</f>
        <v>353.38</v>
      </c>
      <c r="F101" s="117">
        <f t="shared" si="4"/>
        <v>0.53950275671365944</v>
      </c>
      <c r="G101" s="116">
        <f>SUM('Feb 26'!L98)</f>
        <v>405.62201930566425</v>
      </c>
      <c r="H101" s="106">
        <f>SUM('Pago Cuota MC 2026'!G99)</f>
        <v>405.8</v>
      </c>
      <c r="I101" s="117">
        <f>SUM(-G101,H101)+Tabla3[[#This Row],[Saldo]]</f>
        <v>0.71748345104941791</v>
      </c>
      <c r="J101" s="116">
        <f>SUM('Mar 26'!L98)</f>
        <v>390.88989460948022</v>
      </c>
      <c r="K101" s="106">
        <f>SUM('Pago Cuota MC 2026'!H99)</f>
        <v>390.17</v>
      </c>
      <c r="L101" s="117">
        <f>SUM(-J101,K101)+Tabla3[[#This Row],[Saldo4]]</f>
        <v>-2.4111584307888734E-3</v>
      </c>
      <c r="M101" s="120">
        <f>SUM('Abr 26'!L98)</f>
        <v>398.20174065116009</v>
      </c>
      <c r="N101" s="106">
        <f>SUM('Pago Cuota MC 2026'!I99)</f>
        <v>398.2</v>
      </c>
      <c r="O101" s="117">
        <f>SUM(-M101,N101)+Tabla3[[#This Row],[Saldo7]]</f>
        <v>-4.1518095908941177E-3</v>
      </c>
      <c r="P101" s="120">
        <f>SUM('May 26'!L98)</f>
        <v>400.81584790225224</v>
      </c>
      <c r="Q101" s="106">
        <f>SUM('Pago Cuota MC 2026'!J99)</f>
        <v>400.82</v>
      </c>
      <c r="R101" s="117">
        <f>SUM(-P101,Q101)+Tabla3[[#This Row],[Saldo13]]</f>
        <v>2.8815685482186382E-7</v>
      </c>
      <c r="S101" s="120">
        <f>SUM('Jun 26'!L98)</f>
        <v>0</v>
      </c>
      <c r="T101" s="106">
        <f>SUM('Pago Cuota MC 2026'!K99)</f>
        <v>0</v>
      </c>
      <c r="U101" s="117">
        <f>SUM(-S101,T101)+Tabla3[[#This Row],[Saldo132]]</f>
        <v>2.8815685482186382E-7</v>
      </c>
      <c r="V101" s="120">
        <f>SUM('Jul 26'!L98)</f>
        <v>0</v>
      </c>
      <c r="W101" s="106">
        <f>SUM('Pago Cuota MC 2026'!L99)</f>
        <v>0</v>
      </c>
      <c r="X101" s="117">
        <f>SUM(-V101,W101)+Tabla3[[#This Row],[Saldo16]]</f>
        <v>2.8815685482186382E-7</v>
      </c>
      <c r="Y101" s="120">
        <f>SUM('Ago 26'!L98)</f>
        <v>0</v>
      </c>
      <c r="Z101" s="106">
        <f>SUM('Pago Cuota MC 2026'!M99)</f>
        <v>0</v>
      </c>
      <c r="AA101" s="117">
        <f>SUM(-Y101,Z101)+Tabla3[[#This Row],[Saldo19]]</f>
        <v>2.8815685482186382E-7</v>
      </c>
      <c r="AB101" s="120">
        <f>SUM('Sep 26'!L98)</f>
        <v>0</v>
      </c>
      <c r="AC101" s="106">
        <f>SUM('Pago Cuota MC 2026'!N99)</f>
        <v>0</v>
      </c>
      <c r="AD101" s="117">
        <f>SUM(-AB101,AC101)+Tabla3[[#This Row],[Saldo22]]</f>
        <v>2.8815685482186382E-7</v>
      </c>
      <c r="AE101" s="120">
        <f>SUM('Oct 26'!L98)</f>
        <v>0</v>
      </c>
      <c r="AF101" s="106">
        <f>SUM('Pago Cuota MC 2026'!O99)</f>
        <v>0</v>
      </c>
      <c r="AG101" s="143">
        <f>SUM(-AE101,AF101)+Tabla3[[#This Row],[Saldo25]]</f>
        <v>2.8815685482186382E-7</v>
      </c>
      <c r="AH101" s="120">
        <f>SUM('Nov 26'!L98)</f>
        <v>0</v>
      </c>
      <c r="AI101" s="106">
        <f>SUM('Pago Cuota MC 2026'!P99)</f>
        <v>0</v>
      </c>
      <c r="AJ101" s="117">
        <f>SUM(-AH101,AI101)+Tabla3[[#This Row],[Saldo28]]</f>
        <v>2.8815685482186382E-7</v>
      </c>
      <c r="AK101" s="120">
        <f>SUM('Dic 26'!L98)</f>
        <v>0</v>
      </c>
      <c r="AL101" s="106">
        <f>SUM('Pago Cuota MC 2026'!Q99)</f>
        <v>0</v>
      </c>
      <c r="AM101" s="143">
        <f>SUM(-AK101,AL101)+Tabla3[[#This Row],[Saldo31]]</f>
        <v>2.8815685482186382E-7</v>
      </c>
      <c r="AN101" s="126">
        <f t="shared" si="5"/>
        <v>2.8815685482186382E-7</v>
      </c>
      <c r="AO101" s="29"/>
      <c r="AP101" s="104" t="s">
        <v>12</v>
      </c>
    </row>
    <row r="102" spans="1:43" ht="16.149999999999999" thickBot="1" x14ac:dyDescent="0.5">
      <c r="A102" s="339"/>
      <c r="B102" s="16" t="s">
        <v>7</v>
      </c>
      <c r="C102" s="114">
        <v>501</v>
      </c>
      <c r="D102" s="116">
        <f>SUM('Ene 26'!L99)-('Pago Cuota MC 2025'!F99)</f>
        <v>398.5307618118124</v>
      </c>
      <c r="E102" s="106">
        <f>SUM('Pago Cuota MC 2026'!F100)</f>
        <v>398.6</v>
      </c>
      <c r="F102" s="117">
        <f t="shared" ref="F102:F133" si="6">SUM(-D102,E102)</f>
        <v>6.9238188187625838E-2</v>
      </c>
      <c r="G102" s="116">
        <f>SUM('Feb 26'!L99)</f>
        <v>400.53106394152962</v>
      </c>
      <c r="H102" s="106">
        <f>SUM('Pago Cuota MC 2026'!G100)</f>
        <v>400.5</v>
      </c>
      <c r="I102" s="117">
        <f>SUM(-G102,H102)+Tabla3[[#This Row],[Saldo]]</f>
        <v>3.8174246658002176E-2</v>
      </c>
      <c r="J102" s="116">
        <f>SUM('Mar 26'!L99)</f>
        <v>404.97337941960683</v>
      </c>
      <c r="K102" s="106">
        <f>SUM('Pago Cuota MC 2026'!H100)</f>
        <v>405</v>
      </c>
      <c r="L102" s="117">
        <f>SUM(-J102,K102)+Tabla3[[#This Row],[Saldo4]]</f>
        <v>6.4794827051173343E-2</v>
      </c>
      <c r="M102" s="120">
        <f>SUM('Abr 26'!L99)</f>
        <v>408.86910235105518</v>
      </c>
      <c r="N102" s="106">
        <f>SUM('Pago Cuota MC 2026'!I100)</f>
        <v>409</v>
      </c>
      <c r="O102" s="117">
        <f>SUM(-M102,N102)+Tabla3[[#This Row],[Saldo7]]</f>
        <v>0.19569247599599748</v>
      </c>
      <c r="P102" s="120">
        <f>SUM('May 26'!L99)</f>
        <v>411.33768379414414</v>
      </c>
      <c r="Q102" s="106">
        <f>SUM('Pago Cuota MC 2026'!J100)</f>
        <v>0</v>
      </c>
      <c r="R102" s="117">
        <f>SUM(-P102,Q102)+Tabla3[[#This Row],[Saldo13]]</f>
        <v>-411.14199131814814</v>
      </c>
      <c r="S102" s="120">
        <f>SUM('Jun 26'!L99)</f>
        <v>0</v>
      </c>
      <c r="T102" s="106">
        <f>SUM('Pago Cuota MC 2026'!K100)</f>
        <v>0</v>
      </c>
      <c r="U102" s="117">
        <f>SUM(-S102,T102)+Tabla3[[#This Row],[Saldo132]]</f>
        <v>-411.14199131814814</v>
      </c>
      <c r="V102" s="120">
        <f>SUM('Jul 26'!L99)</f>
        <v>0</v>
      </c>
      <c r="W102" s="106">
        <f>SUM('Pago Cuota MC 2026'!L100)</f>
        <v>0</v>
      </c>
      <c r="X102" s="117">
        <f>SUM(-V102,W102)+Tabla3[[#This Row],[Saldo16]]</f>
        <v>-411.14199131814814</v>
      </c>
      <c r="Y102" s="120">
        <f>SUM('Ago 26'!L99)</f>
        <v>0</v>
      </c>
      <c r="Z102" s="106">
        <f>SUM('Pago Cuota MC 2026'!M100)</f>
        <v>0</v>
      </c>
      <c r="AA102" s="117">
        <f>SUM(-Y102,Z102)+Tabla3[[#This Row],[Saldo19]]</f>
        <v>-411.14199131814814</v>
      </c>
      <c r="AB102" s="120">
        <f>SUM('Sep 26'!L99)</f>
        <v>0</v>
      </c>
      <c r="AC102" s="106">
        <f>SUM('Pago Cuota MC 2026'!N100)</f>
        <v>0</v>
      </c>
      <c r="AD102" s="117">
        <f>SUM(-AB102,AC102)+Tabla3[[#This Row],[Saldo22]]</f>
        <v>-411.14199131814814</v>
      </c>
      <c r="AE102" s="120">
        <f>SUM('Oct 26'!L99)</f>
        <v>0</v>
      </c>
      <c r="AF102" s="106">
        <f>SUM('Pago Cuota MC 2026'!O100)</f>
        <v>0</v>
      </c>
      <c r="AG102" s="143">
        <f>SUM(-AE102,AF102)+Tabla3[[#This Row],[Saldo25]]</f>
        <v>-411.14199131814814</v>
      </c>
      <c r="AH102" s="120">
        <f>SUM('Nov 26'!L99)</f>
        <v>0</v>
      </c>
      <c r="AI102" s="106">
        <f>SUM('Pago Cuota MC 2026'!P100)</f>
        <v>0</v>
      </c>
      <c r="AJ102" s="117">
        <f>SUM(-AH102,AI102)+Tabla3[[#This Row],[Saldo28]]</f>
        <v>-411.14199131814814</v>
      </c>
      <c r="AK102" s="120">
        <f>SUM('Dic 26'!L99)</f>
        <v>0</v>
      </c>
      <c r="AL102" s="106">
        <f>SUM('Pago Cuota MC 2026'!Q100)</f>
        <v>0</v>
      </c>
      <c r="AM102" s="143">
        <f>SUM(-AK102,AL102)+Tabla3[[#This Row],[Saldo31]]</f>
        <v>-411.14199131814814</v>
      </c>
      <c r="AN102" s="126">
        <f t="shared" ref="AN102:AN137" si="7">SUM(AM102)</f>
        <v>-411.14199131814814</v>
      </c>
      <c r="AO102" s="29"/>
      <c r="AP102" s="104">
        <f>SUM(Tabla3[[#This Row],[Saldo Anual]])</f>
        <v>-411.14199131814814</v>
      </c>
    </row>
    <row r="103" spans="1:43" ht="16.149999999999999" thickBot="1" x14ac:dyDescent="0.5">
      <c r="A103" s="339"/>
      <c r="B103" s="16" t="s">
        <v>7</v>
      </c>
      <c r="C103" s="114">
        <v>502</v>
      </c>
      <c r="D103" s="116">
        <f>SUM('Ene 26'!L100)-('Pago Cuota MC 2025'!F100)</f>
        <v>357.83802924462691</v>
      </c>
      <c r="E103" s="106">
        <f>SUM('Pago Cuota MC 2026'!F101)</f>
        <v>358</v>
      </c>
      <c r="F103" s="117">
        <f t="shared" si="6"/>
        <v>0.16197075537309047</v>
      </c>
      <c r="G103" s="116">
        <f>SUM('Feb 26'!L100)</f>
        <v>381.75562055860087</v>
      </c>
      <c r="H103" s="106">
        <f>SUM('Pago Cuota MC 2026'!G101)</f>
        <v>382</v>
      </c>
      <c r="I103" s="117">
        <f>SUM(-G103,H103)+Tabla3[[#This Row],[Saldo]]</f>
        <v>0.40635019677222317</v>
      </c>
      <c r="J103" s="116">
        <f>SUM('Mar 26'!L100)</f>
        <v>377.45937543361163</v>
      </c>
      <c r="K103" s="106">
        <f>SUM('Pago Cuota MC 2026'!H101)</f>
        <v>380</v>
      </c>
      <c r="L103" s="117">
        <f>SUM(-J103,K103)+Tabla3[[#This Row],[Saldo4]]</f>
        <v>2.9469747631605969</v>
      </c>
      <c r="M103" s="120">
        <f>SUM('Abr 26'!L100)</f>
        <v>394.82685922408768</v>
      </c>
      <c r="N103" s="106">
        <f>SUM('Pago Cuota MC 2026'!I101)</f>
        <v>392</v>
      </c>
      <c r="O103" s="117">
        <f>SUM(-M103,N103)+Tabla3[[#This Row],[Saldo7]]</f>
        <v>0.12011553907291272</v>
      </c>
      <c r="P103" s="120">
        <f>SUM('May 26'!L100)</f>
        <v>398.2257884698198</v>
      </c>
      <c r="Q103" s="106">
        <f>SUM('Pago Cuota MC 2026'!J101)</f>
        <v>0</v>
      </c>
      <c r="R103" s="117">
        <f>SUM(-P103,Q103)+Tabla3[[#This Row],[Saldo13]]</f>
        <v>-398.10567293074689</v>
      </c>
      <c r="S103" s="120">
        <f>SUM('Jun 26'!L100)</f>
        <v>0</v>
      </c>
      <c r="T103" s="106">
        <f>SUM('Pago Cuota MC 2026'!K101)</f>
        <v>0</v>
      </c>
      <c r="U103" s="117">
        <f>SUM(-S103,T103)+Tabla3[[#This Row],[Saldo132]]</f>
        <v>-398.10567293074689</v>
      </c>
      <c r="V103" s="120">
        <f>SUM('Jul 26'!L100)</f>
        <v>0</v>
      </c>
      <c r="W103" s="106">
        <f>SUM('Pago Cuota MC 2026'!L101)</f>
        <v>0</v>
      </c>
      <c r="X103" s="117">
        <f>SUM(-V103,W103)+Tabla3[[#This Row],[Saldo16]]</f>
        <v>-398.10567293074689</v>
      </c>
      <c r="Y103" s="120">
        <f>SUM('Ago 26'!L100)</f>
        <v>0</v>
      </c>
      <c r="Z103" s="106">
        <f>SUM('Pago Cuota MC 2026'!M101)</f>
        <v>0</v>
      </c>
      <c r="AA103" s="117">
        <f>SUM(-Y103,Z103)+Tabla3[[#This Row],[Saldo19]]</f>
        <v>-398.10567293074689</v>
      </c>
      <c r="AB103" s="120">
        <f>SUM('Sep 26'!L100)</f>
        <v>0</v>
      </c>
      <c r="AC103" s="106">
        <f>SUM('Pago Cuota MC 2026'!N101)</f>
        <v>0</v>
      </c>
      <c r="AD103" s="117">
        <f>SUM(-AB103,AC103)+Tabla3[[#This Row],[Saldo22]]</f>
        <v>-398.10567293074689</v>
      </c>
      <c r="AE103" s="120">
        <f>SUM('Oct 26'!L100)</f>
        <v>0</v>
      </c>
      <c r="AF103" s="106">
        <f>SUM('Pago Cuota MC 2026'!O101)</f>
        <v>0</v>
      </c>
      <c r="AG103" s="143">
        <f>SUM(-AE103,AF103)+Tabla3[[#This Row],[Saldo25]]</f>
        <v>-398.10567293074689</v>
      </c>
      <c r="AH103" s="120">
        <f>SUM('Nov 26'!L100)</f>
        <v>0</v>
      </c>
      <c r="AI103" s="106">
        <f>SUM('Pago Cuota MC 2026'!P101)</f>
        <v>0</v>
      </c>
      <c r="AJ103" s="117">
        <f>SUM(-AH103,AI103)+Tabla3[[#This Row],[Saldo28]]</f>
        <v>-398.10567293074689</v>
      </c>
      <c r="AK103" s="120">
        <f>SUM('Dic 26'!L100)</f>
        <v>0</v>
      </c>
      <c r="AL103" s="106">
        <f>SUM('Pago Cuota MC 2026'!Q101)</f>
        <v>0</v>
      </c>
      <c r="AM103" s="143">
        <f>SUM(-AK103,AL103)+Tabla3[[#This Row],[Saldo31]]</f>
        <v>-398.10567293074689</v>
      </c>
      <c r="AN103" s="126">
        <f t="shared" si="7"/>
        <v>-398.10567293074689</v>
      </c>
      <c r="AO103" s="29"/>
      <c r="AP103" s="104">
        <f>SUM(Tabla3[[#This Row],[Saldo Anual]])</f>
        <v>-398.10567293074689</v>
      </c>
    </row>
    <row r="104" spans="1:43" ht="16.149999999999999" thickBot="1" x14ac:dyDescent="0.5">
      <c r="A104" s="339"/>
      <c r="B104" s="16" t="s">
        <v>7</v>
      </c>
      <c r="C104" s="114">
        <v>503</v>
      </c>
      <c r="D104" s="116">
        <f>SUM('Ene 26'!L101)-('Pago Cuota MC 2025'!F101)</f>
        <v>0.87461198454320765</v>
      </c>
      <c r="E104" s="106">
        <f>SUM('Pago Cuota MC 2026'!F102)</f>
        <v>0</v>
      </c>
      <c r="F104" s="117">
        <f t="shared" si="6"/>
        <v>-0.87461198454320765</v>
      </c>
      <c r="G104" s="116">
        <f>SUM('Feb 26'!L101)</f>
        <v>456.34606629078564</v>
      </c>
      <c r="H104" s="106">
        <f>SUM('Pago Cuota MC 2026'!G102)</f>
        <v>0</v>
      </c>
      <c r="I104" s="117">
        <f>SUM(-G104,H104)+Tabla3[[#This Row],[Saldo]]</f>
        <v>-457.22067827532885</v>
      </c>
      <c r="J104" s="116">
        <f>SUM('Mar 26'!L101)</f>
        <v>399.36503075276062</v>
      </c>
      <c r="K104" s="106">
        <f>SUM('Pago Cuota MC 2026'!H102)</f>
        <v>870</v>
      </c>
      <c r="L104" s="117">
        <f>SUM(-J104,K104)+Tabla3[[#This Row],[Saldo4]]</f>
        <v>13.414290971910532</v>
      </c>
      <c r="M104" s="120">
        <f>SUM('Abr 26'!L101)</f>
        <v>412.44921305409815</v>
      </c>
      <c r="N104" s="106">
        <f>SUM('Pago Cuota MC 2026'!I102)</f>
        <v>0</v>
      </c>
      <c r="O104" s="117">
        <f>SUM(-M104,N104)+Tabla3[[#This Row],[Saldo7]]</f>
        <v>-399.03492208218762</v>
      </c>
      <c r="P104" s="120">
        <f>SUM('May 26'!L101)</f>
        <v>408.06980984819825</v>
      </c>
      <c r="Q104" s="106">
        <f>SUM('Pago Cuota MC 2026'!J102)</f>
        <v>0</v>
      </c>
      <c r="R104" s="117">
        <f>SUM(-P104,Q104)+Tabla3[[#This Row],[Saldo13]]</f>
        <v>-807.10473193038592</v>
      </c>
      <c r="S104" s="120">
        <f>SUM('Jun 26'!L101)</f>
        <v>0</v>
      </c>
      <c r="T104" s="106">
        <f>SUM('Pago Cuota MC 2026'!K102)</f>
        <v>0</v>
      </c>
      <c r="U104" s="117">
        <f>SUM(-S104,T104)+Tabla3[[#This Row],[Saldo132]]</f>
        <v>-807.10473193038592</v>
      </c>
      <c r="V104" s="120">
        <f>SUM('Jul 26'!L101)</f>
        <v>0</v>
      </c>
      <c r="W104" s="106">
        <f>SUM('Pago Cuota MC 2026'!L102)</f>
        <v>0</v>
      </c>
      <c r="X104" s="117">
        <f>SUM(-V104,W104)+Tabla3[[#This Row],[Saldo16]]</f>
        <v>-807.10473193038592</v>
      </c>
      <c r="Y104" s="120">
        <f>SUM('Ago 26'!L101)</f>
        <v>0</v>
      </c>
      <c r="Z104" s="106">
        <f>SUM('Pago Cuota MC 2026'!M102)</f>
        <v>0</v>
      </c>
      <c r="AA104" s="117">
        <f>SUM(-Y104,Z104)+Tabla3[[#This Row],[Saldo19]]</f>
        <v>-807.10473193038592</v>
      </c>
      <c r="AB104" s="120">
        <f>SUM('Sep 26'!L101)</f>
        <v>0</v>
      </c>
      <c r="AC104" s="106">
        <f>SUM('Pago Cuota MC 2026'!N102)</f>
        <v>0</v>
      </c>
      <c r="AD104" s="117">
        <f>SUM(-AB104,AC104)+Tabla3[[#This Row],[Saldo22]]</f>
        <v>-807.10473193038592</v>
      </c>
      <c r="AE104" s="120">
        <f>SUM('Oct 26'!L101)</f>
        <v>0</v>
      </c>
      <c r="AF104" s="106">
        <f>SUM('Pago Cuota MC 2026'!O102)</f>
        <v>0</v>
      </c>
      <c r="AG104" s="143">
        <f>SUM(-AE104,AF104)+Tabla3[[#This Row],[Saldo25]]</f>
        <v>-807.10473193038592</v>
      </c>
      <c r="AH104" s="120">
        <f>SUM('Nov 26'!L101)</f>
        <v>0</v>
      </c>
      <c r="AI104" s="106">
        <f>SUM('Pago Cuota MC 2026'!P102)</f>
        <v>0</v>
      </c>
      <c r="AJ104" s="117">
        <f>SUM(-AH104,AI104)+Tabla3[[#This Row],[Saldo28]]</f>
        <v>-807.10473193038592</v>
      </c>
      <c r="AK104" s="120">
        <f>SUM('Dic 26'!L101)</f>
        <v>0</v>
      </c>
      <c r="AL104" s="106">
        <f>SUM('Pago Cuota MC 2026'!Q102)</f>
        <v>0</v>
      </c>
      <c r="AM104" s="143">
        <f>SUM(-AK104,AL104)+Tabla3[[#This Row],[Saldo31]]</f>
        <v>-807.10473193038592</v>
      </c>
      <c r="AN104" s="126">
        <f t="shared" si="7"/>
        <v>-807.10473193038592</v>
      </c>
      <c r="AO104" s="29"/>
      <c r="AP104" s="104">
        <f>SUM(Tabla3[[#This Row],[Saldo Anual]])</f>
        <v>-807.10473193038592</v>
      </c>
    </row>
    <row r="105" spans="1:43" ht="16.149999999999999" thickBot="1" x14ac:dyDescent="0.5">
      <c r="A105" s="339"/>
      <c r="B105" s="16" t="s">
        <v>7</v>
      </c>
      <c r="C105" s="114">
        <v>504</v>
      </c>
      <c r="D105" s="116">
        <f>SUM('Ene 26'!L102)-('Pago Cuota MC 2025'!F102)</f>
        <v>407.93786046586962</v>
      </c>
      <c r="E105" s="106">
        <f>SUM('Pago Cuota MC 2026'!F103)</f>
        <v>407.94</v>
      </c>
      <c r="F105" s="117">
        <f t="shared" si="6"/>
        <v>2.1395341303787063E-3</v>
      </c>
      <c r="G105" s="116">
        <f>SUM('Feb 26'!L102)</f>
        <v>409.48209479509262</v>
      </c>
      <c r="H105" s="106">
        <f>SUM('Pago Cuota MC 2026'!G103)</f>
        <v>409.48</v>
      </c>
      <c r="I105" s="117">
        <f>SUM(-G105,H105)+Tabla3[[#This Row],[Saldo]]</f>
        <v>4.4739037775798352E-5</v>
      </c>
      <c r="J105" s="116">
        <f>SUM('Mar 26'!L102)</f>
        <v>420.71164015216812</v>
      </c>
      <c r="K105" s="106">
        <f>SUM('Pago Cuota MC 2026'!H103)</f>
        <v>420.71</v>
      </c>
      <c r="L105" s="117">
        <f>SUM(-J105,K105)+Tabla3[[#This Row],[Saldo4]]</f>
        <v>-1.5954131303601571E-3</v>
      </c>
      <c r="M105" s="120">
        <f>SUM('Abr 26'!L102)</f>
        <v>424.28866195231433</v>
      </c>
      <c r="N105" s="106">
        <f>SUM('Pago Cuota MC 2026'!I103)</f>
        <v>424.29</v>
      </c>
      <c r="O105" s="117">
        <f>SUM(-M105,N105)+Tabla3[[#This Row],[Saldo7]]</f>
        <v>-2.5736544466781197E-4</v>
      </c>
      <c r="P105" s="120">
        <f>SUM('May 26'!L102)</f>
        <v>410.55213717252252</v>
      </c>
      <c r="Q105" s="106">
        <f>SUM('Pago Cuota MC 2026'!J103)</f>
        <v>411</v>
      </c>
      <c r="R105" s="117">
        <f>SUM(-P105,Q105)+Tabla3[[#This Row],[Saldo13]]</f>
        <v>0.44760546203281137</v>
      </c>
      <c r="S105" s="120">
        <f>SUM('Jun 26'!L102)</f>
        <v>0</v>
      </c>
      <c r="T105" s="106">
        <f>SUM('Pago Cuota MC 2026'!K103)</f>
        <v>0</v>
      </c>
      <c r="U105" s="117">
        <f>SUM(-S105,T105)+Tabla3[[#This Row],[Saldo132]]</f>
        <v>0.44760546203281137</v>
      </c>
      <c r="V105" s="120">
        <f>SUM('Jul 26'!L102)</f>
        <v>0</v>
      </c>
      <c r="W105" s="106">
        <f>SUM('Pago Cuota MC 2026'!L103)</f>
        <v>0</v>
      </c>
      <c r="X105" s="117">
        <f>SUM(-V105,W105)+Tabla3[[#This Row],[Saldo16]]</f>
        <v>0.44760546203281137</v>
      </c>
      <c r="Y105" s="120">
        <f>SUM('Ago 26'!L102)</f>
        <v>0</v>
      </c>
      <c r="Z105" s="106">
        <f>SUM('Pago Cuota MC 2026'!M103)</f>
        <v>0</v>
      </c>
      <c r="AA105" s="117">
        <f>SUM(-Y105,Z105)+Tabla3[[#This Row],[Saldo19]]</f>
        <v>0.44760546203281137</v>
      </c>
      <c r="AB105" s="120">
        <f>SUM('Sep 26'!L102)</f>
        <v>0</v>
      </c>
      <c r="AC105" s="106">
        <f>SUM('Pago Cuota MC 2026'!N103)</f>
        <v>0</v>
      </c>
      <c r="AD105" s="117">
        <f>SUM(-AB105,AC105)+Tabla3[[#This Row],[Saldo22]]</f>
        <v>0.44760546203281137</v>
      </c>
      <c r="AE105" s="120">
        <f>SUM('Oct 26'!L102)</f>
        <v>0</v>
      </c>
      <c r="AF105" s="106">
        <f>SUM('Pago Cuota MC 2026'!O103)</f>
        <v>0</v>
      </c>
      <c r="AG105" s="143">
        <f>SUM(-AE105,AF105)+Tabla3[[#This Row],[Saldo25]]</f>
        <v>0.44760546203281137</v>
      </c>
      <c r="AH105" s="120">
        <f>SUM('Nov 26'!L102)</f>
        <v>0</v>
      </c>
      <c r="AI105" s="106">
        <f>SUM('Pago Cuota MC 2026'!P103)</f>
        <v>0</v>
      </c>
      <c r="AJ105" s="117">
        <f>SUM(-AH105,AI105)+Tabla3[[#This Row],[Saldo28]]</f>
        <v>0.44760546203281137</v>
      </c>
      <c r="AK105" s="120">
        <f>SUM('Dic 26'!L102)</f>
        <v>0</v>
      </c>
      <c r="AL105" s="106">
        <f>SUM('Pago Cuota MC 2026'!Q103)</f>
        <v>0</v>
      </c>
      <c r="AM105" s="143">
        <f>SUM(-AK105,AL105)+Tabla3[[#This Row],[Saldo31]]</f>
        <v>0.44760546203281137</v>
      </c>
      <c r="AN105" s="126">
        <f t="shared" si="7"/>
        <v>0.44760546203281137</v>
      </c>
      <c r="AO105" s="29"/>
      <c r="AP105" s="104" t="s">
        <v>12</v>
      </c>
    </row>
    <row r="106" spans="1:43" ht="16.149999999999999" thickBot="1" x14ac:dyDescent="0.5">
      <c r="A106" s="338"/>
      <c r="B106" s="16" t="s">
        <v>8</v>
      </c>
      <c r="C106" s="114">
        <v>101</v>
      </c>
      <c r="D106" s="116">
        <f>SUM('Ene 26'!L103)-('Pago Cuota MC 2025'!F103)</f>
        <v>-3.756743047404143E-3</v>
      </c>
      <c r="E106" s="106">
        <f>SUM('Pago Cuota MC 2026'!F104)</f>
        <v>0</v>
      </c>
      <c r="F106" s="117">
        <f t="shared" si="6"/>
        <v>3.756743047404143E-3</v>
      </c>
      <c r="G106" s="116">
        <f>SUM('Feb 26'!L103)</f>
        <v>450.1871112398851</v>
      </c>
      <c r="H106" s="106">
        <f>SUM('Pago Cuota MC 2026'!G104)</f>
        <v>500</v>
      </c>
      <c r="I106" s="117">
        <f>SUM(-G106,H106)+Tabla3[[#This Row],[Saldo]]</f>
        <v>49.816645503162306</v>
      </c>
      <c r="J106" s="116">
        <f>SUM('Mar 26'!L103)</f>
        <v>452.29997080123894</v>
      </c>
      <c r="K106" s="106">
        <f>SUM('Pago Cuota MC 2026'!H104)</f>
        <v>402.48</v>
      </c>
      <c r="L106" s="117">
        <f>SUM(-J106,K106)+Tabla3[[#This Row],[Saldo4]]</f>
        <v>-3.3252980766178553E-3</v>
      </c>
      <c r="M106" s="120">
        <f>SUM('Abr 26'!L103)</f>
        <v>456.80153991663752</v>
      </c>
      <c r="N106" s="106">
        <f>SUM('Pago Cuota MC 2026'!I104)</f>
        <v>0</v>
      </c>
      <c r="O106" s="117">
        <f>SUM(-M106,N106)+Tabla3[[#This Row],[Saldo7]]</f>
        <v>-456.80486521471414</v>
      </c>
      <c r="P106" s="120">
        <f>SUM('May 26'!L103)</f>
        <v>439.79691568603607</v>
      </c>
      <c r="Q106" s="106">
        <f>SUM('Pago Cuota MC 2026'!J104)</f>
        <v>0</v>
      </c>
      <c r="R106" s="117">
        <f>SUM(-P106,Q106)+Tabla3[[#This Row],[Saldo13]]</f>
        <v>-896.60178090075021</v>
      </c>
      <c r="S106" s="120">
        <f>SUM('Jun 26'!L103)</f>
        <v>0</v>
      </c>
      <c r="T106" s="106">
        <f>SUM('Pago Cuota MC 2026'!K104)</f>
        <v>0</v>
      </c>
      <c r="U106" s="117">
        <f>SUM(-S106,T106)+Tabla3[[#This Row],[Saldo132]]</f>
        <v>-896.60178090075021</v>
      </c>
      <c r="V106" s="120">
        <f>SUM('Jul 26'!L103)</f>
        <v>0</v>
      </c>
      <c r="W106" s="106">
        <f>SUM('Pago Cuota MC 2026'!L104)</f>
        <v>0</v>
      </c>
      <c r="X106" s="117">
        <f>SUM(-V106,W106)+Tabla3[[#This Row],[Saldo16]]</f>
        <v>-896.60178090075021</v>
      </c>
      <c r="Y106" s="120">
        <f>SUM('Ago 26'!L103)</f>
        <v>0</v>
      </c>
      <c r="Z106" s="106">
        <f>SUM('Pago Cuota MC 2026'!M104)</f>
        <v>0</v>
      </c>
      <c r="AA106" s="117">
        <f>SUM(-Y106,Z106)+Tabla3[[#This Row],[Saldo19]]</f>
        <v>-896.60178090075021</v>
      </c>
      <c r="AB106" s="120">
        <f>SUM('Sep 26'!L103)</f>
        <v>0</v>
      </c>
      <c r="AC106" s="106">
        <f>SUM('Pago Cuota MC 2026'!N104)</f>
        <v>0</v>
      </c>
      <c r="AD106" s="117">
        <f>SUM(-AB106,AC106)+Tabla3[[#This Row],[Saldo22]]</f>
        <v>-896.60178090075021</v>
      </c>
      <c r="AE106" s="120">
        <f>SUM('Oct 26'!L103)</f>
        <v>0</v>
      </c>
      <c r="AF106" s="106">
        <f>SUM('Pago Cuota MC 2026'!O104)</f>
        <v>0</v>
      </c>
      <c r="AG106" s="143">
        <f>SUM(-AE106,AF106)+Tabla3[[#This Row],[Saldo25]]</f>
        <v>-896.60178090075021</v>
      </c>
      <c r="AH106" s="120">
        <f>SUM('Nov 26'!L103)</f>
        <v>0</v>
      </c>
      <c r="AI106" s="106">
        <f>SUM('Pago Cuota MC 2026'!P104)</f>
        <v>0</v>
      </c>
      <c r="AJ106" s="117">
        <f>SUM(-AH106,AI106)+Tabla3[[#This Row],[Saldo28]]</f>
        <v>-896.60178090075021</v>
      </c>
      <c r="AK106" s="120">
        <f>SUM('Dic 26'!L103)</f>
        <v>0</v>
      </c>
      <c r="AL106" s="106">
        <f>SUM('Pago Cuota MC 2026'!Q104)</f>
        <v>0</v>
      </c>
      <c r="AM106" s="143">
        <f>SUM(-AK106,AL106)+Tabla3[[#This Row],[Saldo31]]</f>
        <v>-896.60178090075021</v>
      </c>
      <c r="AN106" s="126">
        <f t="shared" si="7"/>
        <v>-896.60178090075021</v>
      </c>
      <c r="AO106" s="29"/>
      <c r="AP106" s="104">
        <f>SUM(Tabla3[[#This Row],[Saldo Anual]])</f>
        <v>-896.60178090075021</v>
      </c>
      <c r="AQ106" t="s">
        <v>12</v>
      </c>
    </row>
    <row r="107" spans="1:43" ht="16.149999999999999" thickBot="1" x14ac:dyDescent="0.5">
      <c r="A107" s="338"/>
      <c r="B107" s="16" t="s">
        <v>8</v>
      </c>
      <c r="C107" s="114">
        <v>102</v>
      </c>
      <c r="D107" s="116">
        <f>SUM('Ene 26'!L104)-('Pago Cuota MC 2025'!F104)</f>
        <v>431.4577685447357</v>
      </c>
      <c r="E107" s="106">
        <f>SUM('Pago Cuota MC 2026'!F105)</f>
        <v>432</v>
      </c>
      <c r="F107" s="117">
        <f t="shared" si="6"/>
        <v>0.54223145526430017</v>
      </c>
      <c r="G107" s="116">
        <f>SUM('Feb 26'!L104)</f>
        <v>456.25553003393361</v>
      </c>
      <c r="H107" s="106">
        <f>SUM('Pago Cuota MC 2026'!G105)</f>
        <v>456</v>
      </c>
      <c r="I107" s="117">
        <f>SUM(-G107,H107)+Tabla3[[#This Row],[Saldo]]</f>
        <v>0.28670142133069021</v>
      </c>
      <c r="J107" s="116">
        <f>SUM('Mar 26'!L104)</f>
        <v>450.99403953272292</v>
      </c>
      <c r="K107" s="106">
        <f>SUM('Pago Cuota MC 2026'!H105)</f>
        <v>451</v>
      </c>
      <c r="L107" s="117">
        <f>SUM(-J107,K107)+Tabla3[[#This Row],[Saldo4]]</f>
        <v>0.29266188860776765</v>
      </c>
      <c r="M107" s="120">
        <f>SUM('Abr 26'!L104)</f>
        <v>457.81856499533637</v>
      </c>
      <c r="N107" s="106">
        <f>SUM('Pago Cuota MC 2026'!I105)</f>
        <v>458</v>
      </c>
      <c r="O107" s="117">
        <f>SUM(-M107,N107)+Tabla3[[#This Row],[Saldo7]]</f>
        <v>0.47409689327139404</v>
      </c>
      <c r="P107" s="120">
        <f>SUM('May 26'!L104)</f>
        <v>446.78603619954959</v>
      </c>
      <c r="Q107" s="106">
        <f>SUM('Pago Cuota MC 2026'!J105)</f>
        <v>447</v>
      </c>
      <c r="R107" s="117">
        <f>SUM(-P107,Q107)+Tabla3[[#This Row],[Saldo13]]</f>
        <v>0.688060693721809</v>
      </c>
      <c r="S107" s="120">
        <f>SUM('Jun 26'!L104)</f>
        <v>0</v>
      </c>
      <c r="T107" s="106">
        <f>SUM('Pago Cuota MC 2026'!K105)</f>
        <v>0</v>
      </c>
      <c r="U107" s="117">
        <f>SUM(-S107,T107)+Tabla3[[#This Row],[Saldo132]]</f>
        <v>0.688060693721809</v>
      </c>
      <c r="V107" s="120">
        <f>SUM('Jul 26'!L104)</f>
        <v>0</v>
      </c>
      <c r="W107" s="106">
        <f>SUM('Pago Cuota MC 2026'!L105)</f>
        <v>0</v>
      </c>
      <c r="X107" s="117">
        <f>SUM(-V107,W107)+Tabla3[[#This Row],[Saldo16]]</f>
        <v>0.688060693721809</v>
      </c>
      <c r="Y107" s="120">
        <f>SUM('Ago 26'!L104)</f>
        <v>0</v>
      </c>
      <c r="Z107" s="106">
        <f>SUM('Pago Cuota MC 2026'!M105)</f>
        <v>0</v>
      </c>
      <c r="AA107" s="117">
        <f>SUM(-Y107,Z107)+Tabla3[[#This Row],[Saldo19]]</f>
        <v>0.688060693721809</v>
      </c>
      <c r="AB107" s="120">
        <f>SUM('Sep 26'!L104)</f>
        <v>0</v>
      </c>
      <c r="AC107" s="106">
        <f>SUM('Pago Cuota MC 2026'!N105)</f>
        <v>0</v>
      </c>
      <c r="AD107" s="117">
        <f>SUM(-AB107,AC107)+Tabla3[[#This Row],[Saldo22]]</f>
        <v>0.688060693721809</v>
      </c>
      <c r="AE107" s="120">
        <f>SUM('Oct 26'!L104)</f>
        <v>0</v>
      </c>
      <c r="AF107" s="106">
        <f>SUM('Pago Cuota MC 2026'!O105)</f>
        <v>0</v>
      </c>
      <c r="AG107" s="143">
        <f>SUM(-AE107,AF107)+Tabla3[[#This Row],[Saldo25]]</f>
        <v>0.688060693721809</v>
      </c>
      <c r="AH107" s="120">
        <f>SUM('Nov 26'!L104)</f>
        <v>0</v>
      </c>
      <c r="AI107" s="106">
        <f>SUM('Pago Cuota MC 2026'!P105)</f>
        <v>0</v>
      </c>
      <c r="AJ107" s="117">
        <f>SUM(-AH107,AI107)+Tabla3[[#This Row],[Saldo28]]</f>
        <v>0.688060693721809</v>
      </c>
      <c r="AK107" s="120">
        <f>SUM('Dic 26'!L104)</f>
        <v>0</v>
      </c>
      <c r="AL107" s="106">
        <f>SUM('Pago Cuota MC 2026'!Q105)</f>
        <v>0</v>
      </c>
      <c r="AM107" s="143">
        <f>SUM(-AK107,AL107)+Tabla3[[#This Row],[Saldo31]]</f>
        <v>0.688060693721809</v>
      </c>
      <c r="AN107" s="126">
        <f t="shared" si="7"/>
        <v>0.688060693721809</v>
      </c>
      <c r="AO107" s="29"/>
      <c r="AP107" s="104" t="s">
        <v>12</v>
      </c>
    </row>
    <row r="108" spans="1:43" ht="16.149999999999999" thickBot="1" x14ac:dyDescent="0.5">
      <c r="A108" s="338"/>
      <c r="B108" s="16" t="s">
        <v>8</v>
      </c>
      <c r="C108" s="114">
        <v>103</v>
      </c>
      <c r="D108" s="116">
        <f>SUM('Ene 26'!L105)-('Pago Cuota MC 2025'!F105)</f>
        <v>412.68851855823317</v>
      </c>
      <c r="E108" s="106">
        <f>SUM('Pago Cuota MC 2026'!F106)</f>
        <v>413</v>
      </c>
      <c r="F108" s="117">
        <f t="shared" si="6"/>
        <v>0.3114814417668299</v>
      </c>
      <c r="G108" s="116">
        <f>SUM('Feb 26'!L105)</f>
        <v>399.26398171756716</v>
      </c>
      <c r="H108" s="106">
        <f>SUM('Pago Cuota MC 2026'!G106)</f>
        <v>400</v>
      </c>
      <c r="I108" s="117">
        <f>SUM(-G108,H108)+Tabla3[[#This Row],[Saldo]]</f>
        <v>1.0474997241996675</v>
      </c>
      <c r="J108" s="116">
        <f>SUM('Mar 26'!L105)</f>
        <v>394.38728588338273</v>
      </c>
      <c r="K108" s="106">
        <f>SUM('Pago Cuota MC 2026'!H106)</f>
        <v>400</v>
      </c>
      <c r="L108" s="117">
        <f>SUM(-J108,K108)+Tabla3[[#This Row],[Saldo4]]</f>
        <v>6.6602138408169367</v>
      </c>
      <c r="M108" s="120">
        <f>SUM('Abr 26'!L105)</f>
        <v>390.41671011600795</v>
      </c>
      <c r="N108" s="106">
        <f>SUM('Pago Cuota MC 2026'!I106)</f>
        <v>384</v>
      </c>
      <c r="O108" s="117">
        <f>SUM(-M108,N108)+Tabla3[[#This Row],[Saldo7]]</f>
        <v>0.24350372480898841</v>
      </c>
      <c r="P108" s="120">
        <f>SUM('May 26'!L105)</f>
        <v>368.1236419292793</v>
      </c>
      <c r="Q108" s="106">
        <f>SUM('Pago Cuota MC 2026'!J106)</f>
        <v>0</v>
      </c>
      <c r="R108" s="117">
        <f>SUM(-P108,Q108)+Tabla3[[#This Row],[Saldo13]]</f>
        <v>-367.88013820447031</v>
      </c>
      <c r="S108" s="120">
        <f>SUM('Jun 26'!L105)</f>
        <v>0</v>
      </c>
      <c r="T108" s="106">
        <f>SUM('Pago Cuota MC 2026'!K106)</f>
        <v>0</v>
      </c>
      <c r="U108" s="117">
        <f>SUM(-S108,T108)+Tabla3[[#This Row],[Saldo132]]</f>
        <v>-367.88013820447031</v>
      </c>
      <c r="V108" s="120">
        <f>SUM('Jul 26'!L105)</f>
        <v>0</v>
      </c>
      <c r="W108" s="106">
        <f>SUM('Pago Cuota MC 2026'!L106)</f>
        <v>0</v>
      </c>
      <c r="X108" s="117">
        <f>SUM(-V108,W108)+Tabla3[[#This Row],[Saldo16]]</f>
        <v>-367.88013820447031</v>
      </c>
      <c r="Y108" s="120">
        <f>SUM('Ago 26'!L105)</f>
        <v>0</v>
      </c>
      <c r="Z108" s="106">
        <f>SUM('Pago Cuota MC 2026'!M106)</f>
        <v>0</v>
      </c>
      <c r="AA108" s="117">
        <f>SUM(-Y108,Z108)+Tabla3[[#This Row],[Saldo19]]</f>
        <v>-367.88013820447031</v>
      </c>
      <c r="AB108" s="120">
        <f>SUM('Sep 26'!L105)</f>
        <v>0</v>
      </c>
      <c r="AC108" s="106">
        <f>SUM('Pago Cuota MC 2026'!N106)</f>
        <v>0</v>
      </c>
      <c r="AD108" s="117">
        <f>SUM(-AB108,AC108)+Tabla3[[#This Row],[Saldo22]]</f>
        <v>-367.88013820447031</v>
      </c>
      <c r="AE108" s="120">
        <f>SUM('Oct 26'!L105)</f>
        <v>0</v>
      </c>
      <c r="AF108" s="106">
        <f>SUM('Pago Cuota MC 2026'!O106)</f>
        <v>0</v>
      </c>
      <c r="AG108" s="143">
        <f>SUM(-AE108,AF108)+Tabla3[[#This Row],[Saldo25]]</f>
        <v>-367.88013820447031</v>
      </c>
      <c r="AH108" s="120">
        <f>SUM('Nov 26'!L105)</f>
        <v>0</v>
      </c>
      <c r="AI108" s="106">
        <f>SUM('Pago Cuota MC 2026'!P106)</f>
        <v>0</v>
      </c>
      <c r="AJ108" s="117">
        <f>SUM(-AH108,AI108)+Tabla3[[#This Row],[Saldo28]]</f>
        <v>-367.88013820447031</v>
      </c>
      <c r="AK108" s="120">
        <f>SUM('Dic 26'!L105)</f>
        <v>0</v>
      </c>
      <c r="AL108" s="106">
        <f>SUM('Pago Cuota MC 2026'!Q106)</f>
        <v>0</v>
      </c>
      <c r="AM108" s="143">
        <f>SUM(-AK108,AL108)+Tabla3[[#This Row],[Saldo31]]</f>
        <v>-367.88013820447031</v>
      </c>
      <c r="AN108" s="126">
        <f t="shared" si="7"/>
        <v>-367.88013820447031</v>
      </c>
      <c r="AO108" s="29"/>
      <c r="AP108" s="104">
        <f>SUM(Tabla3[[#This Row],[Saldo Anual]])</f>
        <v>-367.88013820447031</v>
      </c>
    </row>
    <row r="109" spans="1:43" ht="16.149999999999999" thickBot="1" x14ac:dyDescent="0.5">
      <c r="A109" s="338"/>
      <c r="B109" s="16" t="s">
        <v>8</v>
      </c>
      <c r="C109" s="114">
        <v>104</v>
      </c>
      <c r="D109" s="116">
        <f>SUM('Ene 26'!L106)-('Pago Cuota MC 2025'!F106)</f>
        <v>316.19758282409742</v>
      </c>
      <c r="E109" s="106">
        <f>SUM('Pago Cuota MC 2026'!F107)</f>
        <v>316.2</v>
      </c>
      <c r="F109" s="117">
        <f t="shared" si="6"/>
        <v>2.4171759025648498E-3</v>
      </c>
      <c r="G109" s="116">
        <f>SUM('Feb 26'!L106)</f>
        <v>339.68396542939178</v>
      </c>
      <c r="H109" s="106">
        <f>SUM('Pago Cuota MC 2026'!G107)</f>
        <v>339.68</v>
      </c>
      <c r="I109" s="117">
        <f>SUM(-G109,H109)+Tabla3[[#This Row],[Saldo]]</f>
        <v>-1.5482534892043986E-3</v>
      </c>
      <c r="J109" s="116">
        <f>SUM('Mar 26'!L106)</f>
        <v>341.64465763129544</v>
      </c>
      <c r="K109" s="106">
        <f>SUM('Pago Cuota MC 2026'!H107)</f>
        <v>341.65</v>
      </c>
      <c r="L109" s="117">
        <f>SUM(-J109,K109)+Tabla3[[#This Row],[Saldo4]]</f>
        <v>3.79411521532802E-3</v>
      </c>
      <c r="M109" s="120">
        <f>SUM('Abr 26'!L106)</f>
        <v>323.25200906668999</v>
      </c>
      <c r="N109" s="106">
        <f>SUM('Pago Cuota MC 2026'!I107)</f>
        <v>323.25</v>
      </c>
      <c r="O109" s="117">
        <f>SUM(-M109,N109)+Tabla3[[#This Row],[Saldo7]]</f>
        <v>1.785048525334787E-3</v>
      </c>
      <c r="P109" s="120">
        <f>SUM('May 26'!L106)</f>
        <v>322.19385317252249</v>
      </c>
      <c r="Q109" s="106">
        <f>SUM('Pago Cuota MC 2026'!J107)</f>
        <v>0</v>
      </c>
      <c r="R109" s="117">
        <f>SUM(-P109,Q109)+Tabla3[[#This Row],[Saldo13]]</f>
        <v>-322.19206812399716</v>
      </c>
      <c r="S109" s="120">
        <f>SUM('Jun 26'!L106)</f>
        <v>0</v>
      </c>
      <c r="T109" s="106">
        <f>SUM('Pago Cuota MC 2026'!K107)</f>
        <v>0</v>
      </c>
      <c r="U109" s="117">
        <f>SUM(-S109,T109)+Tabla3[[#This Row],[Saldo132]]</f>
        <v>-322.19206812399716</v>
      </c>
      <c r="V109" s="120">
        <f>SUM('Jul 26'!L106)</f>
        <v>0</v>
      </c>
      <c r="W109" s="106">
        <f>SUM('Pago Cuota MC 2026'!L107)</f>
        <v>0</v>
      </c>
      <c r="X109" s="117">
        <f>SUM(-V109,W109)+Tabla3[[#This Row],[Saldo16]]</f>
        <v>-322.19206812399716</v>
      </c>
      <c r="Y109" s="120">
        <f>SUM('Ago 26'!L106)</f>
        <v>0</v>
      </c>
      <c r="Z109" s="106">
        <f>SUM('Pago Cuota MC 2026'!M107)</f>
        <v>0</v>
      </c>
      <c r="AA109" s="117">
        <f>SUM(-Y109,Z109)+Tabla3[[#This Row],[Saldo19]]</f>
        <v>-322.19206812399716</v>
      </c>
      <c r="AB109" s="120">
        <f>SUM('Sep 26'!L106)</f>
        <v>0</v>
      </c>
      <c r="AC109" s="106">
        <f>SUM('Pago Cuota MC 2026'!N107)</f>
        <v>0</v>
      </c>
      <c r="AD109" s="117">
        <f>SUM(-AB109,AC109)+Tabla3[[#This Row],[Saldo22]]</f>
        <v>-322.19206812399716</v>
      </c>
      <c r="AE109" s="120">
        <f>SUM('Oct 26'!L106)</f>
        <v>0</v>
      </c>
      <c r="AF109" s="106">
        <f>SUM('Pago Cuota MC 2026'!O107)</f>
        <v>0</v>
      </c>
      <c r="AG109" s="143">
        <f>SUM(-AE109,AF109)+Tabla3[[#This Row],[Saldo25]]</f>
        <v>-322.19206812399716</v>
      </c>
      <c r="AH109" s="120">
        <f>SUM('Nov 26'!L106)</f>
        <v>0</v>
      </c>
      <c r="AI109" s="106">
        <f>SUM('Pago Cuota MC 2026'!P107)</f>
        <v>0</v>
      </c>
      <c r="AJ109" s="117">
        <f>SUM(-AH109,AI109)+Tabla3[[#This Row],[Saldo28]]</f>
        <v>-322.19206812399716</v>
      </c>
      <c r="AK109" s="120">
        <f>SUM('Dic 26'!L106)</f>
        <v>0</v>
      </c>
      <c r="AL109" s="106">
        <f>SUM('Pago Cuota MC 2026'!Q107)</f>
        <v>0</v>
      </c>
      <c r="AM109" s="143">
        <f>SUM(-AK109,AL109)+Tabla3[[#This Row],[Saldo31]]</f>
        <v>-322.19206812399716</v>
      </c>
      <c r="AN109" s="126">
        <f t="shared" si="7"/>
        <v>-322.19206812399716</v>
      </c>
      <c r="AO109" s="29"/>
      <c r="AP109" s="104">
        <f>SUM(Tabla3[[#This Row],[Saldo Anual]])</f>
        <v>-322.19206812399716</v>
      </c>
    </row>
    <row r="110" spans="1:43" ht="16.149999999999999" thickBot="1" x14ac:dyDescent="0.5">
      <c r="A110" s="338"/>
      <c r="B110" s="16" t="s">
        <v>8</v>
      </c>
      <c r="C110" s="114">
        <v>201</v>
      </c>
      <c r="D110" s="116">
        <f>SUM('Ene 26'!L107)-('Pago Cuota MC 2025'!F107)</f>
        <v>408.64542646511467</v>
      </c>
      <c r="E110" s="106">
        <f>SUM('Pago Cuota MC 2026'!F108)</f>
        <v>0</v>
      </c>
      <c r="F110" s="117">
        <f t="shared" si="6"/>
        <v>-408.64542646511467</v>
      </c>
      <c r="G110" s="116">
        <f>SUM('Feb 26'!L107)</f>
        <v>370.51931640824847</v>
      </c>
      <c r="H110" s="106">
        <f>SUM('Pago Cuota MC 2026'!G108)</f>
        <v>779.16</v>
      </c>
      <c r="I110" s="117">
        <f>SUM(-G110,H110)+Tabla3[[#This Row],[Saldo]]</f>
        <v>-4.7428733631704745E-3</v>
      </c>
      <c r="J110" s="116">
        <f>SUM('Mar 26'!L107)</f>
        <v>434.53125528817668</v>
      </c>
      <c r="K110" s="106">
        <f>SUM('Pago Cuota MC 2026'!H108)</f>
        <v>0</v>
      </c>
      <c r="L110" s="117">
        <f>SUM(-J110,K110)+Tabla3[[#This Row],[Saldo4]]</f>
        <v>-434.53599816153985</v>
      </c>
      <c r="M110" s="120">
        <f>SUM('Abr 26'!L107)</f>
        <v>428.77178146962808</v>
      </c>
      <c r="N110" s="106">
        <f>SUM('Pago Cuota MC 2026'!I108)</f>
        <v>863.31</v>
      </c>
      <c r="O110" s="117">
        <f>SUM(-M110,N110)+Tabla3[[#This Row],[Saldo7]]</f>
        <v>2.2203688320132642E-3</v>
      </c>
      <c r="P110" s="120">
        <f>SUM('May 26'!L107)</f>
        <v>426.34386868603605</v>
      </c>
      <c r="Q110" s="106">
        <f>SUM('Pago Cuota MC 2026'!J108)</f>
        <v>0</v>
      </c>
      <c r="R110" s="117">
        <f>SUM(-P110,Q110)+Tabla3[[#This Row],[Saldo13]]</f>
        <v>-426.34164831720403</v>
      </c>
      <c r="S110" s="120">
        <f>SUM('Jun 26'!L107)</f>
        <v>0</v>
      </c>
      <c r="T110" s="106">
        <f>SUM('Pago Cuota MC 2026'!K108)</f>
        <v>0</v>
      </c>
      <c r="U110" s="117">
        <f>SUM(-S110,T110)+Tabla3[[#This Row],[Saldo132]]</f>
        <v>-426.34164831720403</v>
      </c>
      <c r="V110" s="120">
        <f>SUM('Jul 26'!L107)</f>
        <v>0</v>
      </c>
      <c r="W110" s="106">
        <f>SUM('Pago Cuota MC 2026'!L108)</f>
        <v>0</v>
      </c>
      <c r="X110" s="117">
        <f>SUM(-V110,W110)+Tabla3[[#This Row],[Saldo16]]</f>
        <v>-426.34164831720403</v>
      </c>
      <c r="Y110" s="120">
        <f>SUM('Ago 26'!L107)</f>
        <v>0</v>
      </c>
      <c r="Z110" s="106">
        <f>SUM('Pago Cuota MC 2026'!M108)</f>
        <v>0</v>
      </c>
      <c r="AA110" s="117">
        <f>SUM(-Y110,Z110)+Tabla3[[#This Row],[Saldo19]]</f>
        <v>-426.34164831720403</v>
      </c>
      <c r="AB110" s="120">
        <f>SUM('Sep 26'!L107)</f>
        <v>0</v>
      </c>
      <c r="AC110" s="106">
        <f>SUM('Pago Cuota MC 2026'!N108)</f>
        <v>0</v>
      </c>
      <c r="AD110" s="117">
        <f>SUM(-AB110,AC110)+Tabla3[[#This Row],[Saldo22]]</f>
        <v>-426.34164831720403</v>
      </c>
      <c r="AE110" s="120">
        <f>SUM('Oct 26'!L107)</f>
        <v>0</v>
      </c>
      <c r="AF110" s="106">
        <f>SUM('Pago Cuota MC 2026'!O108)</f>
        <v>0</v>
      </c>
      <c r="AG110" s="143">
        <f>SUM(-AE110,AF110)+Tabla3[[#This Row],[Saldo25]]</f>
        <v>-426.34164831720403</v>
      </c>
      <c r="AH110" s="120">
        <f>SUM('Nov 26'!L107)</f>
        <v>0</v>
      </c>
      <c r="AI110" s="106">
        <f>SUM('Pago Cuota MC 2026'!P108)</f>
        <v>0</v>
      </c>
      <c r="AJ110" s="117">
        <f>SUM(-AH110,AI110)+Tabla3[[#This Row],[Saldo28]]</f>
        <v>-426.34164831720403</v>
      </c>
      <c r="AK110" s="120">
        <f>SUM('Dic 26'!L107)</f>
        <v>0</v>
      </c>
      <c r="AL110" s="106">
        <f>SUM('Pago Cuota MC 2026'!Q108)</f>
        <v>0</v>
      </c>
      <c r="AM110" s="143">
        <f>SUM(-AK110,AL110)+Tabla3[[#This Row],[Saldo31]]</f>
        <v>-426.34164831720403</v>
      </c>
      <c r="AN110" s="126">
        <f t="shared" si="7"/>
        <v>-426.34164831720403</v>
      </c>
      <c r="AO110" s="29"/>
      <c r="AP110" s="104">
        <f>SUM(Tabla3[[#This Row],[Saldo Anual]])</f>
        <v>-426.34164831720403</v>
      </c>
    </row>
    <row r="111" spans="1:43" ht="16.149999999999999" thickBot="1" x14ac:dyDescent="0.5">
      <c r="A111" s="338"/>
      <c r="B111" s="16" t="s">
        <v>8</v>
      </c>
      <c r="C111" s="114">
        <v>202</v>
      </c>
      <c r="D111" s="116">
        <f>SUM('Ene 26'!L108)-('Pago Cuota MC 2025'!F108)</f>
        <v>381.80614751477458</v>
      </c>
      <c r="E111" s="106">
        <f>SUM('Pago Cuota MC 2026'!F109)</f>
        <v>382.35</v>
      </c>
      <c r="F111" s="117">
        <f t="shared" si="6"/>
        <v>0.54385248522544316</v>
      </c>
      <c r="G111" s="116">
        <f>SUM('Feb 26'!L108)</f>
        <v>428.06747584442701</v>
      </c>
      <c r="H111" s="106">
        <f>SUM('Pago Cuota MC 2026'!G109)</f>
        <v>427.52</v>
      </c>
      <c r="I111" s="117">
        <f>SUM(-G111,H111)+Tabla3[[#This Row],[Saldo]]</f>
        <v>-3.6233592015832983E-3</v>
      </c>
      <c r="J111" s="116">
        <f>SUM('Mar 26'!L108)</f>
        <v>409.02087187853488</v>
      </c>
      <c r="K111" s="106">
        <f>SUM('Pago Cuota MC 2026'!H109)</f>
        <v>409.02</v>
      </c>
      <c r="L111" s="117">
        <f>SUM(-J111,K111)+Tabla3[[#This Row],[Saldo4]]</f>
        <v>-4.495237736477975E-3</v>
      </c>
      <c r="M111" s="120">
        <f>SUM('Abr 26'!L108)</f>
        <v>435.34367895126502</v>
      </c>
      <c r="N111" s="106">
        <f>SUM('Pago Cuota MC 2026'!I109)</f>
        <v>435.35</v>
      </c>
      <c r="O111" s="117">
        <f>SUM(-M111,N111)+Tabla3[[#This Row],[Saldo7]]</f>
        <v>1.8258109985254123E-3</v>
      </c>
      <c r="P111" s="120">
        <f>SUM('May 26'!L108)</f>
        <v>408.7925127400901</v>
      </c>
      <c r="Q111" s="106">
        <f>SUM('Pago Cuota MC 2026'!J109)</f>
        <v>408.79</v>
      </c>
      <c r="R111" s="117">
        <f>SUM(-P111,Q111)+Tabla3[[#This Row],[Saldo13]]</f>
        <v>-6.8692909155743109E-4</v>
      </c>
      <c r="S111" s="120">
        <f>SUM('Jun 26'!L108)</f>
        <v>0</v>
      </c>
      <c r="T111" s="106">
        <f>SUM('Pago Cuota MC 2026'!K109)</f>
        <v>0</v>
      </c>
      <c r="U111" s="117">
        <f>SUM(-S111,T111)+Tabla3[[#This Row],[Saldo132]]</f>
        <v>-6.8692909155743109E-4</v>
      </c>
      <c r="V111" s="120">
        <f>SUM('Jul 26'!L108)</f>
        <v>0</v>
      </c>
      <c r="W111" s="106">
        <f>SUM('Pago Cuota MC 2026'!L109)</f>
        <v>0</v>
      </c>
      <c r="X111" s="117">
        <f>SUM(-V111,W111)+Tabla3[[#This Row],[Saldo16]]</f>
        <v>-6.8692909155743109E-4</v>
      </c>
      <c r="Y111" s="120">
        <f>SUM('Ago 26'!L108)</f>
        <v>0</v>
      </c>
      <c r="Z111" s="106">
        <f>SUM('Pago Cuota MC 2026'!M109)</f>
        <v>0</v>
      </c>
      <c r="AA111" s="117">
        <f>SUM(-Y111,Z111)+Tabla3[[#This Row],[Saldo19]]</f>
        <v>-6.8692909155743109E-4</v>
      </c>
      <c r="AB111" s="120">
        <f>SUM('Sep 26'!L108)</f>
        <v>0</v>
      </c>
      <c r="AC111" s="106">
        <f>SUM('Pago Cuota MC 2026'!N109)</f>
        <v>0</v>
      </c>
      <c r="AD111" s="117">
        <f>SUM(-AB111,AC111)+Tabla3[[#This Row],[Saldo22]]</f>
        <v>-6.8692909155743109E-4</v>
      </c>
      <c r="AE111" s="120">
        <f>SUM('Oct 26'!L108)</f>
        <v>0</v>
      </c>
      <c r="AF111" s="106">
        <f>SUM('Pago Cuota MC 2026'!O109)</f>
        <v>0</v>
      </c>
      <c r="AG111" s="143">
        <f>SUM(-AE111,AF111)+Tabla3[[#This Row],[Saldo25]]</f>
        <v>-6.8692909155743109E-4</v>
      </c>
      <c r="AH111" s="120">
        <f>SUM('Nov 26'!L108)</f>
        <v>0</v>
      </c>
      <c r="AI111" s="106">
        <f>SUM('Pago Cuota MC 2026'!P109)</f>
        <v>0</v>
      </c>
      <c r="AJ111" s="117">
        <f>SUM(-AH111,AI111)+Tabla3[[#This Row],[Saldo28]]</f>
        <v>-6.8692909155743109E-4</v>
      </c>
      <c r="AK111" s="120">
        <f>SUM('Dic 26'!L108)</f>
        <v>0</v>
      </c>
      <c r="AL111" s="106">
        <f>SUM('Pago Cuota MC 2026'!Q109)</f>
        <v>0</v>
      </c>
      <c r="AM111" s="143">
        <f>SUM(-AK111,AL111)+Tabla3[[#This Row],[Saldo31]]</f>
        <v>-6.8692909155743109E-4</v>
      </c>
      <c r="AN111" s="126">
        <f t="shared" si="7"/>
        <v>-6.8692909155743109E-4</v>
      </c>
      <c r="AO111" s="29"/>
      <c r="AP111" s="104" t="s">
        <v>12</v>
      </c>
    </row>
    <row r="112" spans="1:43" ht="16.149999999999999" thickBot="1" x14ac:dyDescent="0.5">
      <c r="A112" s="338"/>
      <c r="B112" s="16" t="s">
        <v>8</v>
      </c>
      <c r="C112" s="114">
        <v>203</v>
      </c>
      <c r="D112" s="116">
        <f>SUM('Ene 26'!L109)-('Pago Cuota MC 2025'!F109)</f>
        <v>354.94363255523405</v>
      </c>
      <c r="E112" s="106">
        <f>SUM('Pago Cuota MC 2026'!F110)</f>
        <v>354.94</v>
      </c>
      <c r="F112" s="117">
        <f t="shared" si="6"/>
        <v>-3.6325552340485956E-3</v>
      </c>
      <c r="G112" s="116">
        <f>SUM('Feb 26'!L109)</f>
        <v>384.45722087183498</v>
      </c>
      <c r="H112" s="106">
        <f>SUM('Pago Cuota MC 2026'!G110)</f>
        <v>384.46</v>
      </c>
      <c r="I112" s="117">
        <f>SUM(-G112,H112)+Tabla3[[#This Row],[Saldo]]</f>
        <v>-8.5342706904611987E-4</v>
      </c>
      <c r="J112" s="116">
        <f>SUM('Mar 26'!L109)</f>
        <v>360.75508335173714</v>
      </c>
      <c r="K112" s="106">
        <f>SUM('Pago Cuota MC 2026'!H110)</f>
        <v>360.76</v>
      </c>
      <c r="L112" s="117">
        <f>SUM(-J112,K112)+Tabla3[[#This Row],[Saldo4]]</f>
        <v>4.0632211938032015E-3</v>
      </c>
      <c r="M112" s="120">
        <f>SUM('Abr 26'!L109)</f>
        <v>335.44262805934477</v>
      </c>
      <c r="N112" s="106">
        <f>SUM('Pago Cuota MC 2026'!I110)</f>
        <v>336.44</v>
      </c>
      <c r="O112" s="117">
        <f>SUM(-M112,N112)+Tabla3[[#This Row],[Saldo7]]</f>
        <v>1.0014351618490309</v>
      </c>
      <c r="P112" s="120">
        <f>SUM('May 26'!L109)</f>
        <v>340.85844090225226</v>
      </c>
      <c r="Q112" s="106">
        <f>SUM('Pago Cuota MC 2026'!J110)</f>
        <v>0</v>
      </c>
      <c r="R112" s="117">
        <f>SUM(-P112,Q112)+Tabla3[[#This Row],[Saldo13]]</f>
        <v>-339.85700574040322</v>
      </c>
      <c r="S112" s="120">
        <f>SUM('Jun 26'!L109)</f>
        <v>0</v>
      </c>
      <c r="T112" s="106">
        <f>SUM('Pago Cuota MC 2026'!K110)</f>
        <v>0</v>
      </c>
      <c r="U112" s="117">
        <f>SUM(-S112,T112)+Tabla3[[#This Row],[Saldo132]]</f>
        <v>-339.85700574040322</v>
      </c>
      <c r="V112" s="120">
        <f>SUM('Jul 26'!L109)</f>
        <v>0</v>
      </c>
      <c r="W112" s="106">
        <f>SUM('Pago Cuota MC 2026'!L110)</f>
        <v>0</v>
      </c>
      <c r="X112" s="117">
        <f>SUM(-V112,W112)+Tabla3[[#This Row],[Saldo16]]</f>
        <v>-339.85700574040322</v>
      </c>
      <c r="Y112" s="120">
        <f>SUM('Ago 26'!L109)</f>
        <v>0</v>
      </c>
      <c r="Z112" s="106">
        <f>SUM('Pago Cuota MC 2026'!M110)</f>
        <v>0</v>
      </c>
      <c r="AA112" s="117">
        <f>SUM(-Y112,Z112)+Tabla3[[#This Row],[Saldo19]]</f>
        <v>-339.85700574040322</v>
      </c>
      <c r="AB112" s="120">
        <f>SUM('Sep 26'!L109)</f>
        <v>0</v>
      </c>
      <c r="AC112" s="106">
        <f>SUM('Pago Cuota MC 2026'!N110)</f>
        <v>0</v>
      </c>
      <c r="AD112" s="117">
        <f>SUM(-AB112,AC112)+Tabla3[[#This Row],[Saldo22]]</f>
        <v>-339.85700574040322</v>
      </c>
      <c r="AE112" s="120">
        <f>SUM('Oct 26'!L109)</f>
        <v>0</v>
      </c>
      <c r="AF112" s="106">
        <f>SUM('Pago Cuota MC 2026'!O110)</f>
        <v>0</v>
      </c>
      <c r="AG112" s="143">
        <f>SUM(-AE112,AF112)+Tabla3[[#This Row],[Saldo25]]</f>
        <v>-339.85700574040322</v>
      </c>
      <c r="AH112" s="120">
        <f>SUM('Nov 26'!L109)</f>
        <v>0</v>
      </c>
      <c r="AI112" s="106">
        <f>SUM('Pago Cuota MC 2026'!P110)</f>
        <v>0</v>
      </c>
      <c r="AJ112" s="117">
        <f>SUM(-AH112,AI112)+Tabla3[[#This Row],[Saldo28]]</f>
        <v>-339.85700574040322</v>
      </c>
      <c r="AK112" s="120">
        <f>SUM('Dic 26'!L109)</f>
        <v>0</v>
      </c>
      <c r="AL112" s="106">
        <f>SUM('Pago Cuota MC 2026'!Q110)</f>
        <v>0</v>
      </c>
      <c r="AM112" s="143">
        <f>SUM(-AK112,AL112)+Tabla3[[#This Row],[Saldo31]]</f>
        <v>-339.85700574040322</v>
      </c>
      <c r="AN112" s="126">
        <f t="shared" si="7"/>
        <v>-339.85700574040322</v>
      </c>
      <c r="AO112" s="29"/>
      <c r="AP112" s="104">
        <f>SUM(Tabla3[[#This Row],[Saldo Anual]])</f>
        <v>-339.85700574040322</v>
      </c>
    </row>
    <row r="113" spans="1:43" ht="16.149999999999999" thickBot="1" x14ac:dyDescent="0.5">
      <c r="A113" s="338"/>
      <c r="B113" s="16" t="s">
        <v>8</v>
      </c>
      <c r="C113" s="114">
        <v>204</v>
      </c>
      <c r="D113" s="116">
        <f>SUM('Ene 26'!L110)-('Pago Cuota MC 2025'!F110)</f>
        <v>404.29629312451567</v>
      </c>
      <c r="E113" s="106">
        <f>SUM('Pago Cuota MC 2026'!F111)</f>
        <v>450</v>
      </c>
      <c r="F113" s="117">
        <f t="shared" si="6"/>
        <v>45.703706875484329</v>
      </c>
      <c r="G113" s="116">
        <f>SUM('Feb 26'!L110)</f>
        <v>406.64926096580524</v>
      </c>
      <c r="H113" s="106">
        <f>SUM('Pago Cuota MC 2026'!G111)</f>
        <v>360.95</v>
      </c>
      <c r="I113" s="117">
        <f>SUM(-G113,H113)+Tabla3[[#This Row],[Saldo]]</f>
        <v>4.4459096790774311E-3</v>
      </c>
      <c r="J113" s="116">
        <f>SUM('Mar 26'!L110)</f>
        <v>398.09040605575012</v>
      </c>
      <c r="K113" s="106">
        <f>SUM('Pago Cuota MC 2026'!H111)</f>
        <v>407.32</v>
      </c>
      <c r="L113" s="117">
        <f>SUM(-J113,K113)+Tabla3[[#This Row],[Saldo4]]</f>
        <v>9.2340398539289481</v>
      </c>
      <c r="M113" s="120">
        <f>SUM('Abr 26'!L110)</f>
        <v>409.22939374664804</v>
      </c>
      <c r="N113" s="106">
        <f>SUM('Pago Cuota MC 2026'!I111)</f>
        <v>400</v>
      </c>
      <c r="O113" s="117">
        <f>SUM(-M113,N113)+Tabla3[[#This Row],[Saldo7]]</f>
        <v>4.6461072809051984E-3</v>
      </c>
      <c r="P113" s="120">
        <f>SUM('May 26'!L110)</f>
        <v>417.3796595238739</v>
      </c>
      <c r="Q113" s="106">
        <f>SUM('Pago Cuota MC 2026'!J111)</f>
        <v>0</v>
      </c>
      <c r="R113" s="117">
        <f>SUM(-P113,Q113)+Tabla3[[#This Row],[Saldo13]]</f>
        <v>-417.37501341659299</v>
      </c>
      <c r="S113" s="120">
        <f>SUM('Jun 26'!L110)</f>
        <v>0</v>
      </c>
      <c r="T113" s="106">
        <f>SUM('Pago Cuota MC 2026'!K111)</f>
        <v>0</v>
      </c>
      <c r="U113" s="117">
        <f>SUM(-S113,T113)+Tabla3[[#This Row],[Saldo132]]</f>
        <v>-417.37501341659299</v>
      </c>
      <c r="V113" s="120">
        <f>SUM('Jul 26'!L110)</f>
        <v>0</v>
      </c>
      <c r="W113" s="106">
        <f>SUM('Pago Cuota MC 2026'!L111)</f>
        <v>0</v>
      </c>
      <c r="X113" s="117">
        <f>SUM(-V113,W113)+Tabla3[[#This Row],[Saldo16]]</f>
        <v>-417.37501341659299</v>
      </c>
      <c r="Y113" s="120">
        <f>SUM('Ago 26'!L110)</f>
        <v>0</v>
      </c>
      <c r="Z113" s="106">
        <f>SUM('Pago Cuota MC 2026'!M111)</f>
        <v>0</v>
      </c>
      <c r="AA113" s="117">
        <f>SUM(-Y113,Z113)+Tabla3[[#This Row],[Saldo19]]</f>
        <v>-417.37501341659299</v>
      </c>
      <c r="AB113" s="120">
        <f>SUM('Sep 26'!L110)</f>
        <v>0</v>
      </c>
      <c r="AC113" s="106">
        <f>SUM('Pago Cuota MC 2026'!N111)</f>
        <v>0</v>
      </c>
      <c r="AD113" s="117">
        <f>SUM(-AB113,AC113)+Tabla3[[#This Row],[Saldo22]]</f>
        <v>-417.37501341659299</v>
      </c>
      <c r="AE113" s="120">
        <f>SUM('Oct 26'!L110)</f>
        <v>0</v>
      </c>
      <c r="AF113" s="106">
        <f>SUM('Pago Cuota MC 2026'!O111)</f>
        <v>0</v>
      </c>
      <c r="AG113" s="143">
        <f>SUM(-AE113,AF113)+Tabla3[[#This Row],[Saldo25]]</f>
        <v>-417.37501341659299</v>
      </c>
      <c r="AH113" s="120">
        <f>SUM('Nov 26'!L110)</f>
        <v>0</v>
      </c>
      <c r="AI113" s="106">
        <f>SUM('Pago Cuota MC 2026'!P111)</f>
        <v>0</v>
      </c>
      <c r="AJ113" s="117">
        <f>SUM(-AH113,AI113)+Tabla3[[#This Row],[Saldo28]]</f>
        <v>-417.37501341659299</v>
      </c>
      <c r="AK113" s="120">
        <f>SUM('Dic 26'!L110)</f>
        <v>0</v>
      </c>
      <c r="AL113" s="106">
        <f>SUM('Pago Cuota MC 2026'!Q111)</f>
        <v>0</v>
      </c>
      <c r="AM113" s="143">
        <f>SUM(-AK113,AL113)+Tabla3[[#This Row],[Saldo31]]</f>
        <v>-417.37501341659299</v>
      </c>
      <c r="AN113" s="126">
        <f t="shared" si="7"/>
        <v>-417.37501341659299</v>
      </c>
      <c r="AO113" s="29"/>
      <c r="AP113" s="104">
        <f>SUM(Tabla3[[#This Row],[Saldo Anual]])</f>
        <v>-417.37501341659299</v>
      </c>
    </row>
    <row r="114" spans="1:43" ht="16.149999999999999" thickBot="1" x14ac:dyDescent="0.5">
      <c r="A114" s="338"/>
      <c r="B114" s="16" t="s">
        <v>8</v>
      </c>
      <c r="C114" s="114">
        <v>301</v>
      </c>
      <c r="D114" s="116">
        <f>SUM('Ene 26'!L111)-('Pago Cuota MC 2025'!F111)</f>
        <v>369.1344108138436</v>
      </c>
      <c r="E114" s="106">
        <f>SUM('Pago Cuota MC 2026'!F112)</f>
        <v>369.7</v>
      </c>
      <c r="F114" s="117">
        <f t="shared" si="6"/>
        <v>0.56558918615638731</v>
      </c>
      <c r="G114" s="116">
        <f>SUM('Feb 26'!L111)</f>
        <v>419.86764373792738</v>
      </c>
      <c r="H114" s="106">
        <f>SUM('Pago Cuota MC 2026'!G112)</f>
        <v>419.3</v>
      </c>
      <c r="I114" s="117">
        <f>SUM(-G114,H114)+Tabla3[[#This Row],[Saldo]]</f>
        <v>-2.054551770982016E-3</v>
      </c>
      <c r="J114" s="116">
        <f>SUM('Mar 26'!L111)</f>
        <v>386.4398890883383</v>
      </c>
      <c r="K114" s="106">
        <f>SUM('Pago Cuota MC 2026'!H112)</f>
        <v>386.41</v>
      </c>
      <c r="L114" s="117">
        <f>SUM(-J114,K114)+Tabla3[[#This Row],[Saldo4]]</f>
        <v>-3.1943640109261651E-2</v>
      </c>
      <c r="M114" s="120">
        <f>SUM('Abr 26'!L111)</f>
        <v>392.6149436941821</v>
      </c>
      <c r="N114" s="106">
        <f>SUM('Pago Cuota MC 2026'!I112)</f>
        <v>392.65</v>
      </c>
      <c r="O114" s="117">
        <f>SUM(-M114,N114)+Tabla3[[#This Row],[Saldo7]]</f>
        <v>3.1126657086133491E-3</v>
      </c>
      <c r="P114" s="120">
        <f>SUM('May 26'!L111)</f>
        <v>379.28738163198199</v>
      </c>
      <c r="Q114" s="106">
        <f>SUM('Pago Cuota MC 2026'!J112)</f>
        <v>0</v>
      </c>
      <c r="R114" s="117">
        <f>SUM(-P114,Q114)+Tabla3[[#This Row],[Saldo13]]</f>
        <v>-379.28426896627337</v>
      </c>
      <c r="S114" s="120">
        <f>SUM('Jun 26'!L111)</f>
        <v>0</v>
      </c>
      <c r="T114" s="106">
        <f>SUM('Pago Cuota MC 2026'!K112)</f>
        <v>0</v>
      </c>
      <c r="U114" s="117">
        <f>SUM(-S114,T114)+Tabla3[[#This Row],[Saldo132]]</f>
        <v>-379.28426896627337</v>
      </c>
      <c r="V114" s="120">
        <f>SUM('Jul 26'!L111)</f>
        <v>0</v>
      </c>
      <c r="W114" s="106">
        <f>SUM('Pago Cuota MC 2026'!L112)</f>
        <v>0</v>
      </c>
      <c r="X114" s="117">
        <f>SUM(-V114,W114)+Tabla3[[#This Row],[Saldo16]]</f>
        <v>-379.28426896627337</v>
      </c>
      <c r="Y114" s="120">
        <f>SUM('Ago 26'!L111)</f>
        <v>0</v>
      </c>
      <c r="Z114" s="106">
        <f>SUM('Pago Cuota MC 2026'!M112)</f>
        <v>0</v>
      </c>
      <c r="AA114" s="117">
        <f>SUM(-Y114,Z114)+Tabla3[[#This Row],[Saldo19]]</f>
        <v>-379.28426896627337</v>
      </c>
      <c r="AB114" s="120">
        <f>SUM('Sep 26'!L111)</f>
        <v>0</v>
      </c>
      <c r="AC114" s="106">
        <f>SUM('Pago Cuota MC 2026'!N112)</f>
        <v>0</v>
      </c>
      <c r="AD114" s="117">
        <f>SUM(-AB114,AC114)+Tabla3[[#This Row],[Saldo22]]</f>
        <v>-379.28426896627337</v>
      </c>
      <c r="AE114" s="120">
        <f>SUM('Oct 26'!L111)</f>
        <v>0</v>
      </c>
      <c r="AF114" s="106">
        <f>SUM('Pago Cuota MC 2026'!O112)</f>
        <v>0</v>
      </c>
      <c r="AG114" s="143">
        <f>SUM(-AE114,AF114)+Tabla3[[#This Row],[Saldo25]]</f>
        <v>-379.28426896627337</v>
      </c>
      <c r="AH114" s="120">
        <f>SUM('Nov 26'!L111)</f>
        <v>0</v>
      </c>
      <c r="AI114" s="106">
        <f>SUM('Pago Cuota MC 2026'!P112)</f>
        <v>0</v>
      </c>
      <c r="AJ114" s="117">
        <f>SUM(-AH114,AI114)+Tabla3[[#This Row],[Saldo28]]</f>
        <v>-379.28426896627337</v>
      </c>
      <c r="AK114" s="120">
        <f>SUM('Dic 26'!L111)</f>
        <v>0</v>
      </c>
      <c r="AL114" s="106">
        <f>SUM('Pago Cuota MC 2026'!Q112)</f>
        <v>0</v>
      </c>
      <c r="AM114" s="143">
        <f>SUM(-AK114,AL114)+Tabla3[[#This Row],[Saldo31]]</f>
        <v>-379.28426896627337</v>
      </c>
      <c r="AN114" s="126">
        <f t="shared" si="7"/>
        <v>-379.28426896627337</v>
      </c>
      <c r="AO114" s="29"/>
      <c r="AP114" s="104">
        <f>SUM(Tabla3[[#This Row],[Saldo Anual]])</f>
        <v>-379.28426896627337</v>
      </c>
    </row>
    <row r="115" spans="1:43" ht="16.149999999999999" thickBot="1" x14ac:dyDescent="0.5">
      <c r="A115" s="338"/>
      <c r="B115" s="16" t="s">
        <v>8</v>
      </c>
      <c r="C115" s="114">
        <v>302</v>
      </c>
      <c r="D115" s="116">
        <f>SUM('Ene 26'!L112)-('Pago Cuota MC 2025'!F112)</f>
        <v>271.54812974793106</v>
      </c>
      <c r="E115" s="106">
        <f>SUM('Pago Cuota MC 2026'!F113)</f>
        <v>100</v>
      </c>
      <c r="F115" s="117">
        <f t="shared" si="6"/>
        <v>-171.54812974793106</v>
      </c>
      <c r="G115" s="116">
        <f>SUM('Feb 26'!L112)</f>
        <v>389.56175211694074</v>
      </c>
      <c r="H115" s="106">
        <f>SUM('Pago Cuota MC 2026'!G113)</f>
        <v>500</v>
      </c>
      <c r="I115" s="117">
        <f>SUM(-G115,H115)+Tabla3[[#This Row],[Saldo]]</f>
        <v>-61.109881864871795</v>
      </c>
      <c r="J115" s="116">
        <f>SUM('Mar 26'!L112)</f>
        <v>359.69065992054942</v>
      </c>
      <c r="K115" s="106">
        <f>SUM('Pago Cuota MC 2026'!H113)</f>
        <v>350</v>
      </c>
      <c r="L115" s="117">
        <f>SUM(-J115,K115)+Tabla3[[#This Row],[Saldo4]]</f>
        <v>-70.800541785421217</v>
      </c>
      <c r="M115" s="120">
        <f>SUM('Abr 26'!L112)</f>
        <v>367.52680486941824</v>
      </c>
      <c r="N115" s="106">
        <f>SUM('Pago Cuota MC 2026'!I113)</f>
        <v>0</v>
      </c>
      <c r="O115" s="117">
        <f>SUM(-M115,N115)+Tabla3[[#This Row],[Saldo7]]</f>
        <v>-438.32734665483946</v>
      </c>
      <c r="P115" s="120">
        <f>SUM('May 26'!L112)</f>
        <v>354.26211068603607</v>
      </c>
      <c r="Q115" s="106">
        <f>SUM('Pago Cuota MC 2026'!J113)</f>
        <v>0</v>
      </c>
      <c r="R115" s="117">
        <f>SUM(-P115,Q115)+Tabla3[[#This Row],[Saldo13]]</f>
        <v>-792.58945734087547</v>
      </c>
      <c r="S115" s="120">
        <f>SUM('Jun 26'!L112)</f>
        <v>0</v>
      </c>
      <c r="T115" s="106">
        <f>SUM('Pago Cuota MC 2026'!K113)</f>
        <v>0</v>
      </c>
      <c r="U115" s="117">
        <f>SUM(-S115,T115)+Tabla3[[#This Row],[Saldo132]]</f>
        <v>-792.58945734087547</v>
      </c>
      <c r="V115" s="120">
        <f>SUM('Jul 26'!L112)</f>
        <v>0</v>
      </c>
      <c r="W115" s="106">
        <f>SUM('Pago Cuota MC 2026'!L113)</f>
        <v>0</v>
      </c>
      <c r="X115" s="117">
        <f>SUM(-V115,W115)+Tabla3[[#This Row],[Saldo16]]</f>
        <v>-792.58945734087547</v>
      </c>
      <c r="Y115" s="120">
        <f>SUM('Ago 26'!L112)</f>
        <v>0</v>
      </c>
      <c r="Z115" s="106">
        <f>SUM('Pago Cuota MC 2026'!M113)</f>
        <v>0</v>
      </c>
      <c r="AA115" s="117">
        <f>SUM(-Y115,Z115)+Tabla3[[#This Row],[Saldo19]]</f>
        <v>-792.58945734087547</v>
      </c>
      <c r="AB115" s="120">
        <f>SUM('Sep 26'!L112)</f>
        <v>0</v>
      </c>
      <c r="AC115" s="106">
        <f>SUM('Pago Cuota MC 2026'!N113)</f>
        <v>0</v>
      </c>
      <c r="AD115" s="117">
        <f>SUM(-AB115,AC115)+Tabla3[[#This Row],[Saldo22]]</f>
        <v>-792.58945734087547</v>
      </c>
      <c r="AE115" s="120">
        <f>SUM('Oct 26'!L112)</f>
        <v>0</v>
      </c>
      <c r="AF115" s="106">
        <f>SUM('Pago Cuota MC 2026'!O113)</f>
        <v>0</v>
      </c>
      <c r="AG115" s="143">
        <f>SUM(-AE115,AF115)+Tabla3[[#This Row],[Saldo25]]</f>
        <v>-792.58945734087547</v>
      </c>
      <c r="AH115" s="120">
        <f>SUM('Nov 26'!L112)</f>
        <v>0</v>
      </c>
      <c r="AI115" s="106">
        <f>SUM('Pago Cuota MC 2026'!P113)</f>
        <v>0</v>
      </c>
      <c r="AJ115" s="117">
        <f>SUM(-AH115,AI115)+Tabla3[[#This Row],[Saldo28]]</f>
        <v>-792.58945734087547</v>
      </c>
      <c r="AK115" s="120">
        <f>SUM('Dic 26'!L112)</f>
        <v>0</v>
      </c>
      <c r="AL115" s="106">
        <f>SUM('Pago Cuota MC 2026'!Q113)</f>
        <v>0</v>
      </c>
      <c r="AM115" s="143">
        <f>SUM(-AK115,AL115)+Tabla3[[#This Row],[Saldo31]]</f>
        <v>-792.58945734087547</v>
      </c>
      <c r="AN115" s="126">
        <f t="shared" si="7"/>
        <v>-792.58945734087547</v>
      </c>
      <c r="AO115" s="29"/>
      <c r="AP115" s="104">
        <f>SUM(Tabla3[[#This Row],[Saldo Anual]])</f>
        <v>-792.58945734087547</v>
      </c>
    </row>
    <row r="116" spans="1:43" ht="16.149999999999999" thickBot="1" x14ac:dyDescent="0.5">
      <c r="A116" s="338"/>
      <c r="B116" s="16" t="s">
        <v>8</v>
      </c>
      <c r="C116" s="114">
        <v>303</v>
      </c>
      <c r="D116" s="116">
        <f>SUM('Ene 26'!L113)-('Pago Cuota MC 2025'!F113)</f>
        <v>429.73172961717756</v>
      </c>
      <c r="E116" s="106">
        <f>SUM('Pago Cuota MC 2026'!F114)</f>
        <v>429.73</v>
      </c>
      <c r="F116" s="117">
        <f t="shared" si="6"/>
        <v>-1.729617177545606E-3</v>
      </c>
      <c r="G116" s="116">
        <f>SUM('Feb 26'!L113)</f>
        <v>440.63874162359696</v>
      </c>
      <c r="H116" s="106">
        <f>SUM('Pago Cuota MC 2026'!G114)</f>
        <v>440.64</v>
      </c>
      <c r="I116" s="117">
        <f>SUM(-G116,H116)+Tabla3[[#This Row],[Saldo]]</f>
        <v>-4.7124077451599078E-4</v>
      </c>
      <c r="J116" s="116">
        <f>SUM('Mar 26'!L113)</f>
        <v>467.85039210476702</v>
      </c>
      <c r="K116" s="106">
        <f>SUM('Pago Cuota MC 2026'!H114)</f>
        <v>467.85</v>
      </c>
      <c r="L116" s="117">
        <f>SUM(-J116,K116)+Tabla3[[#This Row],[Saldo4]]</f>
        <v>-8.6334554151790144E-4</v>
      </c>
      <c r="M116" s="120">
        <f>SUM('Abr 26'!L113)</f>
        <v>460.00311662177921</v>
      </c>
      <c r="N116" s="106">
        <f>SUM('Pago Cuota MC 2026'!I114)</f>
        <v>460</v>
      </c>
      <c r="O116" s="117">
        <f>SUM(-M116,N116)+Tabla3[[#This Row],[Saldo7]]</f>
        <v>-3.979967320731248E-3</v>
      </c>
      <c r="P116" s="120">
        <f>SUM('May 26'!L113)</f>
        <v>470.06514922657658</v>
      </c>
      <c r="Q116" s="106">
        <f>SUM('Pago Cuota MC 2026'!J114)</f>
        <v>0</v>
      </c>
      <c r="R116" s="117">
        <f>SUM(-P116,Q116)+Tabla3[[#This Row],[Saldo13]]</f>
        <v>-470.06912919389731</v>
      </c>
      <c r="S116" s="120">
        <f>SUM('Jun 26'!L113)</f>
        <v>0</v>
      </c>
      <c r="T116" s="106">
        <f>SUM('Pago Cuota MC 2026'!K114)</f>
        <v>0</v>
      </c>
      <c r="U116" s="117">
        <f>SUM(-S116,T116)+Tabla3[[#This Row],[Saldo132]]</f>
        <v>-470.06912919389731</v>
      </c>
      <c r="V116" s="120">
        <f>SUM('Jul 26'!L113)</f>
        <v>0</v>
      </c>
      <c r="W116" s="106">
        <f>SUM('Pago Cuota MC 2026'!L114)</f>
        <v>0</v>
      </c>
      <c r="X116" s="117">
        <f>SUM(-V116,W116)+Tabla3[[#This Row],[Saldo16]]</f>
        <v>-470.06912919389731</v>
      </c>
      <c r="Y116" s="120">
        <f>SUM('Ago 26'!L113)</f>
        <v>0</v>
      </c>
      <c r="Z116" s="106">
        <f>SUM('Pago Cuota MC 2026'!M114)</f>
        <v>0</v>
      </c>
      <c r="AA116" s="117">
        <f>SUM(-Y116,Z116)+Tabla3[[#This Row],[Saldo19]]</f>
        <v>-470.06912919389731</v>
      </c>
      <c r="AB116" s="120">
        <f>SUM('Sep 26'!L113)</f>
        <v>0</v>
      </c>
      <c r="AC116" s="106">
        <f>SUM('Pago Cuota MC 2026'!N114)</f>
        <v>0</v>
      </c>
      <c r="AD116" s="117">
        <f>SUM(-AB116,AC116)+Tabla3[[#This Row],[Saldo22]]</f>
        <v>-470.06912919389731</v>
      </c>
      <c r="AE116" s="120">
        <f>SUM('Oct 26'!L113)</f>
        <v>0</v>
      </c>
      <c r="AF116" s="106">
        <f>SUM('Pago Cuota MC 2026'!O114)</f>
        <v>0</v>
      </c>
      <c r="AG116" s="143">
        <f>SUM(-AE116,AF116)+Tabla3[[#This Row],[Saldo25]]</f>
        <v>-470.06912919389731</v>
      </c>
      <c r="AH116" s="120">
        <f>SUM('Nov 26'!L113)</f>
        <v>0</v>
      </c>
      <c r="AI116" s="106">
        <f>SUM('Pago Cuota MC 2026'!P114)</f>
        <v>0</v>
      </c>
      <c r="AJ116" s="117">
        <f>SUM(-AH116,AI116)+Tabla3[[#This Row],[Saldo28]]</f>
        <v>-470.06912919389731</v>
      </c>
      <c r="AK116" s="120">
        <f>SUM('Dic 26'!L113)</f>
        <v>0</v>
      </c>
      <c r="AL116" s="106">
        <f>SUM('Pago Cuota MC 2026'!Q114)</f>
        <v>0</v>
      </c>
      <c r="AM116" s="143">
        <f>SUM(-AK116,AL116)+Tabla3[[#This Row],[Saldo31]]</f>
        <v>-470.06912919389731</v>
      </c>
      <c r="AN116" s="126">
        <f t="shared" si="7"/>
        <v>-470.06912919389731</v>
      </c>
      <c r="AO116" s="29"/>
      <c r="AP116" s="104">
        <f>SUM(Tabla3[[#This Row],[Saldo Anual]])</f>
        <v>-470.06912919389731</v>
      </c>
    </row>
    <row r="117" spans="1:43" ht="16.149999999999999" thickBot="1" x14ac:dyDescent="0.5">
      <c r="A117" s="338"/>
      <c r="B117" s="16" t="s">
        <v>8</v>
      </c>
      <c r="C117" s="114">
        <v>304</v>
      </c>
      <c r="D117" s="116">
        <f>SUM('Ene 26'!L114)-('Pago Cuota MC 2025'!F114)</f>
        <v>6.1294342339124341E-4</v>
      </c>
      <c r="E117" s="106">
        <f>SUM('Pago Cuota MC 2026'!F115)</f>
        <v>0</v>
      </c>
      <c r="F117" s="117">
        <f t="shared" si="6"/>
        <v>-6.1294342339124341E-4</v>
      </c>
      <c r="G117" s="116">
        <f>SUM('Feb 26'!L114)</f>
        <v>410.40977999477934</v>
      </c>
      <c r="H117" s="106">
        <f>SUM('Pago Cuota MC 2026'!G115)</f>
        <v>410.41</v>
      </c>
      <c r="I117" s="117">
        <f>SUM(-G117,H117)+Tabla3[[#This Row],[Saldo]]</f>
        <v>-3.929382027081374E-4</v>
      </c>
      <c r="J117" s="116">
        <f>SUM('Mar 26'!L114)</f>
        <v>404.75423341906816</v>
      </c>
      <c r="K117" s="106">
        <f>SUM('Pago Cuota MC 2026'!H115)</f>
        <v>0</v>
      </c>
      <c r="L117" s="117">
        <f>SUM(-J117,K117)+Tabla3[[#This Row],[Saldo4]]</f>
        <v>-404.75462635727087</v>
      </c>
      <c r="M117" s="120">
        <f>SUM('Abr 26'!L114)</f>
        <v>382.98741032587151</v>
      </c>
      <c r="N117" s="106">
        <f>SUM('Pago Cuota MC 2026'!I115)</f>
        <v>787.74</v>
      </c>
      <c r="O117" s="117">
        <f>SUM(-M117,N117)+Tabla3[[#This Row],[Saldo7]]</f>
        <v>-2.0366831423643816E-3</v>
      </c>
      <c r="P117" s="120">
        <f>SUM('May 26'!L114)</f>
        <v>409.29077374009012</v>
      </c>
      <c r="Q117" s="106">
        <f>SUM('Pago Cuota MC 2026'!J115)</f>
        <v>0</v>
      </c>
      <c r="R117" s="117">
        <f>SUM(-P117,Q117)+Tabla3[[#This Row],[Saldo13]]</f>
        <v>-409.29281042323248</v>
      </c>
      <c r="S117" s="120">
        <f>SUM('Jun 26'!L114)</f>
        <v>0</v>
      </c>
      <c r="T117" s="106">
        <f>SUM('Pago Cuota MC 2026'!K115)</f>
        <v>0</v>
      </c>
      <c r="U117" s="117">
        <f>SUM(-S117,T117)+Tabla3[[#This Row],[Saldo132]]</f>
        <v>-409.29281042323248</v>
      </c>
      <c r="V117" s="120">
        <f>SUM('Jul 26'!L114)</f>
        <v>0</v>
      </c>
      <c r="W117" s="106">
        <f>SUM('Pago Cuota MC 2026'!L115)</f>
        <v>0</v>
      </c>
      <c r="X117" s="117">
        <f>SUM(-V117,W117)+Tabla3[[#This Row],[Saldo16]]</f>
        <v>-409.29281042323248</v>
      </c>
      <c r="Y117" s="120">
        <f>SUM('Ago 26'!L114)</f>
        <v>0</v>
      </c>
      <c r="Z117" s="106">
        <f>SUM('Pago Cuota MC 2026'!M115)</f>
        <v>0</v>
      </c>
      <c r="AA117" s="117">
        <f>SUM(-Y117,Z117)+Tabla3[[#This Row],[Saldo19]]</f>
        <v>-409.29281042323248</v>
      </c>
      <c r="AB117" s="120">
        <f>SUM('Sep 26'!L114)</f>
        <v>0</v>
      </c>
      <c r="AC117" s="106">
        <f>SUM('Pago Cuota MC 2026'!N115)</f>
        <v>0</v>
      </c>
      <c r="AD117" s="117">
        <f>SUM(-AB117,AC117)+Tabla3[[#This Row],[Saldo22]]</f>
        <v>-409.29281042323248</v>
      </c>
      <c r="AE117" s="120">
        <f>SUM('Oct 26'!L114)</f>
        <v>0</v>
      </c>
      <c r="AF117" s="106">
        <f>SUM('Pago Cuota MC 2026'!O115)</f>
        <v>0</v>
      </c>
      <c r="AG117" s="143">
        <f>SUM(-AE117,AF117)+Tabla3[[#This Row],[Saldo25]]</f>
        <v>-409.29281042323248</v>
      </c>
      <c r="AH117" s="120">
        <f>SUM('Nov 26'!L114)</f>
        <v>0</v>
      </c>
      <c r="AI117" s="106">
        <f>SUM('Pago Cuota MC 2026'!P115)</f>
        <v>0</v>
      </c>
      <c r="AJ117" s="117">
        <f>SUM(-AH117,AI117)+Tabla3[[#This Row],[Saldo28]]</f>
        <v>-409.29281042323248</v>
      </c>
      <c r="AK117" s="120">
        <f>SUM('Dic 26'!L114)</f>
        <v>0</v>
      </c>
      <c r="AL117" s="106">
        <f>SUM('Pago Cuota MC 2026'!Q115)</f>
        <v>0</v>
      </c>
      <c r="AM117" s="143">
        <f>SUM(-AK117,AL117)+Tabla3[[#This Row],[Saldo31]]</f>
        <v>-409.29281042323248</v>
      </c>
      <c r="AN117" s="126">
        <f t="shared" si="7"/>
        <v>-409.29281042323248</v>
      </c>
      <c r="AO117" s="29"/>
      <c r="AP117" s="104">
        <f>SUM(Tabla3[[#This Row],[Saldo Anual]])</f>
        <v>-409.29281042323248</v>
      </c>
    </row>
    <row r="118" spans="1:43" ht="16.149999999999999" thickBot="1" x14ac:dyDescent="0.5">
      <c r="A118" s="338"/>
      <c r="B118" s="16" t="s">
        <v>8</v>
      </c>
      <c r="C118" s="114">
        <v>401</v>
      </c>
      <c r="D118" s="116">
        <f>SUM('Ene 26'!L115)-('Pago Cuota MC 2025'!F115)</f>
        <v>347.26540910136782</v>
      </c>
      <c r="E118" s="106">
        <f>SUM('Pago Cuota MC 2026'!F116)</f>
        <v>0</v>
      </c>
      <c r="F118" s="117">
        <f t="shared" si="6"/>
        <v>-347.26540910136782</v>
      </c>
      <c r="G118" s="116">
        <f>SUM('Feb 26'!L115)</f>
        <v>387.17692235969719</v>
      </c>
      <c r="H118" s="106">
        <f>SUM('Pago Cuota MC 2026'!G116)</f>
        <v>0</v>
      </c>
      <c r="I118" s="117">
        <f>SUM(-G118,H118)+Tabla3[[#This Row],[Saldo]]</f>
        <v>-734.44233146106501</v>
      </c>
      <c r="J118" s="116">
        <f>SUM('Mar 26'!L115)</f>
        <v>365.33031515890116</v>
      </c>
      <c r="K118" s="106">
        <f>SUM('Pago Cuota MC 2026'!H116)</f>
        <v>1000</v>
      </c>
      <c r="L118" s="117">
        <f>SUM(-J118,K118)+Tabla3[[#This Row],[Saldo4]]</f>
        <v>-99.772646619966167</v>
      </c>
      <c r="M118" s="120">
        <f>SUM('Abr 26'!L115)</f>
        <v>373.53318167949169</v>
      </c>
      <c r="N118" s="106">
        <f>SUM('Pago Cuota MC 2026'!I116)</f>
        <v>0</v>
      </c>
      <c r="O118" s="117">
        <f>SUM(-M118,N118)+Tabla3[[#This Row],[Saldo7]]</f>
        <v>-473.30582829945786</v>
      </c>
      <c r="P118" s="120">
        <f>SUM('May 26'!L115)</f>
        <v>375.98808582117118</v>
      </c>
      <c r="Q118" s="106">
        <f>SUM('Pago Cuota MC 2026'!J116)</f>
        <v>0</v>
      </c>
      <c r="R118" s="117">
        <f>SUM(-P118,Q118)+Tabla3[[#This Row],[Saldo13]]</f>
        <v>-849.2939141206291</v>
      </c>
      <c r="S118" s="120">
        <f>SUM('Jun 26'!L115)</f>
        <v>0</v>
      </c>
      <c r="T118" s="106">
        <f>SUM('Pago Cuota MC 2026'!K116)</f>
        <v>0</v>
      </c>
      <c r="U118" s="117">
        <f>SUM(-S118,T118)+Tabla3[[#This Row],[Saldo132]]</f>
        <v>-849.2939141206291</v>
      </c>
      <c r="V118" s="120">
        <f>SUM('Jul 26'!L115)</f>
        <v>0</v>
      </c>
      <c r="W118" s="106">
        <f>SUM('Pago Cuota MC 2026'!L116)</f>
        <v>0</v>
      </c>
      <c r="X118" s="117">
        <f>SUM(-V118,W118)+Tabla3[[#This Row],[Saldo16]]</f>
        <v>-849.2939141206291</v>
      </c>
      <c r="Y118" s="120">
        <f>SUM('Ago 26'!L115)</f>
        <v>0</v>
      </c>
      <c r="Z118" s="106">
        <f>SUM('Pago Cuota MC 2026'!M116)</f>
        <v>0</v>
      </c>
      <c r="AA118" s="117">
        <f>SUM(-Y118,Z118)+Tabla3[[#This Row],[Saldo19]]</f>
        <v>-849.2939141206291</v>
      </c>
      <c r="AB118" s="120">
        <f>SUM('Sep 26'!L115)</f>
        <v>0</v>
      </c>
      <c r="AC118" s="106">
        <f>SUM('Pago Cuota MC 2026'!N116)</f>
        <v>0</v>
      </c>
      <c r="AD118" s="117">
        <f>SUM(-AB118,AC118)+Tabla3[[#This Row],[Saldo22]]</f>
        <v>-849.2939141206291</v>
      </c>
      <c r="AE118" s="120">
        <f>SUM('Oct 26'!L115)</f>
        <v>0</v>
      </c>
      <c r="AF118" s="106">
        <f>SUM('Pago Cuota MC 2026'!O116)</f>
        <v>0</v>
      </c>
      <c r="AG118" s="143">
        <f>SUM(-AE118,AF118)+Tabla3[[#This Row],[Saldo25]]</f>
        <v>-849.2939141206291</v>
      </c>
      <c r="AH118" s="120">
        <f>SUM('Nov 26'!L115)</f>
        <v>0</v>
      </c>
      <c r="AI118" s="106">
        <f>SUM('Pago Cuota MC 2026'!P116)</f>
        <v>0</v>
      </c>
      <c r="AJ118" s="117">
        <f>SUM(-AH118,AI118)+Tabla3[[#This Row],[Saldo28]]</f>
        <v>-849.2939141206291</v>
      </c>
      <c r="AK118" s="120">
        <f>SUM('Dic 26'!L115)</f>
        <v>0</v>
      </c>
      <c r="AL118" s="106">
        <f>SUM('Pago Cuota MC 2026'!Q116)</f>
        <v>0</v>
      </c>
      <c r="AM118" s="143">
        <f>SUM(-AK118,AL118)+Tabla3[[#This Row],[Saldo31]]</f>
        <v>-849.2939141206291</v>
      </c>
      <c r="AN118" s="126">
        <f t="shared" si="7"/>
        <v>-849.2939141206291</v>
      </c>
      <c r="AO118" s="29"/>
      <c r="AP118" s="104">
        <f>SUM(Tabla3[[#This Row],[Saldo Anual]])</f>
        <v>-849.2939141206291</v>
      </c>
      <c r="AQ118" s="71" t="s">
        <v>12</v>
      </c>
    </row>
    <row r="119" spans="1:43" ht="16.149999999999999" thickBot="1" x14ac:dyDescent="0.5">
      <c r="A119" s="338"/>
      <c r="B119" s="16" t="s">
        <v>8</v>
      </c>
      <c r="C119" s="114">
        <v>402</v>
      </c>
      <c r="D119" s="116">
        <f>SUM('Ene 26'!L116)-('Pago Cuota MC 2025'!F116)</f>
        <v>311.50210695982452</v>
      </c>
      <c r="E119" s="106">
        <f>SUM('Pago Cuota MC 2026'!F117)</f>
        <v>311.5</v>
      </c>
      <c r="F119" s="117">
        <f t="shared" si="6"/>
        <v>-2.1069598245162524E-3</v>
      </c>
      <c r="G119" s="116">
        <f>SUM('Feb 26'!L116)</f>
        <v>335.03648884364395</v>
      </c>
      <c r="H119" s="106">
        <f>SUM('Pago Cuota MC 2026'!G117)</f>
        <v>335.04</v>
      </c>
      <c r="I119" s="117">
        <f>SUM(-G119,H119)+Tabla3[[#This Row],[Saldo]]</f>
        <v>1.4041965315527705E-3</v>
      </c>
      <c r="J119" s="116">
        <f>SUM('Mar 26'!L116)</f>
        <v>326.5280559614867</v>
      </c>
      <c r="K119" s="106">
        <f>SUM('Pago Cuota MC 2026'!H117)</f>
        <v>326.52999999999997</v>
      </c>
      <c r="L119" s="117">
        <f>SUM(-J119,K119)+Tabla3[[#This Row],[Saldo4]]</f>
        <v>3.3482350448252873E-3</v>
      </c>
      <c r="M119" s="120">
        <f>SUM('Abr 26'!L116)</f>
        <v>353.68066971726711</v>
      </c>
      <c r="N119" s="106">
        <f>SUM('Pago Cuota MC 2026'!I117)</f>
        <v>353.68</v>
      </c>
      <c r="O119" s="117">
        <f>SUM(-M119,N119)+Tabla3[[#This Row],[Saldo7]]</f>
        <v>2.6785177777242097E-3</v>
      </c>
      <c r="P119" s="120">
        <f>SUM('May 26'!L116)</f>
        <v>389.63864168603607</v>
      </c>
      <c r="Q119" s="106">
        <f>SUM('Pago Cuota MC 2026'!J117)</f>
        <v>0</v>
      </c>
      <c r="R119" s="117">
        <f>SUM(-P119,Q119)+Tabla3[[#This Row],[Saldo13]]</f>
        <v>-389.63596316825834</v>
      </c>
      <c r="S119" s="120">
        <f>SUM('Jun 26'!L116)</f>
        <v>0</v>
      </c>
      <c r="T119" s="106">
        <f>SUM('Pago Cuota MC 2026'!K117)</f>
        <v>0</v>
      </c>
      <c r="U119" s="117">
        <f>SUM(-S119,T119)+Tabla3[[#This Row],[Saldo132]]</f>
        <v>-389.63596316825834</v>
      </c>
      <c r="V119" s="120">
        <f>SUM('Jul 26'!L116)</f>
        <v>0</v>
      </c>
      <c r="W119" s="106">
        <f>SUM('Pago Cuota MC 2026'!L117)</f>
        <v>0</v>
      </c>
      <c r="X119" s="117">
        <f>SUM(-V119,W119)+Tabla3[[#This Row],[Saldo16]]</f>
        <v>-389.63596316825834</v>
      </c>
      <c r="Y119" s="120">
        <f>SUM('Ago 26'!L116)</f>
        <v>0</v>
      </c>
      <c r="Z119" s="106">
        <f>SUM('Pago Cuota MC 2026'!M117)</f>
        <v>0</v>
      </c>
      <c r="AA119" s="117">
        <f>SUM(-Y119,Z119)+Tabla3[[#This Row],[Saldo19]]</f>
        <v>-389.63596316825834</v>
      </c>
      <c r="AB119" s="120">
        <f>SUM('Sep 26'!L116)</f>
        <v>0</v>
      </c>
      <c r="AC119" s="106">
        <f>SUM('Pago Cuota MC 2026'!N117)</f>
        <v>0</v>
      </c>
      <c r="AD119" s="117">
        <f>SUM(-AB119,AC119)+Tabla3[[#This Row],[Saldo22]]</f>
        <v>-389.63596316825834</v>
      </c>
      <c r="AE119" s="120">
        <f>SUM('Oct 26'!L116)</f>
        <v>0</v>
      </c>
      <c r="AF119" s="106">
        <f>SUM('Pago Cuota MC 2026'!O117)</f>
        <v>0</v>
      </c>
      <c r="AG119" s="143">
        <f>SUM(-AE119,AF119)+Tabla3[[#This Row],[Saldo25]]</f>
        <v>-389.63596316825834</v>
      </c>
      <c r="AH119" s="120">
        <f>SUM('Nov 26'!L116)</f>
        <v>0</v>
      </c>
      <c r="AI119" s="106">
        <f>SUM('Pago Cuota MC 2026'!P117)</f>
        <v>0</v>
      </c>
      <c r="AJ119" s="117">
        <f>SUM(-AH119,AI119)+Tabla3[[#This Row],[Saldo28]]</f>
        <v>-389.63596316825834</v>
      </c>
      <c r="AK119" s="120">
        <f>SUM('Dic 26'!L116)</f>
        <v>0</v>
      </c>
      <c r="AL119" s="106">
        <f>SUM('Pago Cuota MC 2026'!Q117)</f>
        <v>0</v>
      </c>
      <c r="AM119" s="143">
        <f>SUM(-AK119,AL119)+Tabla3[[#This Row],[Saldo31]]</f>
        <v>-389.63596316825834</v>
      </c>
      <c r="AN119" s="126">
        <f t="shared" si="7"/>
        <v>-389.63596316825834</v>
      </c>
      <c r="AO119" s="29"/>
      <c r="AP119" s="104">
        <f>SUM(Tabla3[[#This Row],[Saldo Anual]])</f>
        <v>-389.63596316825834</v>
      </c>
      <c r="AQ119" t="s">
        <v>12</v>
      </c>
    </row>
    <row r="120" spans="1:43" ht="16.149999999999999" thickBot="1" x14ac:dyDescent="0.5">
      <c r="A120" s="338"/>
      <c r="B120" s="16" t="s">
        <v>8</v>
      </c>
      <c r="C120" s="114">
        <v>403</v>
      </c>
      <c r="D120" s="116">
        <f>SUM('Ene 26'!L117)-('Pago Cuota MC 2025'!F117)</f>
        <v>-2.129750415235776E-3</v>
      </c>
      <c r="E120" s="106">
        <f>SUM('Pago Cuota MC 2026'!F118)</f>
        <v>0</v>
      </c>
      <c r="F120" s="117">
        <f t="shared" si="6"/>
        <v>2.129750415235776E-3</v>
      </c>
      <c r="G120" s="116">
        <f>SUM('Feb 26'!L117)</f>
        <v>335.68360583659614</v>
      </c>
      <c r="H120" s="106">
        <f>SUM('Pago Cuota MC 2026'!G118)</f>
        <v>0</v>
      </c>
      <c r="I120" s="117">
        <f>SUM(-G120,H120)+Tabla3[[#This Row],[Saldo]]</f>
        <v>-335.68147608618091</v>
      </c>
      <c r="J120" s="116">
        <f>SUM('Mar 26'!L117)</f>
        <v>329.55137629544845</v>
      </c>
      <c r="K120" s="106">
        <f>SUM('Pago Cuota MC 2026'!H118)</f>
        <v>0</v>
      </c>
      <c r="L120" s="117">
        <f>SUM(-J120,K120)+Tabla3[[#This Row],[Saldo4]]</f>
        <v>-665.2328523816293</v>
      </c>
      <c r="M120" s="120">
        <f>SUM('Abr 26'!L117)</f>
        <v>324.31008000058296</v>
      </c>
      <c r="N120" s="106">
        <f>SUM('Pago Cuota MC 2026'!I118)</f>
        <v>0</v>
      </c>
      <c r="O120" s="117">
        <f>SUM(-M120,N120)+Tabla3[[#This Row],[Saldo7]]</f>
        <v>-989.54293238221226</v>
      </c>
      <c r="P120" s="120">
        <f>SUM('May 26'!L117)</f>
        <v>335.26870709144146</v>
      </c>
      <c r="Q120" s="106">
        <f>SUM('Pago Cuota MC 2026'!J118)</f>
        <v>1324.81</v>
      </c>
      <c r="R120" s="117">
        <f>SUM(-P120,Q120)+Tabla3[[#This Row],[Saldo13]]</f>
        <v>-1.639473653767709E-3</v>
      </c>
      <c r="S120" s="120">
        <f>SUM('Jun 26'!L117)</f>
        <v>0</v>
      </c>
      <c r="T120" s="106">
        <f>SUM('Pago Cuota MC 2026'!K118)</f>
        <v>0</v>
      </c>
      <c r="U120" s="117">
        <f>SUM(-S120,T120)+Tabla3[[#This Row],[Saldo132]]</f>
        <v>-1.639473653767709E-3</v>
      </c>
      <c r="V120" s="120">
        <f>SUM('Jul 26'!L117)</f>
        <v>0</v>
      </c>
      <c r="W120" s="106">
        <f>SUM('Pago Cuota MC 2026'!L118)</f>
        <v>0</v>
      </c>
      <c r="X120" s="117">
        <f>SUM(-V120,W120)+Tabla3[[#This Row],[Saldo16]]</f>
        <v>-1.639473653767709E-3</v>
      </c>
      <c r="Y120" s="120">
        <f>SUM('Ago 26'!L117)</f>
        <v>0</v>
      </c>
      <c r="Z120" s="106">
        <f>SUM('Pago Cuota MC 2026'!M118)</f>
        <v>0</v>
      </c>
      <c r="AA120" s="117">
        <f>SUM(-Y120,Z120)+Tabla3[[#This Row],[Saldo19]]</f>
        <v>-1.639473653767709E-3</v>
      </c>
      <c r="AB120" s="120">
        <f>SUM('Sep 26'!L117)</f>
        <v>0</v>
      </c>
      <c r="AC120" s="106">
        <f>SUM('Pago Cuota MC 2026'!N118)</f>
        <v>0</v>
      </c>
      <c r="AD120" s="117">
        <f>SUM(-AB120,AC120)+Tabla3[[#This Row],[Saldo22]]</f>
        <v>-1.639473653767709E-3</v>
      </c>
      <c r="AE120" s="120">
        <f>SUM('Oct 26'!L117)</f>
        <v>0</v>
      </c>
      <c r="AF120" s="106">
        <f>SUM('Pago Cuota MC 2026'!O118)</f>
        <v>0</v>
      </c>
      <c r="AG120" s="143">
        <f>SUM(-AE120,AF120)+Tabla3[[#This Row],[Saldo25]]</f>
        <v>-1.639473653767709E-3</v>
      </c>
      <c r="AH120" s="120">
        <f>SUM('Nov 26'!L117)</f>
        <v>0</v>
      </c>
      <c r="AI120" s="106">
        <f>SUM('Pago Cuota MC 2026'!P118)</f>
        <v>0</v>
      </c>
      <c r="AJ120" s="117">
        <f>SUM(-AH120,AI120)+Tabla3[[#This Row],[Saldo28]]</f>
        <v>-1.639473653767709E-3</v>
      </c>
      <c r="AK120" s="120">
        <f>SUM('Dic 26'!L117)</f>
        <v>0</v>
      </c>
      <c r="AL120" s="106">
        <f>SUM('Pago Cuota MC 2026'!Q118)</f>
        <v>0</v>
      </c>
      <c r="AM120" s="143">
        <f>SUM(-AK120,AL120)+Tabla3[[#This Row],[Saldo31]]</f>
        <v>-1.639473653767709E-3</v>
      </c>
      <c r="AN120" s="126">
        <f t="shared" si="7"/>
        <v>-1.639473653767709E-3</v>
      </c>
      <c r="AO120" s="29"/>
      <c r="AP120" s="104" t="s">
        <v>12</v>
      </c>
    </row>
    <row r="121" spans="1:43" ht="16.149999999999999" thickBot="1" x14ac:dyDescent="0.5">
      <c r="A121" s="338"/>
      <c r="B121" s="16" t="s">
        <v>8</v>
      </c>
      <c r="C121" s="114">
        <v>404</v>
      </c>
      <c r="D121" s="116">
        <f>SUM('Ene 26'!L118)-('Pago Cuota MC 2025'!F118)</f>
        <v>1054.9614773426561</v>
      </c>
      <c r="E121" s="106">
        <f>SUM('Pago Cuota MC 2026'!F119)</f>
        <v>0</v>
      </c>
      <c r="F121" s="117">
        <f t="shared" si="6"/>
        <v>-1054.9614773426561</v>
      </c>
      <c r="G121" s="116">
        <f>SUM('Feb 26'!L118)</f>
        <v>428.72364342469325</v>
      </c>
      <c r="H121" s="106">
        <f>SUM('Pago Cuota MC 2026'!G119)</f>
        <v>0</v>
      </c>
      <c r="I121" s="117">
        <f>SUM(-G121,H121)+Tabla3[[#This Row],[Saldo]]</f>
        <v>-1483.6851207673494</v>
      </c>
      <c r="J121" s="116">
        <f>SUM('Mar 26'!L118)</f>
        <v>411.60121443172642</v>
      </c>
      <c r="K121" s="106">
        <f>SUM('Pago Cuota MC 2026'!H119)</f>
        <v>0</v>
      </c>
      <c r="L121" s="117">
        <f>SUM(-J121,K121)+Tabla3[[#This Row],[Saldo4]]</f>
        <v>-1895.2863351990759</v>
      </c>
      <c r="M121" s="120">
        <f>SUM('Abr 26'!L118)</f>
        <v>408.55291074559869</v>
      </c>
      <c r="N121" s="106">
        <f>SUM('Pago Cuota MC 2026'!I119)</f>
        <v>0</v>
      </c>
      <c r="O121" s="117">
        <f>SUM(-M121,N121)+Tabla3[[#This Row],[Saldo7]]</f>
        <v>-2303.8392459446745</v>
      </c>
      <c r="P121" s="120">
        <f>SUM('May 26'!L118)</f>
        <v>403.57086363198198</v>
      </c>
      <c r="Q121" s="106">
        <f>SUM('Pago Cuota MC 2026'!J119)</f>
        <v>0</v>
      </c>
      <c r="R121" s="117">
        <f>SUM(-P121,Q121)+Tabla3[[#This Row],[Saldo13]]</f>
        <v>-2707.4101095766564</v>
      </c>
      <c r="S121" s="120">
        <f>SUM('Jun 26'!L118)</f>
        <v>0</v>
      </c>
      <c r="T121" s="106">
        <f>SUM('Pago Cuota MC 2026'!K119)</f>
        <v>0</v>
      </c>
      <c r="U121" s="117">
        <f>SUM(-S121,T121)+Tabla3[[#This Row],[Saldo132]]</f>
        <v>-2707.4101095766564</v>
      </c>
      <c r="V121" s="120">
        <f>SUM('Jul 26'!L118)</f>
        <v>0</v>
      </c>
      <c r="W121" s="106">
        <f>SUM('Pago Cuota MC 2026'!L119)</f>
        <v>0</v>
      </c>
      <c r="X121" s="117">
        <f>SUM(-V121,W121)+Tabla3[[#This Row],[Saldo16]]</f>
        <v>-2707.4101095766564</v>
      </c>
      <c r="Y121" s="120">
        <f>SUM('Ago 26'!L118)</f>
        <v>0</v>
      </c>
      <c r="Z121" s="106">
        <f>SUM('Pago Cuota MC 2026'!M119)</f>
        <v>0</v>
      </c>
      <c r="AA121" s="117">
        <f>SUM(-Y121,Z121)+Tabla3[[#This Row],[Saldo19]]</f>
        <v>-2707.4101095766564</v>
      </c>
      <c r="AB121" s="120">
        <f>SUM('Sep 26'!L118)</f>
        <v>0</v>
      </c>
      <c r="AC121" s="106">
        <f>SUM('Pago Cuota MC 2026'!N119)</f>
        <v>0</v>
      </c>
      <c r="AD121" s="117">
        <f>SUM(-AB121,AC121)+Tabla3[[#This Row],[Saldo22]]</f>
        <v>-2707.4101095766564</v>
      </c>
      <c r="AE121" s="120">
        <f>SUM('Oct 26'!L118)</f>
        <v>0</v>
      </c>
      <c r="AF121" s="106">
        <f>SUM('Pago Cuota MC 2026'!O119)</f>
        <v>0</v>
      </c>
      <c r="AG121" s="143">
        <f>SUM(-AE121,AF121)+Tabla3[[#This Row],[Saldo25]]</f>
        <v>-2707.4101095766564</v>
      </c>
      <c r="AH121" s="120">
        <f>SUM('Nov 26'!L118)</f>
        <v>0</v>
      </c>
      <c r="AI121" s="106">
        <f>SUM('Pago Cuota MC 2026'!P119)</f>
        <v>0</v>
      </c>
      <c r="AJ121" s="117">
        <f>SUM(-AH121,AI121)+Tabla3[[#This Row],[Saldo28]]</f>
        <v>-2707.4101095766564</v>
      </c>
      <c r="AK121" s="120">
        <f>SUM('Dic 26'!L118)</f>
        <v>0</v>
      </c>
      <c r="AL121" s="106">
        <f>SUM('Pago Cuota MC 2026'!Q119)</f>
        <v>0</v>
      </c>
      <c r="AM121" s="143">
        <f>SUM(-AK121,AL121)+Tabla3[[#This Row],[Saldo31]]</f>
        <v>-2707.4101095766564</v>
      </c>
      <c r="AN121" s="126">
        <f t="shared" si="7"/>
        <v>-2707.4101095766564</v>
      </c>
      <c r="AO121" s="29"/>
      <c r="AP121" s="104">
        <f>SUM(Tabla3[[#This Row],[Saldo Anual]])</f>
        <v>-2707.4101095766564</v>
      </c>
    </row>
    <row r="122" spans="1:43" ht="16.149999999999999" thickBot="1" x14ac:dyDescent="0.5">
      <c r="A122" s="338"/>
      <c r="B122" s="16" t="s">
        <v>8</v>
      </c>
      <c r="C122" s="114">
        <v>501</v>
      </c>
      <c r="D122" s="116">
        <f>SUM('Ene 26'!L119)-('Pago Cuota MC 2025'!F119)</f>
        <v>415.17324611428364</v>
      </c>
      <c r="E122" s="106">
        <f>SUM('Pago Cuota MC 2026'!F120)</f>
        <v>0</v>
      </c>
      <c r="F122" s="117">
        <f t="shared" si="6"/>
        <v>-415.17324611428364</v>
      </c>
      <c r="G122" s="116">
        <f>SUM('Feb 26'!L119)</f>
        <v>426.73251421560946</v>
      </c>
      <c r="H122" s="106">
        <f>SUM('Pago Cuota MC 2026'!G120)</f>
        <v>842</v>
      </c>
      <c r="I122" s="117">
        <f>SUM(-G122,H122)+Tabla3[[#This Row],[Saldo]]</f>
        <v>9.4239670106901485E-2</v>
      </c>
      <c r="J122" s="116">
        <f>SUM('Mar 26'!L119)</f>
        <v>403.87764941691358</v>
      </c>
      <c r="K122" s="106">
        <f>SUM('Pago Cuota MC 2026'!H120)</f>
        <v>403.78</v>
      </c>
      <c r="L122" s="117">
        <f>SUM(-J122,K122)+Tabla3[[#This Row],[Saldo4]]</f>
        <v>-3.4097468067102454E-3</v>
      </c>
      <c r="M122" s="120">
        <f>SUM('Abr 26'!L119)</f>
        <v>419.42700843709923</v>
      </c>
      <c r="N122" s="106">
        <f>SUM('Pago Cuota MC 2026'!I120)</f>
        <v>420</v>
      </c>
      <c r="O122" s="117">
        <f>SUM(-M122,N122)+Tabla3[[#This Row],[Saldo7]]</f>
        <v>0.56958181609405756</v>
      </c>
      <c r="P122" s="120">
        <f>SUM('May 26'!L119)</f>
        <v>440.13806736171171</v>
      </c>
      <c r="Q122" s="106">
        <f>SUM('Pago Cuota MC 2026'!J120)</f>
        <v>0</v>
      </c>
      <c r="R122" s="117">
        <f>SUM(-P122,Q122)+Tabla3[[#This Row],[Saldo13]]</f>
        <v>-439.56848554561765</v>
      </c>
      <c r="S122" s="120">
        <f>SUM('Jun 26'!L119)</f>
        <v>0</v>
      </c>
      <c r="T122" s="106">
        <f>SUM('Pago Cuota MC 2026'!K120)</f>
        <v>0</v>
      </c>
      <c r="U122" s="117">
        <f>SUM(-S122,T122)+Tabla3[[#This Row],[Saldo132]]</f>
        <v>-439.56848554561765</v>
      </c>
      <c r="V122" s="120">
        <f>SUM('Jul 26'!L119)</f>
        <v>0</v>
      </c>
      <c r="W122" s="106">
        <f>SUM('Pago Cuota MC 2026'!L120)</f>
        <v>0</v>
      </c>
      <c r="X122" s="117">
        <f>SUM(-V122,W122)+Tabla3[[#This Row],[Saldo16]]</f>
        <v>-439.56848554561765</v>
      </c>
      <c r="Y122" s="120">
        <f>SUM('Ago 26'!L119)</f>
        <v>0</v>
      </c>
      <c r="Z122" s="106">
        <f>SUM('Pago Cuota MC 2026'!M120)</f>
        <v>0</v>
      </c>
      <c r="AA122" s="117">
        <f>SUM(-Y122,Z122)+Tabla3[[#This Row],[Saldo19]]</f>
        <v>-439.56848554561765</v>
      </c>
      <c r="AB122" s="120">
        <f>SUM('Sep 26'!L119)</f>
        <v>0</v>
      </c>
      <c r="AC122" s="106">
        <f>SUM('Pago Cuota MC 2026'!N120)</f>
        <v>0</v>
      </c>
      <c r="AD122" s="117">
        <f>SUM(-AB122,AC122)+Tabla3[[#This Row],[Saldo22]]</f>
        <v>-439.56848554561765</v>
      </c>
      <c r="AE122" s="120">
        <f>SUM('Oct 26'!L119)</f>
        <v>0</v>
      </c>
      <c r="AF122" s="106">
        <f>SUM('Pago Cuota MC 2026'!O120)</f>
        <v>0</v>
      </c>
      <c r="AG122" s="143">
        <f>SUM(-AE122,AF122)+Tabla3[[#This Row],[Saldo25]]</f>
        <v>-439.56848554561765</v>
      </c>
      <c r="AH122" s="120">
        <f>SUM('Nov 26'!L119)</f>
        <v>0</v>
      </c>
      <c r="AI122" s="106">
        <f>SUM('Pago Cuota MC 2026'!P120)</f>
        <v>0</v>
      </c>
      <c r="AJ122" s="117">
        <f>SUM(-AH122,AI122)+Tabla3[[#This Row],[Saldo28]]</f>
        <v>-439.56848554561765</v>
      </c>
      <c r="AK122" s="120">
        <f>SUM('Dic 26'!L119)</f>
        <v>0</v>
      </c>
      <c r="AL122" s="106">
        <f>SUM('Pago Cuota MC 2026'!Q120)</f>
        <v>0</v>
      </c>
      <c r="AM122" s="143">
        <f>SUM(-AK122,AL122)+Tabla3[[#This Row],[Saldo31]]</f>
        <v>-439.56848554561765</v>
      </c>
      <c r="AN122" s="126">
        <f t="shared" si="7"/>
        <v>-439.56848554561765</v>
      </c>
      <c r="AO122" s="29"/>
      <c r="AP122" s="104">
        <f>SUM(Tabla3[[#This Row],[Saldo Anual]])</f>
        <v>-439.56848554561765</v>
      </c>
    </row>
    <row r="123" spans="1:43" ht="16.149999999999999" thickBot="1" x14ac:dyDescent="0.5">
      <c r="A123" s="338"/>
      <c r="B123" s="16" t="s">
        <v>8</v>
      </c>
      <c r="C123" s="114">
        <v>502</v>
      </c>
      <c r="D123" s="116">
        <f>SUM('Ene 26'!L120)-('Pago Cuota MC 2025'!F120)</f>
        <v>501.7139213656742</v>
      </c>
      <c r="E123" s="106">
        <f>SUM('Pago Cuota MC 2026'!F121)</f>
        <v>502.2</v>
      </c>
      <c r="F123" s="117">
        <f t="shared" si="6"/>
        <v>0.48607863432579279</v>
      </c>
      <c r="G123" s="116">
        <f>SUM('Feb 26'!L120)</f>
        <v>496.32700536674491</v>
      </c>
      <c r="H123" s="106">
        <f>SUM('Pago Cuota MC 2026'!G121)</f>
        <v>495.84</v>
      </c>
      <c r="I123" s="117">
        <f>SUM(-G123,H123)+Tabla3[[#This Row],[Saldo]]</f>
        <v>-9.2673241914553728E-4</v>
      </c>
      <c r="J123" s="116">
        <f>SUM('Mar 26'!L120)</f>
        <v>511.78245666172904</v>
      </c>
      <c r="K123" s="106">
        <f>SUM('Pago Cuota MC 2026'!H121)</f>
        <v>541.78</v>
      </c>
      <c r="L123" s="117">
        <f>SUM(-J123,K123)+Tabla3[[#This Row],[Saldo4]]</f>
        <v>29.996616605851784</v>
      </c>
      <c r="M123" s="120">
        <f>SUM('Abr 26'!L120)</f>
        <v>525.66280298064589</v>
      </c>
      <c r="N123" s="106">
        <f>SUM('Pago Cuota MC 2026'!I121)</f>
        <v>496.67</v>
      </c>
      <c r="O123" s="117">
        <f>SUM(-M123,N123)+Tabla3[[#This Row],[Saldo7]]</f>
        <v>1.0038136252059076</v>
      </c>
      <c r="P123" s="120">
        <f>SUM('May 26'!L120)</f>
        <v>512.57893238873874</v>
      </c>
      <c r="Q123" s="106">
        <f>SUM('Pago Cuota MC 2026'!J121)</f>
        <v>0</v>
      </c>
      <c r="R123" s="117">
        <f>SUM(-P123,Q123)+Tabla3[[#This Row],[Saldo13]]</f>
        <v>-511.57511876353283</v>
      </c>
      <c r="S123" s="120">
        <f>SUM('Jun 26'!L120)</f>
        <v>0</v>
      </c>
      <c r="T123" s="106">
        <f>SUM('Pago Cuota MC 2026'!K121)</f>
        <v>0</v>
      </c>
      <c r="U123" s="117">
        <f>SUM(-S123,T123)+Tabla3[[#This Row],[Saldo132]]</f>
        <v>-511.57511876353283</v>
      </c>
      <c r="V123" s="120">
        <f>SUM('Jul 26'!L120)</f>
        <v>0</v>
      </c>
      <c r="W123" s="106">
        <f>SUM('Pago Cuota MC 2026'!L121)</f>
        <v>0</v>
      </c>
      <c r="X123" s="117">
        <f>SUM(-V123,W123)+Tabla3[[#This Row],[Saldo16]]</f>
        <v>-511.57511876353283</v>
      </c>
      <c r="Y123" s="120">
        <f>SUM('Ago 26'!L120)</f>
        <v>0</v>
      </c>
      <c r="Z123" s="106">
        <f>SUM('Pago Cuota MC 2026'!M121)</f>
        <v>0</v>
      </c>
      <c r="AA123" s="117">
        <f>SUM(-Y123,Z123)+Tabla3[[#This Row],[Saldo19]]</f>
        <v>-511.57511876353283</v>
      </c>
      <c r="AB123" s="120">
        <f>SUM('Sep 26'!L120)</f>
        <v>0</v>
      </c>
      <c r="AC123" s="106">
        <f>SUM('Pago Cuota MC 2026'!N121)</f>
        <v>0</v>
      </c>
      <c r="AD123" s="117">
        <f>SUM(-AB123,AC123)+Tabla3[[#This Row],[Saldo22]]</f>
        <v>-511.57511876353283</v>
      </c>
      <c r="AE123" s="120">
        <f>SUM('Oct 26'!L120)</f>
        <v>0</v>
      </c>
      <c r="AF123" s="106">
        <f>SUM('Pago Cuota MC 2026'!O121)</f>
        <v>0</v>
      </c>
      <c r="AG123" s="143">
        <f>SUM(-AE123,AF123)+Tabla3[[#This Row],[Saldo25]]</f>
        <v>-511.57511876353283</v>
      </c>
      <c r="AH123" s="120">
        <f>SUM('Nov 26'!L120)</f>
        <v>0</v>
      </c>
      <c r="AI123" s="106">
        <f>SUM('Pago Cuota MC 2026'!P121)</f>
        <v>0</v>
      </c>
      <c r="AJ123" s="117">
        <f>SUM(-AH123,AI123)+Tabla3[[#This Row],[Saldo28]]</f>
        <v>-511.57511876353283</v>
      </c>
      <c r="AK123" s="120">
        <f>SUM('Dic 26'!L120)</f>
        <v>0</v>
      </c>
      <c r="AL123" s="106">
        <f>SUM('Pago Cuota MC 2026'!Q121)</f>
        <v>0</v>
      </c>
      <c r="AM123" s="143">
        <f>SUM(-AK123,AL123)+Tabla3[[#This Row],[Saldo31]]</f>
        <v>-511.57511876353283</v>
      </c>
      <c r="AN123" s="126">
        <f t="shared" si="7"/>
        <v>-511.57511876353283</v>
      </c>
      <c r="AO123" s="29"/>
      <c r="AP123" s="104">
        <f>SUM(Tabla3[[#This Row],[Saldo Anual]])</f>
        <v>-511.57511876353283</v>
      </c>
    </row>
    <row r="124" spans="1:43" ht="16.149999999999999" thickBot="1" x14ac:dyDescent="0.5">
      <c r="A124" s="338"/>
      <c r="B124" s="16" t="s">
        <v>8</v>
      </c>
      <c r="C124" s="114">
        <v>503</v>
      </c>
      <c r="D124" s="116">
        <f>SUM('Ene 26'!L121)-('Pago Cuota MC 2025'!F121)</f>
        <v>375.08080828687002</v>
      </c>
      <c r="E124" s="106">
        <f>SUM('Pago Cuota MC 2026'!F122)</f>
        <v>375.08</v>
      </c>
      <c r="F124" s="117">
        <f t="shared" si="6"/>
        <v>-8.0828687003986488E-4</v>
      </c>
      <c r="G124" s="116">
        <f>SUM('Feb 26'!L121)</f>
        <v>392.80638766901586</v>
      </c>
      <c r="H124" s="106">
        <f>SUM('Pago Cuota MC 2026'!G122)</f>
        <v>392.81</v>
      </c>
      <c r="I124" s="117">
        <f>SUM(-G124,H124)+Tabla3[[#This Row],[Saldo]]</f>
        <v>2.8040441141001793E-3</v>
      </c>
      <c r="J124" s="116">
        <f>SUM('Mar 26'!L121)</f>
        <v>480.19859838001616</v>
      </c>
      <c r="K124" s="106">
        <f>SUM('Pago Cuota MC 2026'!H122)</f>
        <v>480.2</v>
      </c>
      <c r="L124" s="117">
        <f>SUM(-J124,K124)+Tabla3[[#This Row],[Saldo4]]</f>
        <v>4.2056640979240001E-3</v>
      </c>
      <c r="M124" s="120">
        <f>SUM('Abr 26'!L121)</f>
        <v>421.33792102891454</v>
      </c>
      <c r="N124" s="106">
        <f>SUM('Pago Cuota MC 2026'!I122)</f>
        <v>0</v>
      </c>
      <c r="O124" s="117">
        <f>SUM(-M124,N124)+Tabla3[[#This Row],[Saldo7]]</f>
        <v>-421.33371536481661</v>
      </c>
      <c r="P124" s="120">
        <f>SUM('May 26'!L121)</f>
        <v>455.82655560495493</v>
      </c>
      <c r="Q124" s="106">
        <f>SUM('Pago Cuota MC 2026'!J122)</f>
        <v>0</v>
      </c>
      <c r="R124" s="117">
        <f>SUM(-P124,Q124)+Tabla3[[#This Row],[Saldo13]]</f>
        <v>-877.16027096977155</v>
      </c>
      <c r="S124" s="120">
        <f>SUM('Jun 26'!L121)</f>
        <v>0</v>
      </c>
      <c r="T124" s="106">
        <f>SUM('Pago Cuota MC 2026'!K122)</f>
        <v>0</v>
      </c>
      <c r="U124" s="117">
        <f>SUM(-S124,T124)+Tabla3[[#This Row],[Saldo132]]</f>
        <v>-877.16027096977155</v>
      </c>
      <c r="V124" s="120">
        <f>SUM('Jul 26'!L121)</f>
        <v>0</v>
      </c>
      <c r="W124" s="106">
        <f>SUM('Pago Cuota MC 2026'!L122)</f>
        <v>0</v>
      </c>
      <c r="X124" s="117">
        <f>SUM(-V124,W124)+Tabla3[[#This Row],[Saldo16]]</f>
        <v>-877.16027096977155</v>
      </c>
      <c r="Y124" s="120">
        <f>SUM('Ago 26'!L121)</f>
        <v>0</v>
      </c>
      <c r="Z124" s="106">
        <f>SUM('Pago Cuota MC 2026'!M122)</f>
        <v>0</v>
      </c>
      <c r="AA124" s="117">
        <f>SUM(-Y124,Z124)+Tabla3[[#This Row],[Saldo19]]</f>
        <v>-877.16027096977155</v>
      </c>
      <c r="AB124" s="120">
        <f>SUM('Sep 26'!L121)</f>
        <v>0</v>
      </c>
      <c r="AC124" s="106">
        <f>SUM('Pago Cuota MC 2026'!N122)</f>
        <v>0</v>
      </c>
      <c r="AD124" s="117">
        <f>SUM(-AB124,AC124)+Tabla3[[#This Row],[Saldo22]]</f>
        <v>-877.16027096977155</v>
      </c>
      <c r="AE124" s="120">
        <f>SUM('Oct 26'!L121)</f>
        <v>0</v>
      </c>
      <c r="AF124" s="106">
        <f>SUM('Pago Cuota MC 2026'!O122)</f>
        <v>0</v>
      </c>
      <c r="AG124" s="143">
        <f>SUM(-AE124,AF124)+Tabla3[[#This Row],[Saldo25]]</f>
        <v>-877.16027096977155</v>
      </c>
      <c r="AH124" s="120">
        <f>SUM('Nov 26'!L121)</f>
        <v>0</v>
      </c>
      <c r="AI124" s="106">
        <f>SUM('Pago Cuota MC 2026'!P122)</f>
        <v>0</v>
      </c>
      <c r="AJ124" s="117">
        <f>SUM(-AH124,AI124)+Tabla3[[#This Row],[Saldo28]]</f>
        <v>-877.16027096977155</v>
      </c>
      <c r="AK124" s="120">
        <f>SUM('Dic 26'!L121)</f>
        <v>0</v>
      </c>
      <c r="AL124" s="106">
        <f>SUM('Pago Cuota MC 2026'!Q122)</f>
        <v>0</v>
      </c>
      <c r="AM124" s="143">
        <f>SUM(-AK124,AL124)+Tabla3[[#This Row],[Saldo31]]</f>
        <v>-877.16027096977155</v>
      </c>
      <c r="AN124" s="126">
        <f t="shared" si="7"/>
        <v>-877.16027096977155</v>
      </c>
      <c r="AO124" s="29"/>
      <c r="AP124" s="104">
        <f>SUM(Tabla3[[#This Row],[Saldo Anual]])</f>
        <v>-877.16027096977155</v>
      </c>
    </row>
    <row r="125" spans="1:43" ht="16.149999999999999" thickBot="1" x14ac:dyDescent="0.5">
      <c r="A125" s="338"/>
      <c r="B125" s="16" t="s">
        <v>8</v>
      </c>
      <c r="C125" s="114">
        <v>504</v>
      </c>
      <c r="D125" s="116">
        <f>SUM('Ene 26'!L122)-('Pago Cuota MC 2025'!F122)</f>
        <v>474.66636244494015</v>
      </c>
      <c r="E125" s="106">
        <f>SUM('Pago Cuota MC 2026'!F123)</f>
        <v>474.67</v>
      </c>
      <c r="F125" s="117">
        <f t="shared" si="6"/>
        <v>3.6375550598677364E-3</v>
      </c>
      <c r="G125" s="116">
        <f>SUM('Feb 26'!L122)</f>
        <v>432.20811954058991</v>
      </c>
      <c r="H125" s="106">
        <f>SUM('Pago Cuota MC 2026'!G123)</f>
        <v>432.2</v>
      </c>
      <c r="I125" s="117">
        <f>SUM(-G125,H125)+Tabla3[[#This Row],[Saldo]]</f>
        <v>-4.4819855300488598E-3</v>
      </c>
      <c r="J125" s="116">
        <f>SUM('Mar 26'!L122)</f>
        <v>439.98754346485327</v>
      </c>
      <c r="K125" s="106">
        <f>SUM('Pago Cuota MC 2026'!H123)</f>
        <v>444</v>
      </c>
      <c r="L125" s="117">
        <f>SUM(-J125,K125)+Tabla3[[#This Row],[Saldo4]]</f>
        <v>4.0079745496166765</v>
      </c>
      <c r="M125" s="120">
        <f>SUM('Abr 26'!L122)</f>
        <v>446.66321368368892</v>
      </c>
      <c r="N125" s="106">
        <f>SUM('Pago Cuota MC 2026'!I123)</f>
        <v>0</v>
      </c>
      <c r="O125" s="117">
        <f>SUM(-M125,N125)+Tabla3[[#This Row],[Saldo7]]</f>
        <v>-442.65523913407225</v>
      </c>
      <c r="P125" s="120">
        <f>SUM('May 26'!L122)</f>
        <v>514.33855682117121</v>
      </c>
      <c r="Q125" s="106">
        <f>SUM('Pago Cuota MC 2026'!J123)</f>
        <v>0</v>
      </c>
      <c r="R125" s="117">
        <f>SUM(-P125,Q125)+Tabla3[[#This Row],[Saldo13]]</f>
        <v>-956.99379595524351</v>
      </c>
      <c r="S125" s="120">
        <f>SUM('Jun 26'!L122)</f>
        <v>0</v>
      </c>
      <c r="T125" s="106">
        <f>SUM('Pago Cuota MC 2026'!K123)</f>
        <v>0</v>
      </c>
      <c r="U125" s="117">
        <f>SUM(-S125,T125)+Tabla3[[#This Row],[Saldo132]]</f>
        <v>-956.99379595524351</v>
      </c>
      <c r="V125" s="120">
        <f>SUM('Jul 26'!L122)</f>
        <v>0</v>
      </c>
      <c r="W125" s="106">
        <f>SUM('Pago Cuota MC 2026'!L123)</f>
        <v>0</v>
      </c>
      <c r="X125" s="117">
        <f>SUM(-V125,W125)+Tabla3[[#This Row],[Saldo16]]</f>
        <v>-956.99379595524351</v>
      </c>
      <c r="Y125" s="120">
        <f>SUM('Ago 26'!L122)</f>
        <v>0</v>
      </c>
      <c r="Z125" s="106">
        <f>SUM('Pago Cuota MC 2026'!M123)</f>
        <v>0</v>
      </c>
      <c r="AA125" s="117">
        <f>SUM(-Y125,Z125)+Tabla3[[#This Row],[Saldo19]]</f>
        <v>-956.99379595524351</v>
      </c>
      <c r="AB125" s="120">
        <f>SUM('Sep 26'!L122)</f>
        <v>0</v>
      </c>
      <c r="AC125" s="106">
        <f>SUM('Pago Cuota MC 2026'!N123)</f>
        <v>0</v>
      </c>
      <c r="AD125" s="117">
        <f>SUM(-AB125,AC125)+Tabla3[[#This Row],[Saldo22]]</f>
        <v>-956.99379595524351</v>
      </c>
      <c r="AE125" s="120">
        <f>SUM('Oct 26'!L122)</f>
        <v>0</v>
      </c>
      <c r="AF125" s="106">
        <f>SUM('Pago Cuota MC 2026'!O123)</f>
        <v>0</v>
      </c>
      <c r="AG125" s="143">
        <f>SUM(-AE125,AF125)+Tabla3[[#This Row],[Saldo25]]</f>
        <v>-956.99379595524351</v>
      </c>
      <c r="AH125" s="120">
        <f>SUM('Nov 26'!L122)</f>
        <v>0</v>
      </c>
      <c r="AI125" s="106">
        <f>SUM('Pago Cuota MC 2026'!P123)</f>
        <v>0</v>
      </c>
      <c r="AJ125" s="117">
        <f>SUM(-AH125,AI125)+Tabla3[[#This Row],[Saldo28]]</f>
        <v>-956.99379595524351</v>
      </c>
      <c r="AK125" s="120">
        <f>SUM('Dic 26'!L122)</f>
        <v>0</v>
      </c>
      <c r="AL125" s="106">
        <f>SUM('Pago Cuota MC 2026'!Q123)</f>
        <v>0</v>
      </c>
      <c r="AM125" s="143">
        <f>SUM(-AK125,AL125)+Tabla3[[#This Row],[Saldo31]]</f>
        <v>-956.99379595524351</v>
      </c>
      <c r="AN125" s="126">
        <f t="shared" si="7"/>
        <v>-956.99379595524351</v>
      </c>
      <c r="AO125" s="29"/>
      <c r="AP125" s="104">
        <f>SUM(Tabla3[[#This Row],[Saldo Anual]])</f>
        <v>-956.99379595524351</v>
      </c>
    </row>
    <row r="126" spans="1:43" ht="16.149999999999999" thickBot="1" x14ac:dyDescent="0.5">
      <c r="A126" s="339"/>
      <c r="B126" s="16" t="s">
        <v>9</v>
      </c>
      <c r="C126" s="114">
        <v>101</v>
      </c>
      <c r="D126" s="116">
        <f>SUM('Ene 26'!L123)-('Pago Cuota MC 2025'!F123)</f>
        <v>373.65984360824058</v>
      </c>
      <c r="E126" s="106">
        <f>SUM('Pago Cuota MC 2026'!F124)</f>
        <v>374.2</v>
      </c>
      <c r="F126" s="117">
        <f t="shared" si="6"/>
        <v>0.54015639175941033</v>
      </c>
      <c r="G126" s="116">
        <f>SUM('Feb 26'!L123)</f>
        <v>397.30905485773945</v>
      </c>
      <c r="H126" s="106">
        <f>SUM('Pago Cuota MC 2026'!G124)</f>
        <v>396.77</v>
      </c>
      <c r="I126" s="117">
        <f>SUM(-G126,H126)+Tabla3[[#This Row],[Saldo]]</f>
        <v>1.1015340199378443E-3</v>
      </c>
      <c r="J126" s="116">
        <f>SUM('Mar 26'!L123)</f>
        <v>383.77435814301106</v>
      </c>
      <c r="K126" s="106">
        <f>SUM('Pago Cuota MC 2026'!H124)</f>
        <v>383.77</v>
      </c>
      <c r="L126" s="117">
        <f>SUM(-J126,K126)+Tabla3[[#This Row],[Saldo4]]</f>
        <v>-3.256608991137E-3</v>
      </c>
      <c r="M126" s="120">
        <f>SUM('Abr 26'!L123)</f>
        <v>407.43705806983792</v>
      </c>
      <c r="N126" s="106">
        <f>SUM('Pago Cuota MC 2026'!I124)</f>
        <v>407.44</v>
      </c>
      <c r="O126" s="117">
        <f>SUM(-M126,N126)+Tabla3[[#This Row],[Saldo7]]</f>
        <v>-3.1467882905644728E-4</v>
      </c>
      <c r="P126" s="120">
        <f>SUM('May 26'!L123)</f>
        <v>413.9008101995496</v>
      </c>
      <c r="Q126" s="106">
        <f>SUM('Pago Cuota MC 2026'!J124)</f>
        <v>413.9</v>
      </c>
      <c r="R126" s="117">
        <f>SUM(-P126,Q126)+Tabla3[[#This Row],[Saldo13]]</f>
        <v>-1.1248783786754757E-3</v>
      </c>
      <c r="S126" s="120">
        <f>SUM('Jun 26'!L123)</f>
        <v>0</v>
      </c>
      <c r="T126" s="106">
        <f>SUM('Pago Cuota MC 2026'!K124)</f>
        <v>0</v>
      </c>
      <c r="U126" s="117">
        <f>SUM(-S126,T126)+Tabla3[[#This Row],[Saldo132]]</f>
        <v>-1.1248783786754757E-3</v>
      </c>
      <c r="V126" s="120">
        <f>SUM('Jul 26'!L123)</f>
        <v>0</v>
      </c>
      <c r="W126" s="106">
        <f>SUM('Pago Cuota MC 2026'!L124)</f>
        <v>0</v>
      </c>
      <c r="X126" s="117">
        <f>SUM(-V126,W126)+Tabla3[[#This Row],[Saldo16]]</f>
        <v>-1.1248783786754757E-3</v>
      </c>
      <c r="Y126" s="120">
        <f>SUM('Ago 26'!L123)</f>
        <v>0</v>
      </c>
      <c r="Z126" s="106">
        <f>SUM('Pago Cuota MC 2026'!M124)</f>
        <v>0</v>
      </c>
      <c r="AA126" s="117">
        <f>SUM(-Y126,Z126)+Tabla3[[#This Row],[Saldo19]]</f>
        <v>-1.1248783786754757E-3</v>
      </c>
      <c r="AB126" s="120">
        <f>SUM('Sep 26'!L123)</f>
        <v>0</v>
      </c>
      <c r="AC126" s="106">
        <f>SUM('Pago Cuota MC 2026'!N124)</f>
        <v>0</v>
      </c>
      <c r="AD126" s="117">
        <f>SUM(-AB126,AC126)+Tabla3[[#This Row],[Saldo22]]</f>
        <v>-1.1248783786754757E-3</v>
      </c>
      <c r="AE126" s="120">
        <f>SUM('Oct 26'!L123)</f>
        <v>0</v>
      </c>
      <c r="AF126" s="106">
        <f>SUM('Pago Cuota MC 2026'!O124)</f>
        <v>0</v>
      </c>
      <c r="AG126" s="143">
        <f>SUM(-AE126,AF126)+Tabla3[[#This Row],[Saldo25]]</f>
        <v>-1.1248783786754757E-3</v>
      </c>
      <c r="AH126" s="120">
        <f>SUM('Nov 26'!L123)</f>
        <v>0</v>
      </c>
      <c r="AI126" s="106">
        <f>SUM('Pago Cuota MC 2026'!P124)</f>
        <v>0</v>
      </c>
      <c r="AJ126" s="117">
        <f>SUM(-AH126,AI126)+Tabla3[[#This Row],[Saldo28]]</f>
        <v>-1.1248783786754757E-3</v>
      </c>
      <c r="AK126" s="120">
        <f>SUM('Dic 26'!L123)</f>
        <v>0</v>
      </c>
      <c r="AL126" s="106">
        <f>SUM('Pago Cuota MC 2026'!Q124)</f>
        <v>0</v>
      </c>
      <c r="AM126" s="143">
        <f>SUM(-AK126,AL126)+Tabla3[[#This Row],[Saldo31]]</f>
        <v>-1.1248783786754757E-3</v>
      </c>
      <c r="AN126" s="126">
        <f t="shared" si="7"/>
        <v>-1.1248783786754757E-3</v>
      </c>
      <c r="AO126" s="29"/>
      <c r="AP126" s="104" t="s">
        <v>12</v>
      </c>
    </row>
    <row r="127" spans="1:43" ht="16.149999999999999" thickBot="1" x14ac:dyDescent="0.5">
      <c r="A127" s="339"/>
      <c r="B127" s="16" t="s">
        <v>9</v>
      </c>
      <c r="C127" s="114">
        <v>102</v>
      </c>
      <c r="D127" s="116">
        <f>SUM('Ene 26'!L124)-('Pago Cuota MC 2025'!F124)</f>
        <v>316.3176712510579</v>
      </c>
      <c r="E127" s="106">
        <f>SUM('Pago Cuota MC 2026'!F125)</f>
        <v>316.32</v>
      </c>
      <c r="F127" s="117">
        <f t="shared" si="6"/>
        <v>2.3287489420908969E-3</v>
      </c>
      <c r="G127" s="116">
        <f>SUM('Feb 26'!L124)</f>
        <v>343.34945329156875</v>
      </c>
      <c r="H127" s="106">
        <f>SUM('Pago Cuota MC 2026'!G125)</f>
        <v>343.4</v>
      </c>
      <c r="I127" s="117">
        <f>SUM(-G127,H127)+Tabla3[[#This Row],[Saldo]]</f>
        <v>5.2875457373318113E-2</v>
      </c>
      <c r="J127" s="116">
        <f>SUM('Mar 26'!L124)</f>
        <v>341.42103926339888</v>
      </c>
      <c r="K127" s="106">
        <f>SUM('Pago Cuota MC 2026'!H125)</f>
        <v>341.5</v>
      </c>
      <c r="L127" s="117">
        <f>SUM(-J127,K127)+Tabla3[[#This Row],[Saldo4]]</f>
        <v>0.13183619397443636</v>
      </c>
      <c r="M127" s="120">
        <f>SUM('Abr 26'!L124)</f>
        <v>329.937922812755</v>
      </c>
      <c r="N127" s="106">
        <f>SUM('Pago Cuota MC 2026'!I125)</f>
        <v>0</v>
      </c>
      <c r="O127" s="117">
        <f>SUM(-M127,N127)+Tabla3[[#This Row],[Saldo7]]</f>
        <v>-329.80608661878057</v>
      </c>
      <c r="P127" s="120">
        <f>SUM('May 26'!L124)</f>
        <v>328.59493592927925</v>
      </c>
      <c r="Q127" s="106">
        <f>SUM('Pago Cuota MC 2026'!J125)</f>
        <v>0</v>
      </c>
      <c r="R127" s="117">
        <f>SUM(-P127,Q127)+Tabla3[[#This Row],[Saldo13]]</f>
        <v>-658.40102254805981</v>
      </c>
      <c r="S127" s="120">
        <f>SUM('Jun 26'!L124)</f>
        <v>0</v>
      </c>
      <c r="T127" s="106">
        <f>SUM('Pago Cuota MC 2026'!K125)</f>
        <v>0</v>
      </c>
      <c r="U127" s="117">
        <f>SUM(-S127,T127)+Tabla3[[#This Row],[Saldo132]]</f>
        <v>-658.40102254805981</v>
      </c>
      <c r="V127" s="120">
        <f>SUM('Jul 26'!L124)</f>
        <v>0</v>
      </c>
      <c r="W127" s="106">
        <f>SUM('Pago Cuota MC 2026'!L125)</f>
        <v>0</v>
      </c>
      <c r="X127" s="117">
        <f>SUM(-V127,W127)+Tabla3[[#This Row],[Saldo16]]</f>
        <v>-658.40102254805981</v>
      </c>
      <c r="Y127" s="120">
        <f>SUM('Ago 26'!L124)</f>
        <v>0</v>
      </c>
      <c r="Z127" s="106">
        <f>SUM('Pago Cuota MC 2026'!M125)</f>
        <v>0</v>
      </c>
      <c r="AA127" s="117">
        <f>SUM(-Y127,Z127)+Tabla3[[#This Row],[Saldo19]]</f>
        <v>-658.40102254805981</v>
      </c>
      <c r="AB127" s="120">
        <f>SUM('Sep 26'!L124)</f>
        <v>0</v>
      </c>
      <c r="AC127" s="106">
        <f>SUM('Pago Cuota MC 2026'!N125)</f>
        <v>0</v>
      </c>
      <c r="AD127" s="117">
        <f>SUM(-AB127,AC127)+Tabla3[[#This Row],[Saldo22]]</f>
        <v>-658.40102254805981</v>
      </c>
      <c r="AE127" s="120">
        <f>SUM('Oct 26'!L124)</f>
        <v>0</v>
      </c>
      <c r="AF127" s="106">
        <f>SUM('Pago Cuota MC 2026'!O125)</f>
        <v>0</v>
      </c>
      <c r="AG127" s="143">
        <f>SUM(-AE127,AF127)+Tabla3[[#This Row],[Saldo25]]</f>
        <v>-658.40102254805981</v>
      </c>
      <c r="AH127" s="120">
        <f>SUM('Nov 26'!L124)</f>
        <v>0</v>
      </c>
      <c r="AI127" s="106">
        <f>SUM('Pago Cuota MC 2026'!P125)</f>
        <v>0</v>
      </c>
      <c r="AJ127" s="117">
        <f>SUM(-AH127,AI127)+Tabla3[[#This Row],[Saldo28]]</f>
        <v>-658.40102254805981</v>
      </c>
      <c r="AK127" s="120">
        <f>SUM('Dic 26'!L124)</f>
        <v>0</v>
      </c>
      <c r="AL127" s="106">
        <f>SUM('Pago Cuota MC 2026'!Q125)</f>
        <v>0</v>
      </c>
      <c r="AM127" s="143">
        <f>SUM(-AK127,AL127)+Tabla3[[#This Row],[Saldo31]]</f>
        <v>-658.40102254805981</v>
      </c>
      <c r="AN127" s="126">
        <f t="shared" si="7"/>
        <v>-658.40102254805981</v>
      </c>
      <c r="AO127" s="29"/>
      <c r="AP127" s="104">
        <f>SUM(Tabla3[[#This Row],[Saldo Anual]])</f>
        <v>-658.40102254805981</v>
      </c>
    </row>
    <row r="128" spans="1:43" ht="16.149999999999999" thickBot="1" x14ac:dyDescent="0.5">
      <c r="A128" s="339"/>
      <c r="B128" s="16" t="s">
        <v>9</v>
      </c>
      <c r="C128" s="114">
        <v>103</v>
      </c>
      <c r="D128" s="116">
        <f>SUM('Ene 26'!L125)-('Pago Cuota MC 2025'!F125)</f>
        <v>323.45484704768899</v>
      </c>
      <c r="E128" s="106">
        <f>SUM('Pago Cuota MC 2026'!F126)</f>
        <v>350</v>
      </c>
      <c r="F128" s="117">
        <f t="shared" si="6"/>
        <v>26.545152952311014</v>
      </c>
      <c r="G128" s="116">
        <f>SUM('Feb 26'!L125)</f>
        <v>365.95782040198378</v>
      </c>
      <c r="H128" s="106">
        <f>SUM('Pago Cuota MC 2026'!G126)</f>
        <v>340</v>
      </c>
      <c r="I128" s="117">
        <f>SUM(-G128,H128)+Tabla3[[#This Row],[Saldo]]</f>
        <v>0.58733255032723264</v>
      </c>
      <c r="J128" s="116">
        <f>SUM('Mar 26'!L125)</f>
        <v>354.65477427551849</v>
      </c>
      <c r="K128" s="106">
        <f>SUM('Pago Cuota MC 2026'!H126)</f>
        <v>350</v>
      </c>
      <c r="L128" s="117">
        <f>SUM(-J128,K128)+Tabla3[[#This Row],[Saldo4]]</f>
        <v>-4.0674417251912587</v>
      </c>
      <c r="M128" s="120">
        <f>SUM('Abr 26'!L125)</f>
        <v>350.59310927655355</v>
      </c>
      <c r="N128" s="106">
        <f>SUM('Pago Cuota MC 2026'!I126)</f>
        <v>355</v>
      </c>
      <c r="O128" s="117">
        <f>SUM(-M128,N128)+Tabla3[[#This Row],[Saldo7]]</f>
        <v>0.33944899825519315</v>
      </c>
      <c r="P128" s="120">
        <f>SUM('May 26'!L125)</f>
        <v>367.56253719954952</v>
      </c>
      <c r="Q128" s="106">
        <f>SUM('Pago Cuota MC 2026'!J126)</f>
        <v>0</v>
      </c>
      <c r="R128" s="117">
        <f>SUM(-P128,Q128)+Tabla3[[#This Row],[Saldo13]]</f>
        <v>-367.22308820129433</v>
      </c>
      <c r="S128" s="120">
        <f>SUM('Jun 26'!L125)</f>
        <v>0</v>
      </c>
      <c r="T128" s="106">
        <f>SUM('Pago Cuota MC 2026'!K126)</f>
        <v>0</v>
      </c>
      <c r="U128" s="117">
        <f>SUM(-S128,T128)+Tabla3[[#This Row],[Saldo132]]</f>
        <v>-367.22308820129433</v>
      </c>
      <c r="V128" s="120">
        <f>SUM('Jul 26'!L125)</f>
        <v>0</v>
      </c>
      <c r="W128" s="106">
        <f>SUM('Pago Cuota MC 2026'!L126)</f>
        <v>0</v>
      </c>
      <c r="X128" s="117">
        <f>SUM(-V128,W128)+Tabla3[[#This Row],[Saldo16]]</f>
        <v>-367.22308820129433</v>
      </c>
      <c r="Y128" s="120">
        <f>SUM('Ago 26'!L125)</f>
        <v>0</v>
      </c>
      <c r="Z128" s="106">
        <f>SUM('Pago Cuota MC 2026'!M126)</f>
        <v>0</v>
      </c>
      <c r="AA128" s="117">
        <f>SUM(-Y128,Z128)+Tabla3[[#This Row],[Saldo19]]</f>
        <v>-367.22308820129433</v>
      </c>
      <c r="AB128" s="120">
        <f>SUM('Sep 26'!L125)</f>
        <v>0</v>
      </c>
      <c r="AC128" s="106">
        <f>SUM('Pago Cuota MC 2026'!N126)</f>
        <v>0</v>
      </c>
      <c r="AD128" s="117">
        <f>SUM(-AB128,AC128)+Tabla3[[#This Row],[Saldo22]]</f>
        <v>-367.22308820129433</v>
      </c>
      <c r="AE128" s="120">
        <f>SUM('Oct 26'!L125)</f>
        <v>0</v>
      </c>
      <c r="AF128" s="106">
        <f>SUM('Pago Cuota MC 2026'!O126)</f>
        <v>0</v>
      </c>
      <c r="AG128" s="143">
        <f>SUM(-AE128,AF128)+Tabla3[[#This Row],[Saldo25]]</f>
        <v>-367.22308820129433</v>
      </c>
      <c r="AH128" s="120">
        <f>SUM('Nov 26'!L125)</f>
        <v>0</v>
      </c>
      <c r="AI128" s="106">
        <f>SUM('Pago Cuota MC 2026'!P126)</f>
        <v>0</v>
      </c>
      <c r="AJ128" s="117">
        <f>SUM(-AH128,AI128)+Tabla3[[#This Row],[Saldo28]]</f>
        <v>-367.22308820129433</v>
      </c>
      <c r="AK128" s="120">
        <f>SUM('Dic 26'!L125)</f>
        <v>0</v>
      </c>
      <c r="AL128" s="106">
        <f>SUM('Pago Cuota MC 2026'!Q126)</f>
        <v>0</v>
      </c>
      <c r="AM128" s="143">
        <f>SUM(-AK128,AL128)+Tabla3[[#This Row],[Saldo31]]</f>
        <v>-367.22308820129433</v>
      </c>
      <c r="AN128" s="126">
        <f t="shared" si="7"/>
        <v>-367.22308820129433</v>
      </c>
      <c r="AO128" s="29"/>
      <c r="AP128" s="104">
        <f>SUM(Tabla3[[#This Row],[Saldo Anual]])</f>
        <v>-367.22308820129433</v>
      </c>
      <c r="AQ128" t="s">
        <v>12</v>
      </c>
    </row>
    <row r="129" spans="1:43" ht="16.149999999999999" thickBot="1" x14ac:dyDescent="0.5">
      <c r="A129" s="339"/>
      <c r="B129" s="16" t="s">
        <v>9</v>
      </c>
      <c r="C129" s="114">
        <v>104</v>
      </c>
      <c r="D129" s="116">
        <f>SUM('Ene 26'!L126)-('Pago Cuota MC 2025'!F126)</f>
        <v>376.42301203149509</v>
      </c>
      <c r="E129" s="106">
        <f>SUM('Pago Cuota MC 2026'!F127)</f>
        <v>372</v>
      </c>
      <c r="F129" s="117">
        <f t="shared" si="6"/>
        <v>-4.4230120314950909</v>
      </c>
      <c r="G129" s="116">
        <f>SUM('Feb 26'!L126)</f>
        <v>389.38074037066036</v>
      </c>
      <c r="H129" s="106">
        <f>SUM('Pago Cuota MC 2026'!G127)</f>
        <v>392</v>
      </c>
      <c r="I129" s="117">
        <f>SUM(-G129,H129)+Tabla3[[#This Row],[Saldo]]</f>
        <v>-1.8037524021554532</v>
      </c>
      <c r="J129" s="116">
        <f>SUM('Mar 26'!L126)</f>
        <v>400.95719353218425</v>
      </c>
      <c r="K129" s="106">
        <f>SUM('Pago Cuota MC 2026'!H127)</f>
        <v>402</v>
      </c>
      <c r="L129" s="117">
        <f>SUM(-J129,K129)+Tabla3[[#This Row],[Saldo4]]</f>
        <v>-0.76094593433970203</v>
      </c>
      <c r="M129" s="120">
        <f>SUM('Abr 26'!L126)</f>
        <v>420.0153323615483</v>
      </c>
      <c r="N129" s="106">
        <f>SUM('Pago Cuota MC 2026'!I127)</f>
        <v>0</v>
      </c>
      <c r="O129" s="117">
        <f>SUM(-M129,N129)+Tabla3[[#This Row],[Saldo7]]</f>
        <v>-420.77627829588801</v>
      </c>
      <c r="P129" s="120">
        <f>SUM('May 26'!L126)</f>
        <v>407.09124319954958</v>
      </c>
      <c r="Q129" s="106">
        <f>SUM('Pago Cuota MC 2026'!J127)</f>
        <v>0</v>
      </c>
      <c r="R129" s="117">
        <f>SUM(-P129,Q129)+Tabla3[[#This Row],[Saldo13]]</f>
        <v>-827.86752149543759</v>
      </c>
      <c r="S129" s="120">
        <f>SUM('Jun 26'!L126)</f>
        <v>0</v>
      </c>
      <c r="T129" s="106">
        <f>SUM('Pago Cuota MC 2026'!K127)</f>
        <v>0</v>
      </c>
      <c r="U129" s="117">
        <f>SUM(-S129,T129)+Tabla3[[#This Row],[Saldo132]]</f>
        <v>-827.86752149543759</v>
      </c>
      <c r="V129" s="120">
        <f>SUM('Jul 26'!L126)</f>
        <v>0</v>
      </c>
      <c r="W129" s="106">
        <f>SUM('Pago Cuota MC 2026'!L127)</f>
        <v>0</v>
      </c>
      <c r="X129" s="117">
        <f>SUM(-V129,W129)+Tabla3[[#This Row],[Saldo16]]</f>
        <v>-827.86752149543759</v>
      </c>
      <c r="Y129" s="120">
        <f>SUM('Ago 26'!L126)</f>
        <v>0</v>
      </c>
      <c r="Z129" s="106">
        <f>SUM('Pago Cuota MC 2026'!M127)</f>
        <v>0</v>
      </c>
      <c r="AA129" s="117">
        <f>SUM(-Y129,Z129)+Tabla3[[#This Row],[Saldo19]]</f>
        <v>-827.86752149543759</v>
      </c>
      <c r="AB129" s="120">
        <f>SUM('Sep 26'!L126)</f>
        <v>0</v>
      </c>
      <c r="AC129" s="106">
        <f>SUM('Pago Cuota MC 2026'!N127)</f>
        <v>0</v>
      </c>
      <c r="AD129" s="117">
        <f>SUM(-AB129,AC129)+Tabla3[[#This Row],[Saldo22]]</f>
        <v>-827.86752149543759</v>
      </c>
      <c r="AE129" s="120">
        <f>SUM('Oct 26'!L126)</f>
        <v>0</v>
      </c>
      <c r="AF129" s="106">
        <f>SUM('Pago Cuota MC 2026'!O127)</f>
        <v>0</v>
      </c>
      <c r="AG129" s="143">
        <f>SUM(-AE129,AF129)+Tabla3[[#This Row],[Saldo25]]</f>
        <v>-827.86752149543759</v>
      </c>
      <c r="AH129" s="120">
        <f>SUM('Nov 26'!L126)</f>
        <v>0</v>
      </c>
      <c r="AI129" s="106">
        <f>SUM('Pago Cuota MC 2026'!P127)</f>
        <v>0</v>
      </c>
      <c r="AJ129" s="117">
        <f>SUM(-AH129,AI129)+Tabla3[[#This Row],[Saldo28]]</f>
        <v>-827.86752149543759</v>
      </c>
      <c r="AK129" s="120">
        <f>SUM('Dic 26'!L126)</f>
        <v>0</v>
      </c>
      <c r="AL129" s="106">
        <f>SUM('Pago Cuota MC 2026'!Q127)</f>
        <v>0</v>
      </c>
      <c r="AM129" s="143">
        <f>SUM(-AK129,AL129)+Tabla3[[#This Row],[Saldo31]]</f>
        <v>-827.86752149543759</v>
      </c>
      <c r="AN129" s="126">
        <f t="shared" si="7"/>
        <v>-827.86752149543759</v>
      </c>
      <c r="AO129" s="29"/>
      <c r="AP129" s="104">
        <f>SUM(Tabla3[[#This Row],[Saldo Anual]])</f>
        <v>-827.86752149543759</v>
      </c>
    </row>
    <row r="130" spans="1:43" ht="16.149999999999999" thickBot="1" x14ac:dyDescent="0.5">
      <c r="A130" s="339"/>
      <c r="B130" s="16" t="s">
        <v>9</v>
      </c>
      <c r="C130" s="114">
        <v>201</v>
      </c>
      <c r="D130" s="116">
        <f>SUM('Ene 26'!L127)-('Pago Cuota MC 2025'!F127)</f>
        <v>352.55849505009445</v>
      </c>
      <c r="E130" s="106">
        <f>SUM('Pago Cuota MC 2026'!F128)</f>
        <v>353</v>
      </c>
      <c r="F130" s="117">
        <f t="shared" si="6"/>
        <v>0.44150494990554989</v>
      </c>
      <c r="G130" s="116">
        <f>SUM('Feb 26'!L127)</f>
        <v>390.16361617332285</v>
      </c>
      <c r="H130" s="106">
        <f>SUM('Pago Cuota MC 2026'!G128)</f>
        <v>0</v>
      </c>
      <c r="I130" s="117">
        <f>SUM(-G130,H130)+Tabla3[[#This Row],[Saldo]]</f>
        <v>-389.7221112234173</v>
      </c>
      <c r="J130" s="116">
        <f>SUM('Mar 26'!L127)</f>
        <v>378.00947661863722</v>
      </c>
      <c r="K130" s="106">
        <f>SUM('Pago Cuota MC 2026'!H128)</f>
        <v>768</v>
      </c>
      <c r="L130" s="117">
        <f>SUM(-J130,K130)+Tabla3[[#This Row],[Saldo4]]</f>
        <v>0.26841215794547679</v>
      </c>
      <c r="M130" s="120">
        <f>SUM('Abr 26'!L127)</f>
        <v>372.80803823772879</v>
      </c>
      <c r="N130" s="106">
        <f>SUM('Pago Cuota MC 2026'!I128)</f>
        <v>375</v>
      </c>
      <c r="O130" s="117">
        <f>SUM(-M130,N130)+Tabla3[[#This Row],[Saldo7]]</f>
        <v>2.4603739202166821</v>
      </c>
      <c r="P130" s="120">
        <f>SUM('May 26'!L127)</f>
        <v>367.58498138873875</v>
      </c>
      <c r="Q130" s="106">
        <f>SUM('Pago Cuota MC 2026'!J128)</f>
        <v>0</v>
      </c>
      <c r="R130" s="117">
        <f>SUM(-P130,Q130)+Tabla3[[#This Row],[Saldo13]]</f>
        <v>-365.12460746852207</v>
      </c>
      <c r="S130" s="120">
        <f>SUM('Jun 26'!L127)</f>
        <v>0</v>
      </c>
      <c r="T130" s="106">
        <f>SUM('Pago Cuota MC 2026'!K128)</f>
        <v>0</v>
      </c>
      <c r="U130" s="117">
        <f>SUM(-S130,T130)+Tabla3[[#This Row],[Saldo132]]</f>
        <v>-365.12460746852207</v>
      </c>
      <c r="V130" s="120">
        <f>SUM('Jul 26'!L127)</f>
        <v>0</v>
      </c>
      <c r="W130" s="106">
        <f>SUM('Pago Cuota MC 2026'!L128)</f>
        <v>0</v>
      </c>
      <c r="X130" s="117">
        <f>SUM(-V130,W130)+Tabla3[[#This Row],[Saldo16]]</f>
        <v>-365.12460746852207</v>
      </c>
      <c r="Y130" s="120">
        <f>SUM('Ago 26'!L127)</f>
        <v>0</v>
      </c>
      <c r="Z130" s="106">
        <f>SUM('Pago Cuota MC 2026'!M128)</f>
        <v>0</v>
      </c>
      <c r="AA130" s="117">
        <f>SUM(-Y130,Z130)+Tabla3[[#This Row],[Saldo19]]</f>
        <v>-365.12460746852207</v>
      </c>
      <c r="AB130" s="120">
        <f>SUM('Sep 26'!L127)</f>
        <v>0</v>
      </c>
      <c r="AC130" s="106">
        <f>SUM('Pago Cuota MC 2026'!N128)</f>
        <v>0</v>
      </c>
      <c r="AD130" s="117">
        <f>SUM(-AB130,AC130)+Tabla3[[#This Row],[Saldo22]]</f>
        <v>-365.12460746852207</v>
      </c>
      <c r="AE130" s="120">
        <f>SUM('Oct 26'!L127)</f>
        <v>0</v>
      </c>
      <c r="AF130" s="106">
        <f>SUM('Pago Cuota MC 2026'!O128)</f>
        <v>0</v>
      </c>
      <c r="AG130" s="143">
        <f>SUM(-AE130,AF130)+Tabla3[[#This Row],[Saldo25]]</f>
        <v>-365.12460746852207</v>
      </c>
      <c r="AH130" s="120">
        <f>SUM('Nov 26'!L127)</f>
        <v>0</v>
      </c>
      <c r="AI130" s="106">
        <f>SUM('Pago Cuota MC 2026'!P128)</f>
        <v>0</v>
      </c>
      <c r="AJ130" s="117">
        <f>SUM(-AH130,AI130)+Tabla3[[#This Row],[Saldo28]]</f>
        <v>-365.12460746852207</v>
      </c>
      <c r="AK130" s="120">
        <f>SUM('Dic 26'!L127)</f>
        <v>0</v>
      </c>
      <c r="AL130" s="106">
        <f>SUM('Pago Cuota MC 2026'!Q128)</f>
        <v>0</v>
      </c>
      <c r="AM130" s="143">
        <f>SUM(-AK130,AL130)+Tabla3[[#This Row],[Saldo31]]</f>
        <v>-365.12460746852207</v>
      </c>
      <c r="AN130" s="126">
        <f t="shared" si="7"/>
        <v>-365.12460746852207</v>
      </c>
      <c r="AO130" s="29"/>
      <c r="AP130" s="104">
        <f>SUM(Tabla3[[#This Row],[Saldo Anual]])</f>
        <v>-365.12460746852207</v>
      </c>
    </row>
    <row r="131" spans="1:43" ht="16.149999999999999" thickBot="1" x14ac:dyDescent="0.5">
      <c r="A131" s="339"/>
      <c r="B131" s="16" t="s">
        <v>9</v>
      </c>
      <c r="C131" s="114">
        <v>202</v>
      </c>
      <c r="D131" s="116">
        <f>SUM('Ene 26'!L128)-('Pago Cuota MC 2025'!F128)</f>
        <v>392.66821853593189</v>
      </c>
      <c r="E131" s="106">
        <f>SUM('Pago Cuota MC 2026'!F129)</f>
        <v>392.7</v>
      </c>
      <c r="F131" s="117">
        <f t="shared" si="6"/>
        <v>3.178146406810356E-2</v>
      </c>
      <c r="G131" s="116">
        <f>SUM('Feb 26'!L128)</f>
        <v>396.82937373009656</v>
      </c>
      <c r="H131" s="106">
        <f>SUM('Pago Cuota MC 2026'!G129)</f>
        <v>396.8</v>
      </c>
      <c r="I131" s="117">
        <f>SUM(-G131,H131)+Tabla3[[#This Row],[Saldo]]</f>
        <v>2.4077339715518065E-3</v>
      </c>
      <c r="J131" s="116">
        <f>SUM('Mar 26'!L128)</f>
        <v>384.0248107150552</v>
      </c>
      <c r="K131" s="106">
        <f>SUM('Pago Cuota MC 2026'!H129)</f>
        <v>384.1</v>
      </c>
      <c r="L131" s="117">
        <f>SUM(-J131,K131)+Tabla3[[#This Row],[Saldo4]]</f>
        <v>7.7597018916378602E-2</v>
      </c>
      <c r="M131" s="120">
        <f>SUM('Abr 26'!L128)</f>
        <v>400.39997422933425</v>
      </c>
      <c r="N131" s="106">
        <f>SUM('Pago Cuota MC 2026'!I129)</f>
        <v>400.4</v>
      </c>
      <c r="O131" s="117">
        <f>SUM(-M131,N131)+Tabla3[[#This Row],[Saldo7]]</f>
        <v>7.7622789582107998E-2</v>
      </c>
      <c r="P131" s="120">
        <f>SUM('May 26'!L128)</f>
        <v>408.84188995630632</v>
      </c>
      <c r="Q131" s="106">
        <f>SUM('Pago Cuota MC 2026'!J129)</f>
        <v>0</v>
      </c>
      <c r="R131" s="117">
        <f>SUM(-P131,Q131)+Tabla3[[#This Row],[Saldo13]]</f>
        <v>-408.76426716672421</v>
      </c>
      <c r="S131" s="120">
        <f>SUM('Jun 26'!L128)</f>
        <v>0</v>
      </c>
      <c r="T131" s="106">
        <f>SUM('Pago Cuota MC 2026'!K129)</f>
        <v>0</v>
      </c>
      <c r="U131" s="117">
        <f>SUM(-S131,T131)+Tabla3[[#This Row],[Saldo132]]</f>
        <v>-408.76426716672421</v>
      </c>
      <c r="V131" s="120">
        <f>SUM('Jul 26'!L128)</f>
        <v>0</v>
      </c>
      <c r="W131" s="106">
        <f>SUM('Pago Cuota MC 2026'!L129)</f>
        <v>0</v>
      </c>
      <c r="X131" s="117">
        <f>SUM(-V131,W131)+Tabla3[[#This Row],[Saldo16]]</f>
        <v>-408.76426716672421</v>
      </c>
      <c r="Y131" s="120">
        <f>SUM('Ago 26'!L128)</f>
        <v>0</v>
      </c>
      <c r="Z131" s="106">
        <f>SUM('Pago Cuota MC 2026'!M129)</f>
        <v>0</v>
      </c>
      <c r="AA131" s="117">
        <f>SUM(-Y131,Z131)+Tabla3[[#This Row],[Saldo19]]</f>
        <v>-408.76426716672421</v>
      </c>
      <c r="AB131" s="120">
        <f>SUM('Sep 26'!L128)</f>
        <v>0</v>
      </c>
      <c r="AC131" s="106">
        <f>SUM('Pago Cuota MC 2026'!N129)</f>
        <v>0</v>
      </c>
      <c r="AD131" s="117">
        <f>SUM(-AB131,AC131)+Tabla3[[#This Row],[Saldo22]]</f>
        <v>-408.76426716672421</v>
      </c>
      <c r="AE131" s="120">
        <f>SUM('Oct 26'!L128)</f>
        <v>0</v>
      </c>
      <c r="AF131" s="106">
        <f>SUM('Pago Cuota MC 2026'!O129)</f>
        <v>0</v>
      </c>
      <c r="AG131" s="143">
        <f>SUM(-AE131,AF131)+Tabla3[[#This Row],[Saldo25]]</f>
        <v>-408.76426716672421</v>
      </c>
      <c r="AH131" s="120">
        <f>SUM('Nov 26'!L128)</f>
        <v>0</v>
      </c>
      <c r="AI131" s="106">
        <f>SUM('Pago Cuota MC 2026'!P129)</f>
        <v>0</v>
      </c>
      <c r="AJ131" s="117">
        <f>SUM(-AH131,AI131)+Tabla3[[#This Row],[Saldo28]]</f>
        <v>-408.76426716672421</v>
      </c>
      <c r="AK131" s="120">
        <f>SUM('Dic 26'!L128)</f>
        <v>0</v>
      </c>
      <c r="AL131" s="106">
        <f>SUM('Pago Cuota MC 2026'!Q129)</f>
        <v>0</v>
      </c>
      <c r="AM131" s="143">
        <f>SUM(-AK131,AL131)+Tabla3[[#This Row],[Saldo31]]</f>
        <v>-408.76426716672421</v>
      </c>
      <c r="AN131" s="126">
        <f t="shared" si="7"/>
        <v>-408.76426716672421</v>
      </c>
      <c r="AO131" s="29"/>
      <c r="AP131" s="104">
        <f>SUM(Tabla3[[#This Row],[Saldo Anual]])</f>
        <v>-408.76426716672421</v>
      </c>
    </row>
    <row r="132" spans="1:43" ht="16.149999999999999" thickBot="1" x14ac:dyDescent="0.5">
      <c r="A132" s="339"/>
      <c r="B132" s="16" t="s">
        <v>9</v>
      </c>
      <c r="C132" s="114">
        <v>203</v>
      </c>
      <c r="D132" s="116">
        <f>SUM('Ene 26'!L129)-('Pago Cuota MC 2025'!F129)</f>
        <v>-1.4494088640049085E-4</v>
      </c>
      <c r="E132" s="106">
        <f>SUM('Pago Cuota MC 2026'!F130)</f>
        <v>0</v>
      </c>
      <c r="F132" s="117">
        <f t="shared" si="6"/>
        <v>1.4494088640049085E-4</v>
      </c>
      <c r="G132" s="116">
        <f>SUM('Feb 26'!L129)</f>
        <v>422.22079643957187</v>
      </c>
      <c r="H132" s="106">
        <f>SUM('Pago Cuota MC 2026'!G130)</f>
        <v>0</v>
      </c>
      <c r="I132" s="117">
        <f>SUM(-G132,H132)+Tabla3[[#This Row],[Saldo]]</f>
        <v>-422.22065149868547</v>
      </c>
      <c r="J132" s="116">
        <f>SUM('Mar 26'!L129)</f>
        <v>432.44265973202266</v>
      </c>
      <c r="K132" s="106">
        <f>SUM('Pago Cuota MC 2026'!H130)</f>
        <v>0</v>
      </c>
      <c r="L132" s="117">
        <f>SUM(-J132,K132)+Tabla3[[#This Row],[Saldo4]]</f>
        <v>-854.66331123070813</v>
      </c>
      <c r="M132" s="120">
        <f>SUM('Abr 26'!L129)</f>
        <v>442.80490329544131</v>
      </c>
      <c r="N132" s="106">
        <f>SUM('Pago Cuota MC 2026'!I130)</f>
        <v>0</v>
      </c>
      <c r="O132" s="117">
        <f>SUM(-M132,N132)+Tabla3[[#This Row],[Saldo7]]</f>
        <v>-1297.4682145261495</v>
      </c>
      <c r="P132" s="120">
        <f>SUM('May 26'!L129)</f>
        <v>445.88713792927928</v>
      </c>
      <c r="Q132" s="106">
        <f>SUM('Pago Cuota MC 2026'!J130)</f>
        <v>0</v>
      </c>
      <c r="R132" s="117">
        <f>SUM(-P132,Q132)+Tabla3[[#This Row],[Saldo13]]</f>
        <v>-1743.3553524554288</v>
      </c>
      <c r="S132" s="120">
        <f>SUM('Jun 26'!L129)</f>
        <v>0</v>
      </c>
      <c r="T132" s="106">
        <f>SUM('Pago Cuota MC 2026'!K130)</f>
        <v>0</v>
      </c>
      <c r="U132" s="117">
        <f>SUM(-S132,T132)+Tabla3[[#This Row],[Saldo132]]</f>
        <v>-1743.3553524554288</v>
      </c>
      <c r="V132" s="120">
        <f>SUM('Jul 26'!L129)</f>
        <v>0</v>
      </c>
      <c r="W132" s="106">
        <f>SUM('Pago Cuota MC 2026'!L130)</f>
        <v>0</v>
      </c>
      <c r="X132" s="117">
        <f>SUM(-V132,W132)+Tabla3[[#This Row],[Saldo16]]</f>
        <v>-1743.3553524554288</v>
      </c>
      <c r="Y132" s="120">
        <f>SUM('Ago 26'!L129)</f>
        <v>0</v>
      </c>
      <c r="Z132" s="106">
        <f>SUM('Pago Cuota MC 2026'!M130)</f>
        <v>0</v>
      </c>
      <c r="AA132" s="117">
        <f>SUM(-Y132,Z132)+Tabla3[[#This Row],[Saldo19]]</f>
        <v>-1743.3553524554288</v>
      </c>
      <c r="AB132" s="120">
        <f>SUM('Sep 26'!L129)</f>
        <v>0</v>
      </c>
      <c r="AC132" s="106">
        <f>SUM('Pago Cuota MC 2026'!N130)</f>
        <v>0</v>
      </c>
      <c r="AD132" s="117">
        <f>SUM(-AB132,AC132)+Tabla3[[#This Row],[Saldo22]]</f>
        <v>-1743.3553524554288</v>
      </c>
      <c r="AE132" s="120">
        <f>SUM('Oct 26'!L129)</f>
        <v>0</v>
      </c>
      <c r="AF132" s="106">
        <f>SUM('Pago Cuota MC 2026'!O130)</f>
        <v>0</v>
      </c>
      <c r="AG132" s="143">
        <f>SUM(-AE132,AF132)+Tabla3[[#This Row],[Saldo25]]</f>
        <v>-1743.3553524554288</v>
      </c>
      <c r="AH132" s="120">
        <f>SUM('Nov 26'!L129)</f>
        <v>0</v>
      </c>
      <c r="AI132" s="106">
        <f>SUM('Pago Cuota MC 2026'!P130)</f>
        <v>0</v>
      </c>
      <c r="AJ132" s="117">
        <f>SUM(-AH132,AI132)+Tabla3[[#This Row],[Saldo28]]</f>
        <v>-1743.3553524554288</v>
      </c>
      <c r="AK132" s="120">
        <f>SUM('Dic 26'!L129)</f>
        <v>0</v>
      </c>
      <c r="AL132" s="106">
        <f>SUM('Pago Cuota MC 2026'!Q130)</f>
        <v>0</v>
      </c>
      <c r="AM132" s="143">
        <f>SUM(-AK132,AL132)+Tabla3[[#This Row],[Saldo31]]</f>
        <v>-1743.3553524554288</v>
      </c>
      <c r="AN132" s="126">
        <f t="shared" si="7"/>
        <v>-1743.3553524554288</v>
      </c>
      <c r="AO132" s="29"/>
      <c r="AP132" s="104">
        <f>SUM(Tabla3[[#This Row],[Saldo Anual]])</f>
        <v>-1743.3553524554288</v>
      </c>
    </row>
    <row r="133" spans="1:43" ht="16.149999999999999" thickBot="1" x14ac:dyDescent="0.5">
      <c r="A133" s="339"/>
      <c r="B133" s="16" t="s">
        <v>9</v>
      </c>
      <c r="C133" s="114">
        <v>204</v>
      </c>
      <c r="D133" s="116">
        <f>SUM('Ene 26'!L130)-('Pago Cuota MC 2025'!F130)</f>
        <v>493.57690071196578</v>
      </c>
      <c r="E133" s="106">
        <f>SUM('Pago Cuota MC 2026'!F131)</f>
        <v>500</v>
      </c>
      <c r="F133" s="117">
        <f t="shared" si="6"/>
        <v>6.4230992880342228</v>
      </c>
      <c r="G133" s="116">
        <f>SUM('Feb 26'!L130)</f>
        <v>383.32589745758287</v>
      </c>
      <c r="H133" s="106">
        <f>SUM('Pago Cuota MC 2026'!G131)</f>
        <v>0</v>
      </c>
      <c r="I133" s="117">
        <f>SUM(-G133,H133)+Tabla3[[#This Row],[Saldo]]</f>
        <v>-376.90279816954865</v>
      </c>
      <c r="J133" s="116">
        <f>SUM('Mar 26'!L130)</f>
        <v>376.64071879477513</v>
      </c>
      <c r="K133" s="106">
        <f>SUM('Pago Cuota MC 2026'!H131)</f>
        <v>0</v>
      </c>
      <c r="L133" s="117">
        <f>SUM(-J133,K133)+Tabla3[[#This Row],[Saldo4]]</f>
        <v>-753.54351696432377</v>
      </c>
      <c r="M133" s="120">
        <f>SUM('Abr 26'!L130)</f>
        <v>381.13427947592396</v>
      </c>
      <c r="N133" s="106">
        <f>SUM('Pago Cuota MC 2026'!I131)</f>
        <v>0</v>
      </c>
      <c r="O133" s="117">
        <f>SUM(-M133,N133)+Tabla3[[#This Row],[Saldo7]]</f>
        <v>-1134.6777964402477</v>
      </c>
      <c r="P133" s="120">
        <f>SUM('May 26'!L130)</f>
        <v>384.0893074157658</v>
      </c>
      <c r="Q133" s="106">
        <f>SUM('Pago Cuota MC 2026'!J131)</f>
        <v>0</v>
      </c>
      <c r="R133" s="117">
        <f>SUM(-P133,Q133)+Tabla3[[#This Row],[Saldo13]]</f>
        <v>-1518.7671038560134</v>
      </c>
      <c r="S133" s="120">
        <f>SUM('Jun 26'!L130)</f>
        <v>0</v>
      </c>
      <c r="T133" s="106">
        <f>SUM('Pago Cuota MC 2026'!K131)</f>
        <v>0</v>
      </c>
      <c r="U133" s="117">
        <f>SUM(-S133,T133)+Tabla3[[#This Row],[Saldo132]]</f>
        <v>-1518.7671038560134</v>
      </c>
      <c r="V133" s="120">
        <f>SUM('Jul 26'!L130)</f>
        <v>0</v>
      </c>
      <c r="W133" s="106">
        <f>SUM('Pago Cuota MC 2026'!L131)</f>
        <v>0</v>
      </c>
      <c r="X133" s="117">
        <f>SUM(-V133,W133)+Tabla3[[#This Row],[Saldo16]]</f>
        <v>-1518.7671038560134</v>
      </c>
      <c r="Y133" s="120">
        <f>SUM('Ago 26'!L130)</f>
        <v>0</v>
      </c>
      <c r="Z133" s="106">
        <f>SUM('Pago Cuota MC 2026'!M131)</f>
        <v>0</v>
      </c>
      <c r="AA133" s="117">
        <f>SUM(-Y133,Z133)+Tabla3[[#This Row],[Saldo19]]</f>
        <v>-1518.7671038560134</v>
      </c>
      <c r="AB133" s="120">
        <f>SUM('Sep 26'!L130)</f>
        <v>0</v>
      </c>
      <c r="AC133" s="106">
        <f>SUM('Pago Cuota MC 2026'!N131)</f>
        <v>0</v>
      </c>
      <c r="AD133" s="117">
        <f>SUM(-AB133,AC133)+Tabla3[[#This Row],[Saldo22]]</f>
        <v>-1518.7671038560134</v>
      </c>
      <c r="AE133" s="120">
        <f>SUM('Oct 26'!L130)</f>
        <v>0</v>
      </c>
      <c r="AF133" s="106">
        <f>SUM('Pago Cuota MC 2026'!O131)</f>
        <v>0</v>
      </c>
      <c r="AG133" s="143">
        <f>SUM(-AE133,AF133)+Tabla3[[#This Row],[Saldo25]]</f>
        <v>-1518.7671038560134</v>
      </c>
      <c r="AH133" s="120">
        <f>SUM('Nov 26'!L130)</f>
        <v>0</v>
      </c>
      <c r="AI133" s="106">
        <f>SUM('Pago Cuota MC 2026'!P131)</f>
        <v>0</v>
      </c>
      <c r="AJ133" s="117">
        <f>SUM(-AH133,AI133)+Tabla3[[#This Row],[Saldo28]]</f>
        <v>-1518.7671038560134</v>
      </c>
      <c r="AK133" s="120">
        <f>SUM('Dic 26'!L130)</f>
        <v>0</v>
      </c>
      <c r="AL133" s="106">
        <f>SUM('Pago Cuota MC 2026'!Q131)</f>
        <v>0</v>
      </c>
      <c r="AM133" s="143">
        <f>SUM(-AK133,AL133)+Tabla3[[#This Row],[Saldo31]]</f>
        <v>-1518.7671038560134</v>
      </c>
      <c r="AN133" s="126">
        <f t="shared" si="7"/>
        <v>-1518.7671038560134</v>
      </c>
      <c r="AO133" s="29"/>
      <c r="AP133" s="104">
        <f>SUM(Tabla3[[#This Row],[Saldo Anual]])</f>
        <v>-1518.7671038560134</v>
      </c>
    </row>
    <row r="134" spans="1:43" ht="16.149999999999999" thickBot="1" x14ac:dyDescent="0.5">
      <c r="A134" s="339"/>
      <c r="B134" s="16" t="s">
        <v>9</v>
      </c>
      <c r="C134" s="114">
        <v>301</v>
      </c>
      <c r="D134" s="116">
        <f>SUM('Ene 26'!L131)-('Pago Cuota MC 2025'!F131)</f>
        <v>100.54756211566655</v>
      </c>
      <c r="E134" s="106">
        <f>SUM('Pago Cuota MC 2026'!F132)</f>
        <v>0</v>
      </c>
      <c r="F134" s="117">
        <f t="shared" ref="F134:F165" si="8">SUM(-D134,E134)</f>
        <v>-100.54756211566655</v>
      </c>
      <c r="G134" s="116">
        <f>SUM('Feb 26'!L131)</f>
        <v>398.03310184286084</v>
      </c>
      <c r="H134" s="106">
        <f>SUM('Pago Cuota MC 2026'!G132)</f>
        <v>398</v>
      </c>
      <c r="I134" s="117">
        <f>SUM(-G134,H134)+Tabla3[[#This Row],[Saldo]]</f>
        <v>-100.5806639585274</v>
      </c>
      <c r="J134" s="116">
        <f>SUM('Mar 26'!L131)</f>
        <v>419.47279439402104</v>
      </c>
      <c r="K134" s="106">
        <f>SUM('Pago Cuota MC 2026'!H132)</f>
        <v>420</v>
      </c>
      <c r="L134" s="117">
        <f>SUM(-J134,K134)+Tabla3[[#This Row],[Saldo4]]</f>
        <v>-100.05345835254843</v>
      </c>
      <c r="M134" s="120">
        <f>SUM('Abr 26'!L131)</f>
        <v>418.68362239302786</v>
      </c>
      <c r="N134" s="106">
        <f>SUM('Pago Cuota MC 2026'!I132)</f>
        <v>420</v>
      </c>
      <c r="O134" s="117">
        <f>SUM(-M134,N134)+Tabla3[[#This Row],[Saldo7]]</f>
        <v>-98.737080745576293</v>
      </c>
      <c r="P134" s="120">
        <f>SUM('May 26'!L131)</f>
        <v>428.47606665900901</v>
      </c>
      <c r="Q134" s="106">
        <f>SUM('Pago Cuota MC 2026'!J132)</f>
        <v>0</v>
      </c>
      <c r="R134" s="117">
        <f>SUM(-P134,Q134)+Tabla3[[#This Row],[Saldo13]]</f>
        <v>-527.21314740458524</v>
      </c>
      <c r="S134" s="120">
        <f>SUM('Jun 26'!L131)</f>
        <v>0</v>
      </c>
      <c r="T134" s="106">
        <f>SUM('Pago Cuota MC 2026'!K132)</f>
        <v>0</v>
      </c>
      <c r="U134" s="117">
        <f>SUM(-S134,T134)+Tabla3[[#This Row],[Saldo132]]</f>
        <v>-527.21314740458524</v>
      </c>
      <c r="V134" s="120">
        <f>SUM('Jul 26'!L131)</f>
        <v>0</v>
      </c>
      <c r="W134" s="106">
        <f>SUM('Pago Cuota MC 2026'!L132)</f>
        <v>0</v>
      </c>
      <c r="X134" s="117">
        <f>SUM(-V134,W134)+Tabla3[[#This Row],[Saldo16]]</f>
        <v>-527.21314740458524</v>
      </c>
      <c r="Y134" s="120">
        <f>SUM('Ago 26'!L131)</f>
        <v>0</v>
      </c>
      <c r="Z134" s="106">
        <f>SUM('Pago Cuota MC 2026'!M132)</f>
        <v>0</v>
      </c>
      <c r="AA134" s="117">
        <f>SUM(-Y134,Z134)+Tabla3[[#This Row],[Saldo19]]</f>
        <v>-527.21314740458524</v>
      </c>
      <c r="AB134" s="120">
        <f>SUM('Sep 26'!L131)</f>
        <v>0</v>
      </c>
      <c r="AC134" s="106">
        <f>SUM('Pago Cuota MC 2026'!N132)</f>
        <v>0</v>
      </c>
      <c r="AD134" s="117">
        <f>SUM(-AB134,AC134)+Tabla3[[#This Row],[Saldo22]]</f>
        <v>-527.21314740458524</v>
      </c>
      <c r="AE134" s="120">
        <f>SUM('Oct 26'!L131)</f>
        <v>0</v>
      </c>
      <c r="AF134" s="106">
        <f>SUM('Pago Cuota MC 2026'!O132)</f>
        <v>0</v>
      </c>
      <c r="AG134" s="143">
        <f>SUM(-AE134,AF134)+Tabla3[[#This Row],[Saldo25]]</f>
        <v>-527.21314740458524</v>
      </c>
      <c r="AH134" s="120">
        <f>SUM('Nov 26'!L131)</f>
        <v>0</v>
      </c>
      <c r="AI134" s="106">
        <f>SUM('Pago Cuota MC 2026'!P132)</f>
        <v>0</v>
      </c>
      <c r="AJ134" s="117">
        <f>SUM(-AH134,AI134)+Tabla3[[#This Row],[Saldo28]]</f>
        <v>-527.21314740458524</v>
      </c>
      <c r="AK134" s="120">
        <f>SUM('Dic 26'!L131)</f>
        <v>0</v>
      </c>
      <c r="AL134" s="106">
        <f>SUM('Pago Cuota MC 2026'!Q132)</f>
        <v>0</v>
      </c>
      <c r="AM134" s="143">
        <f>SUM(-AK134,AL134)+Tabla3[[#This Row],[Saldo31]]</f>
        <v>-527.21314740458524</v>
      </c>
      <c r="AN134" s="126">
        <f t="shared" si="7"/>
        <v>-527.21314740458524</v>
      </c>
      <c r="AO134" s="29"/>
      <c r="AP134" s="104">
        <f>SUM(Tabla3[[#This Row],[Saldo Anual]])</f>
        <v>-527.21314740458524</v>
      </c>
    </row>
    <row r="135" spans="1:43" ht="16.149999999999999" thickBot="1" x14ac:dyDescent="0.5">
      <c r="A135" s="339"/>
      <c r="B135" s="16" t="s">
        <v>9</v>
      </c>
      <c r="C135" s="114">
        <v>302</v>
      </c>
      <c r="D135" s="116">
        <f>SUM('Ene 26'!L132)-('Pago Cuota MC 2025'!F132)</f>
        <v>343.11902785708725</v>
      </c>
      <c r="E135" s="106">
        <f>SUM('Pago Cuota MC 2026'!F133)</f>
        <v>343.12</v>
      </c>
      <c r="F135" s="117">
        <f t="shared" si="8"/>
        <v>9.7214291275804499E-4</v>
      </c>
      <c r="G135" s="116">
        <f>SUM('Feb 26'!L132)</f>
        <v>368.08018312712079</v>
      </c>
      <c r="H135" s="106">
        <f>SUM('Pago Cuota MC 2026'!G133)</f>
        <v>368.08</v>
      </c>
      <c r="I135" s="117">
        <f>SUM(-G135,H135)+Tabla3[[#This Row],[Saldo]]</f>
        <v>7.8901579195189697E-4</v>
      </c>
      <c r="J135" s="116">
        <f>SUM('Mar 26'!L132)</f>
        <v>352.96869178157829</v>
      </c>
      <c r="K135" s="106">
        <f>SUM('Pago Cuota MC 2026'!H133)</f>
        <v>352.97</v>
      </c>
      <c r="L135" s="117">
        <f>SUM(-J135,K135)+Tabla3[[#This Row],[Saldo4]]</f>
        <v>2.0972342136929001E-3</v>
      </c>
      <c r="M135" s="120">
        <f>SUM('Abr 26'!L132)</f>
        <v>344.75091588725661</v>
      </c>
      <c r="N135" s="106">
        <f>SUM('Pago Cuota MC 2026'!I133)</f>
        <v>344.75</v>
      </c>
      <c r="O135" s="117">
        <f>SUM(-M135,N135)+Tabla3[[#This Row],[Saldo7]]</f>
        <v>1.1813469570824964E-3</v>
      </c>
      <c r="P135" s="120">
        <f>SUM('May 26'!L132)</f>
        <v>339.37712441576576</v>
      </c>
      <c r="Q135" s="106">
        <f>SUM('Pago Cuota MC 2026'!J133)</f>
        <v>0</v>
      </c>
      <c r="R135" s="117">
        <f>SUM(-P135,Q135)+Tabla3[[#This Row],[Saldo13]]</f>
        <v>-339.37594306880868</v>
      </c>
      <c r="S135" s="120">
        <f>SUM('Jun 26'!L132)</f>
        <v>0</v>
      </c>
      <c r="T135" s="106">
        <f>SUM('Pago Cuota MC 2026'!K133)</f>
        <v>0</v>
      </c>
      <c r="U135" s="117">
        <f>SUM(-S135,T135)+Tabla3[[#This Row],[Saldo132]]</f>
        <v>-339.37594306880868</v>
      </c>
      <c r="V135" s="120">
        <f>SUM('Jul 26'!L132)</f>
        <v>0</v>
      </c>
      <c r="W135" s="106">
        <f>SUM('Pago Cuota MC 2026'!L133)</f>
        <v>0</v>
      </c>
      <c r="X135" s="117">
        <f>SUM(-V135,W135)+Tabla3[[#This Row],[Saldo16]]</f>
        <v>-339.37594306880868</v>
      </c>
      <c r="Y135" s="120">
        <f>SUM('Ago 26'!L132)</f>
        <v>0</v>
      </c>
      <c r="Z135" s="106">
        <f>SUM('Pago Cuota MC 2026'!M133)</f>
        <v>0</v>
      </c>
      <c r="AA135" s="117">
        <f>SUM(-Y135,Z135)+Tabla3[[#This Row],[Saldo19]]</f>
        <v>-339.37594306880868</v>
      </c>
      <c r="AB135" s="120">
        <f>SUM('Sep 26'!L132)</f>
        <v>0</v>
      </c>
      <c r="AC135" s="106">
        <f>SUM('Pago Cuota MC 2026'!N133)</f>
        <v>0</v>
      </c>
      <c r="AD135" s="117">
        <f>SUM(-AB135,AC135)+Tabla3[[#This Row],[Saldo22]]</f>
        <v>-339.37594306880868</v>
      </c>
      <c r="AE135" s="120">
        <f>SUM('Oct 26'!L132)</f>
        <v>0</v>
      </c>
      <c r="AF135" s="106">
        <f>SUM('Pago Cuota MC 2026'!O133)</f>
        <v>0</v>
      </c>
      <c r="AG135" s="143">
        <f>SUM(-AE135,AF135)+Tabla3[[#This Row],[Saldo25]]</f>
        <v>-339.37594306880868</v>
      </c>
      <c r="AH135" s="120">
        <f>SUM('Nov 26'!L132)</f>
        <v>0</v>
      </c>
      <c r="AI135" s="106">
        <f>SUM('Pago Cuota MC 2026'!P133)</f>
        <v>0</v>
      </c>
      <c r="AJ135" s="117">
        <f>SUM(-AH135,AI135)+Tabla3[[#This Row],[Saldo28]]</f>
        <v>-339.37594306880868</v>
      </c>
      <c r="AK135" s="120">
        <f>SUM('Dic 26'!L132)</f>
        <v>0</v>
      </c>
      <c r="AL135" s="106">
        <f>SUM('Pago Cuota MC 2026'!Q133)</f>
        <v>0</v>
      </c>
      <c r="AM135" s="143">
        <f>SUM(-AK135,AL135)+Tabla3[[#This Row],[Saldo31]]</f>
        <v>-339.37594306880868</v>
      </c>
      <c r="AN135" s="126">
        <f t="shared" si="7"/>
        <v>-339.37594306880868</v>
      </c>
      <c r="AO135" s="29"/>
      <c r="AP135" s="104">
        <f>SUM(Tabla3[[#This Row],[Saldo Anual]])</f>
        <v>-339.37594306880868</v>
      </c>
      <c r="AQ135" t="s">
        <v>12</v>
      </c>
    </row>
    <row r="136" spans="1:43" ht="16.149999999999999" thickBot="1" x14ac:dyDescent="0.5">
      <c r="A136" s="339"/>
      <c r="B136" s="16" t="s">
        <v>9</v>
      </c>
      <c r="C136" s="114">
        <v>303</v>
      </c>
      <c r="D136" s="116">
        <f>SUM('Ene 26'!L133)-('Pago Cuota MC 2025'!F133)</f>
        <v>4.0844088414360158E-3</v>
      </c>
      <c r="E136" s="106">
        <f>SUM('Pago Cuota MC 2026'!F134)</f>
        <v>0</v>
      </c>
      <c r="F136" s="117">
        <f t="shared" si="8"/>
        <v>-4.0844088414360158E-3</v>
      </c>
      <c r="G136" s="116">
        <f>SUM('Feb 26'!L133)</f>
        <v>400.30932455233619</v>
      </c>
      <c r="H136" s="106">
        <f>SUM('Pago Cuota MC 2026'!G134)</f>
        <v>0</v>
      </c>
      <c r="I136" s="117">
        <f>SUM(-G136,H136)+Tabla3[[#This Row],[Saldo]]</f>
        <v>-400.31340896117763</v>
      </c>
      <c r="J136" s="116">
        <f>SUM('Mar 26'!L133)</f>
        <v>393.20658090088881</v>
      </c>
      <c r="K136" s="106">
        <f>SUM('Pago Cuota MC 2026'!H134)</f>
        <v>793.52</v>
      </c>
      <c r="L136" s="117">
        <f>SUM(-J136,K136)+Tabla3[[#This Row],[Saldo4]]</f>
        <v>1.0137933543319377E-5</v>
      </c>
      <c r="M136" s="120">
        <f>SUM('Abr 26'!L133)</f>
        <v>365.41066300163226</v>
      </c>
      <c r="N136" s="106">
        <f>SUM('Pago Cuota MC 2026'!I134)</f>
        <v>365.41</v>
      </c>
      <c r="O136" s="117">
        <f>SUM(-M136,N136)+Tabla3[[#This Row],[Saldo7]]</f>
        <v>-6.5286369868999827E-4</v>
      </c>
      <c r="P136" s="120">
        <f>SUM('May 26'!L133)</f>
        <v>362.43628438873873</v>
      </c>
      <c r="Q136" s="106">
        <f>SUM('Pago Cuota MC 2026'!J134)</f>
        <v>0</v>
      </c>
      <c r="R136" s="117">
        <f>SUM(-P136,Q136)+Tabla3[[#This Row],[Saldo13]]</f>
        <v>-362.43693725243742</v>
      </c>
      <c r="S136" s="120">
        <f>SUM('Jun 26'!L133)</f>
        <v>0</v>
      </c>
      <c r="T136" s="106">
        <f>SUM('Pago Cuota MC 2026'!K134)</f>
        <v>0</v>
      </c>
      <c r="U136" s="117">
        <f>SUM(-S136,T136)+Tabla3[[#This Row],[Saldo132]]</f>
        <v>-362.43693725243742</v>
      </c>
      <c r="V136" s="120">
        <f>SUM('Jul 26'!L133)</f>
        <v>0</v>
      </c>
      <c r="W136" s="106">
        <f>SUM('Pago Cuota MC 2026'!L134)</f>
        <v>0</v>
      </c>
      <c r="X136" s="117">
        <f>SUM(-V136,W136)+Tabla3[[#This Row],[Saldo16]]</f>
        <v>-362.43693725243742</v>
      </c>
      <c r="Y136" s="120">
        <f>SUM('Ago 26'!L133)</f>
        <v>0</v>
      </c>
      <c r="Z136" s="106">
        <f>SUM('Pago Cuota MC 2026'!M134)</f>
        <v>0</v>
      </c>
      <c r="AA136" s="117">
        <f>SUM(-Y136,Z136)+Tabla3[[#This Row],[Saldo19]]</f>
        <v>-362.43693725243742</v>
      </c>
      <c r="AB136" s="120">
        <f>SUM('Sep 26'!L133)</f>
        <v>0</v>
      </c>
      <c r="AC136" s="106">
        <f>SUM('Pago Cuota MC 2026'!N134)</f>
        <v>0</v>
      </c>
      <c r="AD136" s="117">
        <f>SUM(-AB136,AC136)+Tabla3[[#This Row],[Saldo22]]</f>
        <v>-362.43693725243742</v>
      </c>
      <c r="AE136" s="120">
        <f>SUM('Oct 26'!L133)</f>
        <v>0</v>
      </c>
      <c r="AF136" s="106">
        <f>SUM('Pago Cuota MC 2026'!O134)</f>
        <v>0</v>
      </c>
      <c r="AG136" s="143">
        <f>SUM(-AE136,AF136)+Tabla3[[#This Row],[Saldo25]]</f>
        <v>-362.43693725243742</v>
      </c>
      <c r="AH136" s="120">
        <f>SUM('Nov 26'!L133)</f>
        <v>0</v>
      </c>
      <c r="AI136" s="106">
        <f>SUM('Pago Cuota MC 2026'!P134)</f>
        <v>0</v>
      </c>
      <c r="AJ136" s="117">
        <f>SUM(-AH136,AI136)+Tabla3[[#This Row],[Saldo28]]</f>
        <v>-362.43693725243742</v>
      </c>
      <c r="AK136" s="120">
        <f>SUM('Dic 26'!L133)</f>
        <v>0</v>
      </c>
      <c r="AL136" s="106">
        <f>SUM('Pago Cuota MC 2026'!Q134)</f>
        <v>0</v>
      </c>
      <c r="AM136" s="143">
        <f>SUM(-AK136,AL136)+Tabla3[[#This Row],[Saldo31]]</f>
        <v>-362.43693725243742</v>
      </c>
      <c r="AN136" s="126">
        <f t="shared" si="7"/>
        <v>-362.43693725243742</v>
      </c>
      <c r="AO136" s="29"/>
      <c r="AP136" s="104">
        <f>SUM(Tabla3[[#This Row],[Saldo Anual]])</f>
        <v>-362.43693725243742</v>
      </c>
    </row>
    <row r="137" spans="1:43" ht="16.149999999999999" thickBot="1" x14ac:dyDescent="0.5">
      <c r="A137" s="339"/>
      <c r="B137" s="16" t="s">
        <v>9</v>
      </c>
      <c r="C137" s="114">
        <v>304</v>
      </c>
      <c r="D137" s="116">
        <f>SUM('Ene 26'!L134)-('Pago Cuota MC 2025'!F134)</f>
        <v>383.99693462530252</v>
      </c>
      <c r="E137" s="106">
        <f>SUM('Pago Cuota MC 2026'!F135)</f>
        <v>384.54</v>
      </c>
      <c r="F137" s="117">
        <f t="shared" si="8"/>
        <v>0.54306537469750538</v>
      </c>
      <c r="G137" s="116">
        <f>SUM('Feb 26'!L134)</f>
        <v>399.95635164708949</v>
      </c>
      <c r="H137" s="106">
        <f>SUM('Pago Cuota MC 2026'!G135)</f>
        <v>399.41</v>
      </c>
      <c r="I137" s="117">
        <f>SUM(-G137,H137)+Tabla3[[#This Row],[Saldo]]</f>
        <v>-3.2862723919606651E-3</v>
      </c>
      <c r="J137" s="116">
        <f>SUM('Mar 26'!L134)</f>
        <v>397.55372197279831</v>
      </c>
      <c r="K137" s="106">
        <f>SUM('Pago Cuota MC 2026'!H135)</f>
        <v>397.56</v>
      </c>
      <c r="L137" s="117">
        <f>SUM(-J137,K137)+Tabla3[[#This Row],[Saldo4]]</f>
        <v>2.9917548097273539E-3</v>
      </c>
      <c r="M137" s="120">
        <f>SUM('Abr 26'!L134)</f>
        <v>410.20537297015272</v>
      </c>
      <c r="N137" s="106">
        <f>SUM('Pago Cuota MC 2026'!I135)</f>
        <v>410.2</v>
      </c>
      <c r="O137" s="117">
        <f>SUM(-M137,N137)+Tabla3[[#This Row],[Saldo7]]</f>
        <v>-2.3812153430071703E-3</v>
      </c>
      <c r="P137" s="120">
        <f>SUM('May 26'!L134)</f>
        <v>409.01246579414419</v>
      </c>
      <c r="Q137" s="106">
        <f>SUM('Pago Cuota MC 2026'!J135)</f>
        <v>0</v>
      </c>
      <c r="R137" s="117">
        <f>SUM(-P137,Q137)+Tabla3[[#This Row],[Saldo13]]</f>
        <v>-409.0148470094872</v>
      </c>
      <c r="S137" s="120">
        <f>SUM('Jun 26'!L134)</f>
        <v>0</v>
      </c>
      <c r="T137" s="106">
        <f>SUM('Pago Cuota MC 2026'!K135)</f>
        <v>0</v>
      </c>
      <c r="U137" s="117">
        <f>SUM(-S137,T137)+Tabla3[[#This Row],[Saldo132]]</f>
        <v>-409.0148470094872</v>
      </c>
      <c r="V137" s="120">
        <f>SUM('Jul 26'!L134)</f>
        <v>0</v>
      </c>
      <c r="W137" s="106">
        <f>SUM('Pago Cuota MC 2026'!L135)</f>
        <v>0</v>
      </c>
      <c r="X137" s="117">
        <f>SUM(-V137,W137)+Tabla3[[#This Row],[Saldo16]]</f>
        <v>-409.0148470094872</v>
      </c>
      <c r="Y137" s="120">
        <f>SUM('Ago 26'!L134)</f>
        <v>0</v>
      </c>
      <c r="Z137" s="106">
        <f>SUM('Pago Cuota MC 2026'!M135)</f>
        <v>0</v>
      </c>
      <c r="AA137" s="117">
        <f>SUM(-Y137,Z137)+Tabla3[[#This Row],[Saldo19]]</f>
        <v>-409.0148470094872</v>
      </c>
      <c r="AB137" s="120">
        <f>SUM('Sep 26'!L134)</f>
        <v>0</v>
      </c>
      <c r="AC137" s="106">
        <f>SUM('Pago Cuota MC 2026'!N135)</f>
        <v>0</v>
      </c>
      <c r="AD137" s="117">
        <f>SUM(-AB137,AC137)+Tabla3[[#This Row],[Saldo22]]</f>
        <v>-409.0148470094872</v>
      </c>
      <c r="AE137" s="120">
        <f>SUM('Oct 26'!L134)</f>
        <v>0</v>
      </c>
      <c r="AF137" s="106">
        <f>SUM('Pago Cuota MC 2026'!O135)</f>
        <v>0</v>
      </c>
      <c r="AG137" s="143">
        <f>SUM(-AE137,AF137)+Tabla3[[#This Row],[Saldo25]]</f>
        <v>-409.0148470094872</v>
      </c>
      <c r="AH137" s="120">
        <f>SUM('Nov 26'!L134)</f>
        <v>0</v>
      </c>
      <c r="AI137" s="106">
        <f>SUM('Pago Cuota MC 2026'!P135)</f>
        <v>0</v>
      </c>
      <c r="AJ137" s="117">
        <f>SUM(-AH137,AI137)+Tabla3[[#This Row],[Saldo28]]</f>
        <v>-409.0148470094872</v>
      </c>
      <c r="AK137" s="120">
        <f>SUM('Dic 26'!L134)</f>
        <v>0</v>
      </c>
      <c r="AL137" s="106">
        <f>SUM('Pago Cuota MC 2026'!Q135)</f>
        <v>0</v>
      </c>
      <c r="AM137" s="143">
        <f>SUM(-AK137,AL137)+Tabla3[[#This Row],[Saldo31]]</f>
        <v>-409.0148470094872</v>
      </c>
      <c r="AN137" s="126">
        <f t="shared" si="7"/>
        <v>-409.0148470094872</v>
      </c>
      <c r="AO137" s="29"/>
      <c r="AP137" s="104">
        <f>SUM(Tabla3[[#This Row],[Saldo Anual]])</f>
        <v>-409.0148470094872</v>
      </c>
    </row>
    <row r="138" spans="1:43" ht="16.149999999999999" thickBot="1" x14ac:dyDescent="0.5">
      <c r="A138" s="339"/>
      <c r="B138" s="16" t="s">
        <v>9</v>
      </c>
      <c r="C138" s="114">
        <v>401</v>
      </c>
      <c r="D138" s="116">
        <f>SUM('Ene 26'!L135)-('Pago Cuota MC 2025'!F135)</f>
        <v>345.59204991574626</v>
      </c>
      <c r="E138" s="106">
        <f>SUM('Pago Cuota MC 2026'!F136)</f>
        <v>346</v>
      </c>
      <c r="F138" s="117">
        <f t="shared" si="8"/>
        <v>0.40795008425374135</v>
      </c>
      <c r="G138" s="116">
        <f>SUM('Feb 26'!L135)</f>
        <v>356.63571546854604</v>
      </c>
      <c r="H138" s="106">
        <f>SUM('Pago Cuota MC 2026'!G136)</f>
        <v>356.23</v>
      </c>
      <c r="I138" s="117">
        <f>SUM(-G138,H138)+Tabla3[[#This Row],[Saldo]]</f>
        <v>2.2346157077208773E-3</v>
      </c>
      <c r="J138" s="116">
        <f>SUM('Mar 26'!L135)</f>
        <v>344.14918335173718</v>
      </c>
      <c r="K138" s="106">
        <f>SUM('Pago Cuota MC 2026'!H136)</f>
        <v>355</v>
      </c>
      <c r="L138" s="117">
        <f>SUM(-J138,K138)+Tabla3[[#This Row],[Saldo4]]</f>
        <v>10.853051263970542</v>
      </c>
      <c r="M138" s="120">
        <f>SUM('Abr 26'!L135)</f>
        <v>365.75727244549375</v>
      </c>
      <c r="N138" s="106">
        <f>SUM('Pago Cuota MC 2026'!I136)</f>
        <v>355</v>
      </c>
      <c r="O138" s="117">
        <f>SUM(-M138,N138)+Tabla3[[#This Row],[Saldo7]]</f>
        <v>9.5778818476787819E-2</v>
      </c>
      <c r="P138" s="120">
        <f>SUM('May 26'!L135)</f>
        <v>355.3214764157658</v>
      </c>
      <c r="Q138" s="106">
        <f>SUM('Pago Cuota MC 2026'!J136)</f>
        <v>358</v>
      </c>
      <c r="R138" s="117">
        <f>SUM(-P138,Q138)+Tabla3[[#This Row],[Saldo13]]</f>
        <v>2.7743024027109868</v>
      </c>
      <c r="S138" s="120">
        <f>SUM('Jun 26'!L135)</f>
        <v>0</v>
      </c>
      <c r="T138" s="106">
        <f>SUM('Pago Cuota MC 2026'!K136)</f>
        <v>0</v>
      </c>
      <c r="U138" s="117">
        <f>SUM(-S138,T138)+Tabla3[[#This Row],[Saldo132]]</f>
        <v>2.7743024027109868</v>
      </c>
      <c r="V138" s="120">
        <f>SUM('Jul 26'!L135)</f>
        <v>0</v>
      </c>
      <c r="W138" s="106">
        <f>SUM('Pago Cuota MC 2026'!L136)</f>
        <v>0</v>
      </c>
      <c r="X138" s="117">
        <f>SUM(-V138,W138)+Tabla3[[#This Row],[Saldo16]]</f>
        <v>2.7743024027109868</v>
      </c>
      <c r="Y138" s="120">
        <f>SUM('Ago 26'!L135)</f>
        <v>0</v>
      </c>
      <c r="Z138" s="106">
        <f>SUM('Pago Cuota MC 2026'!M136)</f>
        <v>0</v>
      </c>
      <c r="AA138" s="117">
        <f>SUM(-Y138,Z138)+Tabla3[[#This Row],[Saldo19]]</f>
        <v>2.7743024027109868</v>
      </c>
      <c r="AB138" s="120">
        <f>SUM('Sep 26'!L135)</f>
        <v>0</v>
      </c>
      <c r="AC138" s="106">
        <f>SUM('Pago Cuota MC 2026'!N136)</f>
        <v>0</v>
      </c>
      <c r="AD138" s="117">
        <f>SUM(-AB138,AC138)+Tabla3[[#This Row],[Saldo22]]</f>
        <v>2.7743024027109868</v>
      </c>
      <c r="AE138" s="120">
        <f>SUM('Oct 26'!L135)</f>
        <v>0</v>
      </c>
      <c r="AF138" s="106">
        <f>SUM('Pago Cuota MC 2026'!O136)</f>
        <v>0</v>
      </c>
      <c r="AG138" s="143">
        <f>SUM(-AE138,AF138)+Tabla3[[#This Row],[Saldo25]]</f>
        <v>2.7743024027109868</v>
      </c>
      <c r="AH138" s="120">
        <f>SUM('Nov 26'!L135)</f>
        <v>0</v>
      </c>
      <c r="AI138" s="106">
        <f>SUM('Pago Cuota MC 2026'!P136)</f>
        <v>0</v>
      </c>
      <c r="AJ138" s="117">
        <f>SUM(-AH138,AI138)+Tabla3[[#This Row],[Saldo28]]</f>
        <v>2.7743024027109868</v>
      </c>
      <c r="AK138" s="120">
        <f>SUM('Dic 26'!L135)</f>
        <v>0</v>
      </c>
      <c r="AL138" s="106">
        <f>SUM('Pago Cuota MC 2026'!Q136)</f>
        <v>0</v>
      </c>
      <c r="AM138" s="143">
        <f>SUM(-AK138,AL138)+Tabla3[[#This Row],[Saldo31]]</f>
        <v>2.7743024027109868</v>
      </c>
      <c r="AN138" s="126">
        <f t="shared" ref="AN138:AN165" si="9">SUM(AM138)</f>
        <v>2.7743024027109868</v>
      </c>
      <c r="AO138" s="29"/>
      <c r="AP138" s="104" t="s">
        <v>12</v>
      </c>
    </row>
    <row r="139" spans="1:43" ht="16.149999999999999" thickBot="1" x14ac:dyDescent="0.5">
      <c r="A139" s="339"/>
      <c r="B139" s="16" t="s">
        <v>9</v>
      </c>
      <c r="C139" s="114">
        <v>402</v>
      </c>
      <c r="D139" s="116">
        <f>SUM('Ene 26'!L136)-('Pago Cuota MC 2025'!F136)</f>
        <v>329.45018928977669</v>
      </c>
      <c r="E139" s="106">
        <f>SUM('Pago Cuota MC 2026'!F137)</f>
        <v>329.45</v>
      </c>
      <c r="F139" s="117">
        <f t="shared" si="8"/>
        <v>-1.8928977669929736E-4</v>
      </c>
      <c r="G139" s="116">
        <f>SUM('Feb 26'!L136)</f>
        <v>394.92875039415293</v>
      </c>
      <c r="H139" s="106">
        <f>SUM('Pago Cuota MC 2026'!G137)</f>
        <v>394.93</v>
      </c>
      <c r="I139" s="117">
        <f>SUM(-G139,H139)+Tabla3[[#This Row],[Saldo]]</f>
        <v>1.0603160703794856E-3</v>
      </c>
      <c r="J139" s="116">
        <f>SUM('Mar 26'!L136)</f>
        <v>400.53231863318075</v>
      </c>
      <c r="K139" s="106">
        <f>SUM('Pago Cuota MC 2026'!H137)</f>
        <v>400.53</v>
      </c>
      <c r="L139" s="117">
        <f>SUM(-J139,K139)+Tabla3[[#This Row],[Saldo4]]</f>
        <v>-1.2583171103983659E-3</v>
      </c>
      <c r="M139" s="120">
        <f>SUM('Abr 26'!L136)</f>
        <v>393.04820549900899</v>
      </c>
      <c r="N139" s="106">
        <f>SUM('Pago Cuota MC 2026'!I137)</f>
        <v>393.05</v>
      </c>
      <c r="O139" s="117">
        <f>SUM(-M139,N139)+Tabla3[[#This Row],[Saldo7]]</f>
        <v>5.3618388062659506E-4</v>
      </c>
      <c r="P139" s="120">
        <f>SUM('May 26'!L136)</f>
        <v>389.14038068603605</v>
      </c>
      <c r="Q139" s="106">
        <f>SUM('Pago Cuota MC 2026'!J137)</f>
        <v>0</v>
      </c>
      <c r="R139" s="117">
        <f>SUM(-P139,Q139)+Tabla3[[#This Row],[Saldo13]]</f>
        <v>-389.13984450215543</v>
      </c>
      <c r="S139" s="120">
        <f>SUM('Jun 26'!L136)</f>
        <v>0</v>
      </c>
      <c r="T139" s="106">
        <f>SUM('Pago Cuota MC 2026'!K137)</f>
        <v>0</v>
      </c>
      <c r="U139" s="117">
        <f>SUM(-S139,T139)+Tabla3[[#This Row],[Saldo132]]</f>
        <v>-389.13984450215543</v>
      </c>
      <c r="V139" s="120">
        <f>SUM('Jul 26'!L136)</f>
        <v>0</v>
      </c>
      <c r="W139" s="106">
        <f>SUM('Pago Cuota MC 2026'!L137)</f>
        <v>0</v>
      </c>
      <c r="X139" s="117">
        <f>SUM(-V139,W139)+Tabla3[[#This Row],[Saldo16]]</f>
        <v>-389.13984450215543</v>
      </c>
      <c r="Y139" s="120">
        <f>SUM('Ago 26'!L136)</f>
        <v>0</v>
      </c>
      <c r="Z139" s="106">
        <f>SUM('Pago Cuota MC 2026'!M137)</f>
        <v>0</v>
      </c>
      <c r="AA139" s="117">
        <f>SUM(-Y139,Z139)+Tabla3[[#This Row],[Saldo19]]</f>
        <v>-389.13984450215543</v>
      </c>
      <c r="AB139" s="120">
        <f>SUM('Sep 26'!L136)</f>
        <v>0</v>
      </c>
      <c r="AC139" s="106">
        <f>SUM('Pago Cuota MC 2026'!N137)</f>
        <v>0</v>
      </c>
      <c r="AD139" s="117">
        <f>SUM(-AB139,AC139)+Tabla3[[#This Row],[Saldo22]]</f>
        <v>-389.13984450215543</v>
      </c>
      <c r="AE139" s="120">
        <f>SUM('Oct 26'!L136)</f>
        <v>0</v>
      </c>
      <c r="AF139" s="106">
        <f>SUM('Pago Cuota MC 2026'!O137)</f>
        <v>0</v>
      </c>
      <c r="AG139" s="143">
        <f>SUM(-AE139,AF139)+Tabla3[[#This Row],[Saldo25]]</f>
        <v>-389.13984450215543</v>
      </c>
      <c r="AH139" s="120">
        <f>SUM('Nov 26'!L136)</f>
        <v>0</v>
      </c>
      <c r="AI139" s="106">
        <f>SUM('Pago Cuota MC 2026'!P137)</f>
        <v>0</v>
      </c>
      <c r="AJ139" s="117">
        <f>SUM(-AH139,AI139)+Tabla3[[#This Row],[Saldo28]]</f>
        <v>-389.13984450215543</v>
      </c>
      <c r="AK139" s="120">
        <f>SUM('Dic 26'!L136)</f>
        <v>0</v>
      </c>
      <c r="AL139" s="106">
        <f>SUM('Pago Cuota MC 2026'!Q137)</f>
        <v>0</v>
      </c>
      <c r="AM139" s="143">
        <f>SUM(-AK139,AL139)+Tabla3[[#This Row],[Saldo31]]</f>
        <v>-389.13984450215543</v>
      </c>
      <c r="AN139" s="126">
        <f t="shared" si="9"/>
        <v>-389.13984450215543</v>
      </c>
      <c r="AO139" s="29"/>
      <c r="AP139" s="104">
        <f>SUM(Tabla3[[#This Row],[Saldo Anual]])</f>
        <v>-389.13984450215543</v>
      </c>
    </row>
    <row r="140" spans="1:43" ht="16.149999999999999" thickBot="1" x14ac:dyDescent="0.5">
      <c r="A140" s="339"/>
      <c r="B140" s="16" t="s">
        <v>9</v>
      </c>
      <c r="C140" s="114">
        <v>403</v>
      </c>
      <c r="D140" s="116">
        <f>SUM('Ene 26'!L137)-('Pago Cuota MC 2025'!F137)</f>
        <v>-1.0553231605230167</v>
      </c>
      <c r="E140" s="106">
        <f>SUM('Pago Cuota MC 2026'!F138)</f>
        <v>0</v>
      </c>
      <c r="F140" s="117">
        <f t="shared" si="8"/>
        <v>1.0553231605230167</v>
      </c>
      <c r="G140" s="116">
        <f>SUM('Feb 26'!L137)</f>
        <v>436.0546191490472</v>
      </c>
      <c r="H140" s="106">
        <f>SUM('Pago Cuota MC 2026'!G138)</f>
        <v>0</v>
      </c>
      <c r="I140" s="117">
        <f>SUM(-G140,H140)+Tabla3[[#This Row],[Saldo]]</f>
        <v>-434.99929598852418</v>
      </c>
      <c r="J140" s="116">
        <f>SUM('Mar 26'!L137)</f>
        <v>477.99819363991384</v>
      </c>
      <c r="K140" s="106">
        <f>SUM('Pago Cuota MC 2026'!H138)</f>
        <v>913</v>
      </c>
      <c r="L140" s="117">
        <f>SUM(-J140,K140)+Tabla3[[#This Row],[Saldo4]]</f>
        <v>2.5103715619820832E-3</v>
      </c>
      <c r="M140" s="120">
        <f>SUM('Abr 26'!L137)</f>
        <v>442.43092994811707</v>
      </c>
      <c r="N140" s="106">
        <f>SUM('Pago Cuota MC 2026'!I138)</f>
        <v>0</v>
      </c>
      <c r="O140" s="117">
        <f>SUM(-M140,N140)+Tabla3[[#This Row],[Saldo7]]</f>
        <v>-442.42841957655509</v>
      </c>
      <c r="P140" s="120">
        <f>SUM('May 26'!L137)</f>
        <v>434.60781914549551</v>
      </c>
      <c r="Q140" s="106">
        <f>SUM('Pago Cuota MC 2026'!J138)</f>
        <v>878</v>
      </c>
      <c r="R140" s="117">
        <f>SUM(-P140,Q140)+Tabla3[[#This Row],[Saldo13]]</f>
        <v>0.96376127794940203</v>
      </c>
      <c r="S140" s="120">
        <f>SUM('Jun 26'!L137)</f>
        <v>0</v>
      </c>
      <c r="T140" s="106">
        <f>SUM('Pago Cuota MC 2026'!K138)</f>
        <v>0</v>
      </c>
      <c r="U140" s="117">
        <f>SUM(-S140,T140)+Tabla3[[#This Row],[Saldo132]]</f>
        <v>0.96376127794940203</v>
      </c>
      <c r="V140" s="120">
        <f>SUM('Jul 26'!L137)</f>
        <v>0</v>
      </c>
      <c r="W140" s="106">
        <f>SUM('Pago Cuota MC 2026'!L138)</f>
        <v>0</v>
      </c>
      <c r="X140" s="117">
        <f>SUM(-V140,W140)+Tabla3[[#This Row],[Saldo16]]</f>
        <v>0.96376127794940203</v>
      </c>
      <c r="Y140" s="120">
        <f>SUM('Ago 26'!L137)</f>
        <v>0</v>
      </c>
      <c r="Z140" s="106">
        <f>SUM('Pago Cuota MC 2026'!M138)</f>
        <v>0</v>
      </c>
      <c r="AA140" s="117">
        <f>SUM(-Y140,Z140)+Tabla3[[#This Row],[Saldo19]]</f>
        <v>0.96376127794940203</v>
      </c>
      <c r="AB140" s="120">
        <f>SUM('Sep 26'!L137)</f>
        <v>0</v>
      </c>
      <c r="AC140" s="106">
        <f>SUM('Pago Cuota MC 2026'!N138)</f>
        <v>0</v>
      </c>
      <c r="AD140" s="117">
        <f>SUM(-AB140,AC140)+Tabla3[[#This Row],[Saldo22]]</f>
        <v>0.96376127794940203</v>
      </c>
      <c r="AE140" s="120">
        <f>SUM('Oct 26'!L137)</f>
        <v>0</v>
      </c>
      <c r="AF140" s="106">
        <f>SUM('Pago Cuota MC 2026'!O138)</f>
        <v>0</v>
      </c>
      <c r="AG140" s="143">
        <f>SUM(-AE140,AF140)+Tabla3[[#This Row],[Saldo25]]</f>
        <v>0.96376127794940203</v>
      </c>
      <c r="AH140" s="120">
        <f>SUM('Nov 26'!L137)</f>
        <v>0</v>
      </c>
      <c r="AI140" s="106">
        <f>SUM('Pago Cuota MC 2026'!P138)</f>
        <v>0</v>
      </c>
      <c r="AJ140" s="117">
        <f>SUM(-AH140,AI140)+Tabla3[[#This Row],[Saldo28]]</f>
        <v>0.96376127794940203</v>
      </c>
      <c r="AK140" s="120">
        <f>SUM('Dic 26'!L137)</f>
        <v>0</v>
      </c>
      <c r="AL140" s="106">
        <f>SUM('Pago Cuota MC 2026'!Q138)</f>
        <v>0</v>
      </c>
      <c r="AM140" s="143">
        <f>SUM(-AK140,AL140)+Tabla3[[#This Row],[Saldo31]]</f>
        <v>0.96376127794940203</v>
      </c>
      <c r="AN140" s="126">
        <f t="shared" si="9"/>
        <v>0.96376127794940203</v>
      </c>
      <c r="AO140" s="29"/>
      <c r="AP140" s="104" t="s">
        <v>12</v>
      </c>
    </row>
    <row r="141" spans="1:43" ht="16.149999999999999" thickBot="1" x14ac:dyDescent="0.5">
      <c r="A141" s="339"/>
      <c r="B141" s="16" t="s">
        <v>9</v>
      </c>
      <c r="C141" s="114">
        <v>404</v>
      </c>
      <c r="D141" s="116">
        <f>SUM('Ene 26'!L138)-('Pago Cuota MC 2025'!F138)</f>
        <v>389.67772462136264</v>
      </c>
      <c r="E141" s="106">
        <f>SUM('Pago Cuota MC 2026'!F139)</f>
        <v>390</v>
      </c>
      <c r="F141" s="117">
        <f t="shared" si="8"/>
        <v>0.32227537863735733</v>
      </c>
      <c r="G141" s="116">
        <f>SUM('Feb 26'!L138)</f>
        <v>394.04179283737926</v>
      </c>
      <c r="H141" s="106">
        <f>SUM('Pago Cuota MC 2026'!G139)</f>
        <v>393.72</v>
      </c>
      <c r="I141" s="117">
        <f>SUM(-G141,H141)+Tabla3[[#This Row],[Saldo]]</f>
        <v>4.8254125812263737E-4</v>
      </c>
      <c r="J141" s="116">
        <f>SUM('Mar 26'!L138)</f>
        <v>362.00287384460006</v>
      </c>
      <c r="K141" s="106">
        <f>SUM('Pago Cuota MC 2026'!H139)</f>
        <v>362</v>
      </c>
      <c r="L141" s="117">
        <f>SUM(-J141,K141)+Tabla3[[#This Row],[Saldo4]]</f>
        <v>-2.3913033419376006E-3</v>
      </c>
      <c r="M141" s="120">
        <f>SUM('Abr 26'!L138)</f>
        <v>369.05918346333215</v>
      </c>
      <c r="N141" s="106">
        <f>SUM('Pago Cuota MC 2026'!I139)</f>
        <v>369.06</v>
      </c>
      <c r="O141" s="117">
        <f>SUM(-M141,N141)+Tabla3[[#This Row],[Saldo7]]</f>
        <v>-1.5747666740821842E-3</v>
      </c>
      <c r="P141" s="120">
        <f>SUM('May 26'!L138)</f>
        <v>351.75733917252251</v>
      </c>
      <c r="Q141" s="106">
        <f>SUM('Pago Cuota MC 2026'!J139)</f>
        <v>0</v>
      </c>
      <c r="R141" s="117">
        <f>SUM(-P141,Q141)+Tabla3[[#This Row],[Saldo13]]</f>
        <v>-351.75891393919659</v>
      </c>
      <c r="S141" s="120">
        <f>SUM('Jun 26'!L138)</f>
        <v>0</v>
      </c>
      <c r="T141" s="106">
        <f>SUM('Pago Cuota MC 2026'!K139)</f>
        <v>0</v>
      </c>
      <c r="U141" s="117">
        <f>SUM(-S141,T141)+Tabla3[[#This Row],[Saldo132]]</f>
        <v>-351.75891393919659</v>
      </c>
      <c r="V141" s="120">
        <f>SUM('Jul 26'!L138)</f>
        <v>0</v>
      </c>
      <c r="W141" s="106">
        <f>SUM('Pago Cuota MC 2026'!L139)</f>
        <v>0</v>
      </c>
      <c r="X141" s="117">
        <f>SUM(-V141,W141)+Tabla3[[#This Row],[Saldo16]]</f>
        <v>-351.75891393919659</v>
      </c>
      <c r="Y141" s="120">
        <f>SUM('Ago 26'!L138)</f>
        <v>0</v>
      </c>
      <c r="Z141" s="106">
        <f>SUM('Pago Cuota MC 2026'!M139)</f>
        <v>0</v>
      </c>
      <c r="AA141" s="117">
        <f>SUM(-Y141,Z141)+Tabla3[[#This Row],[Saldo19]]</f>
        <v>-351.75891393919659</v>
      </c>
      <c r="AB141" s="120">
        <f>SUM('Sep 26'!L138)</f>
        <v>0</v>
      </c>
      <c r="AC141" s="106">
        <f>SUM('Pago Cuota MC 2026'!N139)</f>
        <v>0</v>
      </c>
      <c r="AD141" s="117">
        <f>SUM(-AB141,AC141)+Tabla3[[#This Row],[Saldo22]]</f>
        <v>-351.75891393919659</v>
      </c>
      <c r="AE141" s="120">
        <f>SUM('Oct 26'!L138)</f>
        <v>0</v>
      </c>
      <c r="AF141" s="106">
        <f>SUM('Pago Cuota MC 2026'!O139)</f>
        <v>0</v>
      </c>
      <c r="AG141" s="143">
        <f>SUM(-AE141,AF141)+Tabla3[[#This Row],[Saldo25]]</f>
        <v>-351.75891393919659</v>
      </c>
      <c r="AH141" s="120">
        <f>SUM('Nov 26'!L138)</f>
        <v>0</v>
      </c>
      <c r="AI141" s="106">
        <f>SUM('Pago Cuota MC 2026'!P139)</f>
        <v>0</v>
      </c>
      <c r="AJ141" s="117">
        <f>SUM(-AH141,AI141)+Tabla3[[#This Row],[Saldo28]]</f>
        <v>-351.75891393919659</v>
      </c>
      <c r="AK141" s="120">
        <f>SUM('Dic 26'!L138)</f>
        <v>0</v>
      </c>
      <c r="AL141" s="106">
        <f>SUM('Pago Cuota MC 2026'!Q139)</f>
        <v>0</v>
      </c>
      <c r="AM141" s="143">
        <f>SUM(-AK141,AL141)+Tabla3[[#This Row],[Saldo31]]</f>
        <v>-351.75891393919659</v>
      </c>
      <c r="AN141" s="126">
        <f t="shared" si="9"/>
        <v>-351.75891393919659</v>
      </c>
      <c r="AO141" s="29"/>
      <c r="AP141" s="104">
        <f>SUM(Tabla3[[#This Row],[Saldo Anual]])</f>
        <v>-351.75891393919659</v>
      </c>
    </row>
    <row r="142" spans="1:43" ht="16.149999999999999" thickBot="1" x14ac:dyDescent="0.5">
      <c r="A142" s="339"/>
      <c r="B142" s="16" t="s">
        <v>9</v>
      </c>
      <c r="C142" s="114">
        <v>501</v>
      </c>
      <c r="D142" s="116">
        <f>SUM('Ene 26'!L139)-('Pago Cuota MC 2025'!F139)</f>
        <v>379.49638573547071</v>
      </c>
      <c r="E142" s="106">
        <f>SUM('Pago Cuota MC 2026'!F140)</f>
        <v>379.5</v>
      </c>
      <c r="F142" s="117">
        <f t="shared" si="8"/>
        <v>3.6142645292898123E-3</v>
      </c>
      <c r="G142" s="116">
        <f>SUM('Feb 26'!L139)</f>
        <v>396.32254084051158</v>
      </c>
      <c r="H142" s="106">
        <f>SUM('Pago Cuota MC 2026'!G140)</f>
        <v>396.32</v>
      </c>
      <c r="I142" s="117">
        <f>SUM(-G142,H142)+Tabla3[[#This Row],[Saldo]]</f>
        <v>1.073424017704383E-3</v>
      </c>
      <c r="J142" s="116">
        <f>SUM('Mar 26'!L139)</f>
        <v>405.46981219633722</v>
      </c>
      <c r="K142" s="106">
        <f>SUM('Pago Cuota MC 2026'!H140)</f>
        <v>405.47</v>
      </c>
      <c r="L142" s="117">
        <f>SUM(-J142,K142)+Tabla3[[#This Row],[Saldo4]]</f>
        <v>1.2612276805157308E-3</v>
      </c>
      <c r="M142" s="120">
        <f>SUM('Abr 26'!L139)</f>
        <v>409.989515677393</v>
      </c>
      <c r="N142" s="106">
        <f>SUM('Pago Cuota MC 2026'!I140)</f>
        <v>409.9</v>
      </c>
      <c r="O142" s="117">
        <f>SUM(-M142,N142)+Tabla3[[#This Row],[Saldo7]]</f>
        <v>-8.8254449712508176E-2</v>
      </c>
      <c r="P142" s="120">
        <f>SUM('May 26'!L139)</f>
        <v>390.32992271306307</v>
      </c>
      <c r="Q142" s="106">
        <f>SUM('Pago Cuota MC 2026'!J140)</f>
        <v>0</v>
      </c>
      <c r="R142" s="117">
        <f>SUM(-P142,Q142)+Tabla3[[#This Row],[Saldo13]]</f>
        <v>-390.41817716277558</v>
      </c>
      <c r="S142" s="120">
        <f>SUM('Jun 26'!L139)</f>
        <v>0</v>
      </c>
      <c r="T142" s="106">
        <f>SUM('Pago Cuota MC 2026'!K140)</f>
        <v>0</v>
      </c>
      <c r="U142" s="117">
        <f>SUM(-S142,T142)+Tabla3[[#This Row],[Saldo132]]</f>
        <v>-390.41817716277558</v>
      </c>
      <c r="V142" s="120">
        <f>SUM('Jul 26'!L139)</f>
        <v>0</v>
      </c>
      <c r="W142" s="106">
        <f>SUM('Pago Cuota MC 2026'!L140)</f>
        <v>0</v>
      </c>
      <c r="X142" s="117">
        <f>SUM(-V142,W142)+Tabla3[[#This Row],[Saldo16]]</f>
        <v>-390.41817716277558</v>
      </c>
      <c r="Y142" s="120">
        <f>SUM('Ago 26'!L139)</f>
        <v>0</v>
      </c>
      <c r="Z142" s="106">
        <f>SUM('Pago Cuota MC 2026'!M140)</f>
        <v>0</v>
      </c>
      <c r="AA142" s="117">
        <f>SUM(-Y142,Z142)+Tabla3[[#This Row],[Saldo19]]</f>
        <v>-390.41817716277558</v>
      </c>
      <c r="AB142" s="120">
        <f>SUM('Sep 26'!L139)</f>
        <v>0</v>
      </c>
      <c r="AC142" s="106">
        <f>SUM('Pago Cuota MC 2026'!N140)</f>
        <v>0</v>
      </c>
      <c r="AD142" s="117">
        <f>SUM(-AB142,AC142)+Tabla3[[#This Row],[Saldo22]]</f>
        <v>-390.41817716277558</v>
      </c>
      <c r="AE142" s="120">
        <f>SUM('Oct 26'!L139)</f>
        <v>0</v>
      </c>
      <c r="AF142" s="106">
        <f>SUM('Pago Cuota MC 2026'!O140)</f>
        <v>0</v>
      </c>
      <c r="AG142" s="143">
        <f>SUM(-AE142,AF142)+Tabla3[[#This Row],[Saldo25]]</f>
        <v>-390.41817716277558</v>
      </c>
      <c r="AH142" s="120">
        <f>SUM('Nov 26'!L139)</f>
        <v>0</v>
      </c>
      <c r="AI142" s="106">
        <f>SUM('Pago Cuota MC 2026'!P140)</f>
        <v>0</v>
      </c>
      <c r="AJ142" s="117">
        <f>SUM(-AH142,AI142)+Tabla3[[#This Row],[Saldo28]]</f>
        <v>-390.41817716277558</v>
      </c>
      <c r="AK142" s="120">
        <f>SUM('Dic 26'!L139)</f>
        <v>0</v>
      </c>
      <c r="AL142" s="106">
        <f>SUM('Pago Cuota MC 2026'!Q140)</f>
        <v>0</v>
      </c>
      <c r="AM142" s="143">
        <f>SUM(-AK142,AL142)+Tabla3[[#This Row],[Saldo31]]</f>
        <v>-390.41817716277558</v>
      </c>
      <c r="AN142" s="126">
        <f t="shared" si="9"/>
        <v>-390.41817716277558</v>
      </c>
      <c r="AO142" s="29"/>
      <c r="AP142" s="104">
        <f>SUM(Tabla3[[#This Row],[Saldo Anual]])</f>
        <v>-390.41817716277558</v>
      </c>
    </row>
    <row r="143" spans="1:43" ht="16.149999999999999" thickBot="1" x14ac:dyDescent="0.5">
      <c r="A143" s="339"/>
      <c r="B143" s="16" t="s">
        <v>9</v>
      </c>
      <c r="C143" s="114">
        <v>502</v>
      </c>
      <c r="D143" s="116">
        <f>SUM('Ene 26'!L140)-('Pago Cuota MC 2025'!F140)</f>
        <v>344.13705172458606</v>
      </c>
      <c r="E143" s="106">
        <f>SUM('Pago Cuota MC 2026'!F141)</f>
        <v>344.14</v>
      </c>
      <c r="F143" s="117">
        <f t="shared" si="8"/>
        <v>2.9482754139280587E-3</v>
      </c>
      <c r="G143" s="116">
        <f>SUM('Feb 26'!L140)</f>
        <v>369.750016486557</v>
      </c>
      <c r="H143" s="106">
        <f>SUM('Pago Cuota MC 2026'!G141)</f>
        <v>369.75</v>
      </c>
      <c r="I143" s="117">
        <f>SUM(-G143,H143)+Tabla3[[#This Row],[Saldo]]</f>
        <v>2.931788856926687E-3</v>
      </c>
      <c r="J143" s="116">
        <f>SUM('Mar 26'!L140)</f>
        <v>363.46086560328575</v>
      </c>
      <c r="K143" s="106">
        <f>SUM('Pago Cuota MC 2026'!H141)</f>
        <v>363.46</v>
      </c>
      <c r="L143" s="117">
        <f>SUM(-J143,K143)+Tabla3[[#This Row],[Saldo4]]</f>
        <v>2.0661855711523458E-3</v>
      </c>
      <c r="M143" s="120">
        <f>SUM('Abr 26'!L140)</f>
        <v>351.19511515273405</v>
      </c>
      <c r="N143" s="106">
        <f>SUM('Pago Cuota MC 2026'!I141)</f>
        <v>351.19</v>
      </c>
      <c r="O143" s="117">
        <f>SUM(-M143,N143)+Tabla3[[#This Row],[Saldo7]]</f>
        <v>-3.0489671628970427E-3</v>
      </c>
      <c r="P143" s="120">
        <f>SUM('May 26'!L140)</f>
        <v>345.39216711846848</v>
      </c>
      <c r="Q143" s="106">
        <f>SUM('Pago Cuota MC 2026'!J141)</f>
        <v>0</v>
      </c>
      <c r="R143" s="117">
        <f>SUM(-P143,Q143)+Tabla3[[#This Row],[Saldo13]]</f>
        <v>-345.39521608563138</v>
      </c>
      <c r="S143" s="120">
        <f>SUM('Jun 26'!L140)</f>
        <v>0</v>
      </c>
      <c r="T143" s="106">
        <f>SUM('Pago Cuota MC 2026'!K141)</f>
        <v>0</v>
      </c>
      <c r="U143" s="117">
        <f>SUM(-S143,T143)+Tabla3[[#This Row],[Saldo132]]</f>
        <v>-345.39521608563138</v>
      </c>
      <c r="V143" s="120">
        <f>SUM('Jul 26'!L140)</f>
        <v>0</v>
      </c>
      <c r="W143" s="106">
        <f>SUM('Pago Cuota MC 2026'!L141)</f>
        <v>0</v>
      </c>
      <c r="X143" s="117">
        <f>SUM(-V143,W143)+Tabla3[[#This Row],[Saldo16]]</f>
        <v>-345.39521608563138</v>
      </c>
      <c r="Y143" s="120">
        <f>SUM('Ago 26'!L140)</f>
        <v>0</v>
      </c>
      <c r="Z143" s="106">
        <f>SUM('Pago Cuota MC 2026'!M141)</f>
        <v>0</v>
      </c>
      <c r="AA143" s="117">
        <f>SUM(-Y143,Z143)+Tabla3[[#This Row],[Saldo19]]</f>
        <v>-345.39521608563138</v>
      </c>
      <c r="AB143" s="120">
        <f>SUM('Sep 26'!L140)</f>
        <v>0</v>
      </c>
      <c r="AC143" s="106">
        <f>SUM('Pago Cuota MC 2026'!N141)</f>
        <v>0</v>
      </c>
      <c r="AD143" s="117">
        <f>SUM(-AB143,AC143)+Tabla3[[#This Row],[Saldo22]]</f>
        <v>-345.39521608563138</v>
      </c>
      <c r="AE143" s="120">
        <f>SUM('Oct 26'!L140)</f>
        <v>0</v>
      </c>
      <c r="AF143" s="106">
        <f>SUM('Pago Cuota MC 2026'!O141)</f>
        <v>0</v>
      </c>
      <c r="AG143" s="143">
        <f>SUM(-AE143,AF143)+Tabla3[[#This Row],[Saldo25]]</f>
        <v>-345.39521608563138</v>
      </c>
      <c r="AH143" s="120">
        <f>SUM('Nov 26'!L140)</f>
        <v>0</v>
      </c>
      <c r="AI143" s="106">
        <f>SUM('Pago Cuota MC 2026'!P141)</f>
        <v>0</v>
      </c>
      <c r="AJ143" s="117">
        <f>SUM(-AH143,AI143)+Tabla3[[#This Row],[Saldo28]]</f>
        <v>-345.39521608563138</v>
      </c>
      <c r="AK143" s="120">
        <f>SUM('Dic 26'!L140)</f>
        <v>0</v>
      </c>
      <c r="AL143" s="106">
        <f>SUM('Pago Cuota MC 2026'!Q141)</f>
        <v>0</v>
      </c>
      <c r="AM143" s="143">
        <f>SUM(-AK143,AL143)+Tabla3[[#This Row],[Saldo31]]</f>
        <v>-345.39521608563138</v>
      </c>
      <c r="AN143" s="126">
        <f t="shared" si="9"/>
        <v>-345.39521608563138</v>
      </c>
      <c r="AO143" s="29"/>
      <c r="AP143" s="104">
        <f>SUM(Tabla3[[#This Row],[Saldo Anual]])</f>
        <v>-345.39521608563138</v>
      </c>
    </row>
    <row r="144" spans="1:43" ht="16.149999999999999" thickBot="1" x14ac:dyDescent="0.5">
      <c r="A144" s="339"/>
      <c r="B144" s="16" t="s">
        <v>9</v>
      </c>
      <c r="C144" s="114">
        <v>503</v>
      </c>
      <c r="D144" s="116">
        <f>SUM('Ene 26'!L141)-('Pago Cuota MC 2025'!F141)</f>
        <v>1.6752677003637473E-3</v>
      </c>
      <c r="E144" s="106">
        <f>SUM('Pago Cuota MC 2026'!F142)</f>
        <v>0</v>
      </c>
      <c r="F144" s="117">
        <f t="shared" si="8"/>
        <v>-1.6752677003637473E-3</v>
      </c>
      <c r="G144" s="116">
        <f>SUM('Feb 26'!L141)</f>
        <v>375.87273880448964</v>
      </c>
      <c r="H144" s="106">
        <f>SUM('Pago Cuota MC 2026'!G142)</f>
        <v>376.87</v>
      </c>
      <c r="I144" s="117">
        <f>SUM(-G144,H144)+Tabla3[[#This Row],[Saldo]]</f>
        <v>0.99558592780999788</v>
      </c>
      <c r="J144" s="116">
        <f>SUM('Mar 26'!L141)</f>
        <v>366.31423597764615</v>
      </c>
      <c r="K144" s="106">
        <f>SUM('Pago Cuota MC 2026'!H142)</f>
        <v>365.38</v>
      </c>
      <c r="L144" s="117">
        <f>SUM(-J144,K144)+Tabla3[[#This Row],[Saldo4]]</f>
        <v>6.1349950163844369E-2</v>
      </c>
      <c r="M144" s="120">
        <f>SUM('Abr 26'!L141)</f>
        <v>370.14005765011075</v>
      </c>
      <c r="N144" s="106">
        <f>SUM('Pago Cuota MC 2026'!I142)</f>
        <v>370.1</v>
      </c>
      <c r="O144" s="117">
        <f>SUM(-M144,N144)+Tabla3[[#This Row],[Saldo7]]</f>
        <v>2.1292300053119106E-2</v>
      </c>
      <c r="P144" s="120">
        <f>SUM('May 26'!L141)</f>
        <v>363.10512122657656</v>
      </c>
      <c r="Q144" s="106">
        <f>SUM('Pago Cuota MC 2026'!J142)</f>
        <v>0</v>
      </c>
      <c r="R144" s="117">
        <f>SUM(-P144,Q144)+Tabla3[[#This Row],[Saldo13]]</f>
        <v>-363.08382892652344</v>
      </c>
      <c r="S144" s="120">
        <f>SUM('Jun 26'!L141)</f>
        <v>0</v>
      </c>
      <c r="T144" s="106">
        <f>SUM('Pago Cuota MC 2026'!K142)</f>
        <v>0</v>
      </c>
      <c r="U144" s="117">
        <f>SUM(-S144,T144)+Tabla3[[#This Row],[Saldo132]]</f>
        <v>-363.08382892652344</v>
      </c>
      <c r="V144" s="120">
        <f>SUM('Jul 26'!L141)</f>
        <v>0</v>
      </c>
      <c r="W144" s="106">
        <f>SUM('Pago Cuota MC 2026'!L142)</f>
        <v>0</v>
      </c>
      <c r="X144" s="117">
        <f>SUM(-V144,W144)+Tabla3[[#This Row],[Saldo16]]</f>
        <v>-363.08382892652344</v>
      </c>
      <c r="Y144" s="120">
        <f>SUM('Ago 26'!L141)</f>
        <v>0</v>
      </c>
      <c r="Z144" s="106">
        <f>SUM('Pago Cuota MC 2026'!M142)</f>
        <v>0</v>
      </c>
      <c r="AA144" s="117">
        <f>SUM(-Y144,Z144)+Tabla3[[#This Row],[Saldo19]]</f>
        <v>-363.08382892652344</v>
      </c>
      <c r="AB144" s="120">
        <f>SUM('Sep 26'!L141)</f>
        <v>0</v>
      </c>
      <c r="AC144" s="106">
        <f>SUM('Pago Cuota MC 2026'!N142)</f>
        <v>0</v>
      </c>
      <c r="AD144" s="117">
        <f>SUM(-AB144,AC144)+Tabla3[[#This Row],[Saldo22]]</f>
        <v>-363.08382892652344</v>
      </c>
      <c r="AE144" s="120">
        <f>SUM('Oct 26'!L141)</f>
        <v>0</v>
      </c>
      <c r="AF144" s="106">
        <f>SUM('Pago Cuota MC 2026'!O142)</f>
        <v>0</v>
      </c>
      <c r="AG144" s="143">
        <f>SUM(-AE144,AF144)+Tabla3[[#This Row],[Saldo25]]</f>
        <v>-363.08382892652344</v>
      </c>
      <c r="AH144" s="120">
        <f>SUM('Nov 26'!L141)</f>
        <v>0</v>
      </c>
      <c r="AI144" s="106">
        <f>SUM('Pago Cuota MC 2026'!P142)</f>
        <v>0</v>
      </c>
      <c r="AJ144" s="117">
        <f>SUM(-AH144,AI144)+Tabla3[[#This Row],[Saldo28]]</f>
        <v>-363.08382892652344</v>
      </c>
      <c r="AK144" s="120">
        <f>SUM('Dic 26'!L141)</f>
        <v>0</v>
      </c>
      <c r="AL144" s="106">
        <f>SUM('Pago Cuota MC 2026'!Q142)</f>
        <v>0</v>
      </c>
      <c r="AM144" s="143">
        <f>SUM(-AK144,AL144)+Tabla3[[#This Row],[Saldo31]]</f>
        <v>-363.08382892652344</v>
      </c>
      <c r="AN144" s="126">
        <f t="shared" si="9"/>
        <v>-363.08382892652344</v>
      </c>
      <c r="AO144" s="29"/>
      <c r="AP144" s="104">
        <f>SUM(Tabla3[[#This Row],[Saldo Anual]])</f>
        <v>-363.08382892652344</v>
      </c>
    </row>
    <row r="145" spans="1:43" ht="16.149999999999999" thickBot="1" x14ac:dyDescent="0.5">
      <c r="A145" s="339"/>
      <c r="B145" s="16" t="s">
        <v>9</v>
      </c>
      <c r="C145" s="114">
        <v>504</v>
      </c>
      <c r="D145" s="116">
        <f>SUM('Ene 26'!L142)-('Pago Cuota MC 2025'!F142)</f>
        <v>335.49314794842462</v>
      </c>
      <c r="E145" s="106">
        <f>SUM('Pago Cuota MC 2026'!F143)</f>
        <v>335</v>
      </c>
      <c r="F145" s="117">
        <f t="shared" si="8"/>
        <v>-0.49314794842462106</v>
      </c>
      <c r="G145" s="116">
        <f>SUM('Feb 26'!L142)</f>
        <v>358.37342823283734</v>
      </c>
      <c r="H145" s="106">
        <f>SUM('Pago Cuota MC 2026'!G143)</f>
        <v>359</v>
      </c>
      <c r="I145" s="117">
        <f>SUM(-G145,H145)+Tabla3[[#This Row],[Saldo]]</f>
        <v>0.13342381873803788</v>
      </c>
      <c r="J145" s="116">
        <f>SUM('Mar 26'!L142)</f>
        <v>355.42849382844065</v>
      </c>
      <c r="K145" s="106">
        <f>SUM('Pago Cuota MC 2026'!H143)</f>
        <v>355</v>
      </c>
      <c r="L145" s="117">
        <f>SUM(-J145,K145)+Tabla3[[#This Row],[Saldo4]]</f>
        <v>-0.29507000970261288</v>
      </c>
      <c r="M145" s="120">
        <f>SUM('Abr 26'!L142)</f>
        <v>364.53351137518945</v>
      </c>
      <c r="N145" s="106">
        <f>SUM('Pago Cuota MC 2026'!I143)</f>
        <v>365</v>
      </c>
      <c r="O145" s="117">
        <f>SUM(-M145,N145)+Tabla3[[#This Row],[Saldo7]]</f>
        <v>0.17141861510793888</v>
      </c>
      <c r="P145" s="120">
        <f>SUM('May 26'!L142)</f>
        <v>345.8320732265766</v>
      </c>
      <c r="Q145" s="106">
        <f>SUM('Pago Cuota MC 2026'!J143)</f>
        <v>0</v>
      </c>
      <c r="R145" s="117">
        <f>SUM(-P145,Q145)+Tabla3[[#This Row],[Saldo13]]</f>
        <v>-345.66065461146866</v>
      </c>
      <c r="S145" s="120">
        <f>SUM('Jun 26'!L142)</f>
        <v>0</v>
      </c>
      <c r="T145" s="106">
        <f>SUM('Pago Cuota MC 2026'!K143)</f>
        <v>0</v>
      </c>
      <c r="U145" s="117">
        <f>SUM(-S145,T145)+Tabla3[[#This Row],[Saldo132]]</f>
        <v>-345.66065461146866</v>
      </c>
      <c r="V145" s="120">
        <f>SUM('Jul 26'!L142)</f>
        <v>0</v>
      </c>
      <c r="W145" s="106">
        <f>SUM('Pago Cuota MC 2026'!L143)</f>
        <v>0</v>
      </c>
      <c r="X145" s="117">
        <f>SUM(-V145,W145)+Tabla3[[#This Row],[Saldo16]]</f>
        <v>-345.66065461146866</v>
      </c>
      <c r="Y145" s="120">
        <f>SUM('Ago 26'!L142)</f>
        <v>0</v>
      </c>
      <c r="Z145" s="106">
        <f>SUM('Pago Cuota MC 2026'!M143)</f>
        <v>0</v>
      </c>
      <c r="AA145" s="117">
        <f>SUM(-Y145,Z145)+Tabla3[[#This Row],[Saldo19]]</f>
        <v>-345.66065461146866</v>
      </c>
      <c r="AB145" s="120">
        <f>SUM('Sep 26'!L142)</f>
        <v>0</v>
      </c>
      <c r="AC145" s="106">
        <f>SUM('Pago Cuota MC 2026'!N143)</f>
        <v>0</v>
      </c>
      <c r="AD145" s="117">
        <f>SUM(-AB145,AC145)+Tabla3[[#This Row],[Saldo22]]</f>
        <v>-345.66065461146866</v>
      </c>
      <c r="AE145" s="120">
        <f>SUM('Oct 26'!L142)</f>
        <v>0</v>
      </c>
      <c r="AF145" s="106">
        <f>SUM('Pago Cuota MC 2026'!O143)</f>
        <v>0</v>
      </c>
      <c r="AG145" s="143">
        <f>SUM(-AE145,AF145)+Tabla3[[#This Row],[Saldo25]]</f>
        <v>-345.66065461146866</v>
      </c>
      <c r="AH145" s="120">
        <f>SUM('Nov 26'!L142)</f>
        <v>0</v>
      </c>
      <c r="AI145" s="106">
        <f>SUM('Pago Cuota MC 2026'!P143)</f>
        <v>0</v>
      </c>
      <c r="AJ145" s="117">
        <f>SUM(-AH145,AI145)+Tabla3[[#This Row],[Saldo28]]</f>
        <v>-345.66065461146866</v>
      </c>
      <c r="AK145" s="120">
        <f>SUM('Dic 26'!L142)</f>
        <v>0</v>
      </c>
      <c r="AL145" s="106">
        <f>SUM('Pago Cuota MC 2026'!Q143)</f>
        <v>0</v>
      </c>
      <c r="AM145" s="143">
        <f>SUM(-AK145,AL145)+Tabla3[[#This Row],[Saldo31]]</f>
        <v>-345.66065461146866</v>
      </c>
      <c r="AN145" s="126">
        <f t="shared" si="9"/>
        <v>-345.66065461146866</v>
      </c>
      <c r="AO145" s="29"/>
      <c r="AP145" s="104">
        <f>SUM(Tabla3[[#This Row],[Saldo Anual]])</f>
        <v>-345.66065461146866</v>
      </c>
    </row>
    <row r="146" spans="1:43" ht="16.149999999999999" thickBot="1" x14ac:dyDescent="0.5">
      <c r="A146" s="338"/>
      <c r="B146" s="16" t="s">
        <v>10</v>
      </c>
      <c r="C146" s="114">
        <v>101</v>
      </c>
      <c r="D146" s="116">
        <f>SUM('Ene 26'!L143)-('Pago Cuota MC 2025'!F143)</f>
        <v>33.520896051744785</v>
      </c>
      <c r="E146" s="106">
        <f>SUM('Pago Cuota MC 2026'!F144)</f>
        <v>442</v>
      </c>
      <c r="F146" s="117">
        <f t="shared" si="8"/>
        <v>408.47910394825522</v>
      </c>
      <c r="G146" s="116">
        <f>SUM('Feb 26'!L143)</f>
        <v>400.07400928217169</v>
      </c>
      <c r="H146" s="106">
        <f>SUM('Pago Cuota MC 2026'!G144)</f>
        <v>0</v>
      </c>
      <c r="I146" s="117">
        <f>SUM(-G146,H146)+Tabla3[[#This Row],[Saldo]]</f>
        <v>8.405094666083528</v>
      </c>
      <c r="J146" s="116">
        <f>SUM('Mar 26'!L143)</f>
        <v>422.55425550363589</v>
      </c>
      <c r="K146" s="106">
        <f>SUM('Pago Cuota MC 2026'!H144)</f>
        <v>414.15</v>
      </c>
      <c r="L146" s="117">
        <f>SUM(-J146,K146)+Tabla3[[#This Row],[Saldo4]]</f>
        <v>8.3916244761894632E-4</v>
      </c>
      <c r="M146" s="120">
        <f>SUM('Abr 26'!L143)</f>
        <v>434.3175325714119</v>
      </c>
      <c r="N146" s="106">
        <f>SUM('Pago Cuota MC 2026'!I144)</f>
        <v>434.32</v>
      </c>
      <c r="O146" s="117">
        <f>SUM(-M146,N146)+Tabla3[[#This Row],[Saldo7]]</f>
        <v>3.3065910357095163E-3</v>
      </c>
      <c r="P146" s="120">
        <f>SUM('May 26'!L143)</f>
        <v>435.24074528063068</v>
      </c>
      <c r="Q146" s="106">
        <f>SUM('Pago Cuota MC 2026'!J144)</f>
        <v>0</v>
      </c>
      <c r="R146" s="117">
        <f>SUM(-P146,Q146)+Tabla3[[#This Row],[Saldo13]]</f>
        <v>-435.23743868959497</v>
      </c>
      <c r="S146" s="120">
        <f>SUM('Jun 26'!L143)</f>
        <v>0</v>
      </c>
      <c r="T146" s="106">
        <f>SUM('Pago Cuota MC 2026'!K144)</f>
        <v>0</v>
      </c>
      <c r="U146" s="117">
        <f>SUM(-S146,T146)+Tabla3[[#This Row],[Saldo132]]</f>
        <v>-435.23743868959497</v>
      </c>
      <c r="V146" s="120">
        <f>SUM('Jul 26'!L143)</f>
        <v>0</v>
      </c>
      <c r="W146" s="106">
        <f>SUM('Pago Cuota MC 2026'!L144)</f>
        <v>0</v>
      </c>
      <c r="X146" s="117">
        <f>SUM(-V146,W146)+Tabla3[[#This Row],[Saldo16]]</f>
        <v>-435.23743868959497</v>
      </c>
      <c r="Y146" s="120">
        <f>SUM('Ago 26'!L143)</f>
        <v>0</v>
      </c>
      <c r="Z146" s="106">
        <f>SUM('Pago Cuota MC 2026'!M144)</f>
        <v>0</v>
      </c>
      <c r="AA146" s="117">
        <f>SUM(-Y146,Z146)+Tabla3[[#This Row],[Saldo19]]</f>
        <v>-435.23743868959497</v>
      </c>
      <c r="AB146" s="120">
        <f>SUM('Sep 26'!L143)</f>
        <v>0</v>
      </c>
      <c r="AC146" s="106">
        <f>SUM('Pago Cuota MC 2026'!N144)</f>
        <v>0</v>
      </c>
      <c r="AD146" s="117">
        <f>SUM(-AB146,AC146)+Tabla3[[#This Row],[Saldo22]]</f>
        <v>-435.23743868959497</v>
      </c>
      <c r="AE146" s="120">
        <f>SUM('Oct 26'!L143)</f>
        <v>0</v>
      </c>
      <c r="AF146" s="106">
        <f>SUM('Pago Cuota MC 2026'!O144)</f>
        <v>0</v>
      </c>
      <c r="AG146" s="143">
        <f>SUM(-AE146,AF146)+Tabla3[[#This Row],[Saldo25]]</f>
        <v>-435.23743868959497</v>
      </c>
      <c r="AH146" s="120">
        <f>SUM('Nov 26'!L143)</f>
        <v>0</v>
      </c>
      <c r="AI146" s="106">
        <f>SUM('Pago Cuota MC 2026'!P144)</f>
        <v>0</v>
      </c>
      <c r="AJ146" s="117">
        <f>SUM(-AH146,AI146)+Tabla3[[#This Row],[Saldo28]]</f>
        <v>-435.23743868959497</v>
      </c>
      <c r="AK146" s="120">
        <f>SUM('Dic 26'!L143)</f>
        <v>0</v>
      </c>
      <c r="AL146" s="106">
        <f>SUM('Pago Cuota MC 2026'!Q144)</f>
        <v>0</v>
      </c>
      <c r="AM146" s="143">
        <f>SUM(-AK146,AL146)+Tabla3[[#This Row],[Saldo31]]</f>
        <v>-435.23743868959497</v>
      </c>
      <c r="AN146" s="126">
        <f t="shared" si="9"/>
        <v>-435.23743868959497</v>
      </c>
      <c r="AO146" s="29"/>
      <c r="AP146" s="104">
        <f>SUM(Tabla3[[#This Row],[Saldo Anual]])</f>
        <v>-435.23743868959497</v>
      </c>
    </row>
    <row r="147" spans="1:43" ht="16.149999999999999" thickBot="1" x14ac:dyDescent="0.5">
      <c r="A147" s="338"/>
      <c r="B147" s="16" t="s">
        <v>10</v>
      </c>
      <c r="C147" s="114">
        <v>102</v>
      </c>
      <c r="D147" s="116">
        <f>SUM('Ene 26'!L144)-('Pago Cuota MC 2025'!F144)</f>
        <v>335.06027561263988</v>
      </c>
      <c r="E147" s="106">
        <f>SUM('Pago Cuota MC 2026'!F145)</f>
        <v>336</v>
      </c>
      <c r="F147" s="117">
        <f t="shared" si="8"/>
        <v>0.93972438736011554</v>
      </c>
      <c r="G147" s="116">
        <f>SUM('Feb 26'!L144)</f>
        <v>353.64449636126335</v>
      </c>
      <c r="H147" s="106">
        <f>SUM('Pago Cuota MC 2026'!G145)</f>
        <v>352.7</v>
      </c>
      <c r="I147" s="117">
        <f>SUM(-G147,H147)+Tabla3[[#This Row],[Saldo]]</f>
        <v>-4.7719739032459074E-3</v>
      </c>
      <c r="J147" s="116">
        <f>SUM('Mar 26'!L144)</f>
        <v>350.87115149070837</v>
      </c>
      <c r="K147" s="106">
        <f>SUM('Pago Cuota MC 2026'!H145)</f>
        <v>350.88</v>
      </c>
      <c r="L147" s="117">
        <f>SUM(-J147,K147)+Tabla3[[#This Row],[Saldo4]]</f>
        <v>4.0765353883784883E-3</v>
      </c>
      <c r="M147" s="120">
        <f>SUM('Abr 26'!L144)</f>
        <v>338.37512638043603</v>
      </c>
      <c r="N147" s="106">
        <f>SUM('Pago Cuota MC 2026'!I145)</f>
        <v>338.37</v>
      </c>
      <c r="O147" s="117">
        <f>SUM(-M147,N147)+Tabla3[[#This Row],[Saldo7]]</f>
        <v>-1.0498450476461585E-3</v>
      </c>
      <c r="P147" s="120">
        <f>SUM('May 26'!L144)</f>
        <v>335.82645368603602</v>
      </c>
      <c r="Q147" s="106">
        <f>SUM('Pago Cuota MC 2026'!J145)</f>
        <v>335.82</v>
      </c>
      <c r="R147" s="117">
        <f>SUM(-P147,Q147)+Tabla3[[#This Row],[Saldo13]]</f>
        <v>-7.5035310836710778E-3</v>
      </c>
      <c r="S147" s="120">
        <f>SUM('Jun 26'!L144)</f>
        <v>0</v>
      </c>
      <c r="T147" s="106">
        <f>SUM('Pago Cuota MC 2026'!K145)</f>
        <v>0</v>
      </c>
      <c r="U147" s="117">
        <f>SUM(-S147,T147)+Tabla3[[#This Row],[Saldo132]]</f>
        <v>-7.5035310836710778E-3</v>
      </c>
      <c r="V147" s="120">
        <f>SUM('Jul 26'!L144)</f>
        <v>0</v>
      </c>
      <c r="W147" s="106">
        <f>SUM('Pago Cuota MC 2026'!L145)</f>
        <v>0</v>
      </c>
      <c r="X147" s="117">
        <f>SUM(-V147,W147)+Tabla3[[#This Row],[Saldo16]]</f>
        <v>-7.5035310836710778E-3</v>
      </c>
      <c r="Y147" s="120">
        <f>SUM('Ago 26'!L144)</f>
        <v>0</v>
      </c>
      <c r="Z147" s="106">
        <f>SUM('Pago Cuota MC 2026'!M145)</f>
        <v>0</v>
      </c>
      <c r="AA147" s="117">
        <f>SUM(-Y147,Z147)+Tabla3[[#This Row],[Saldo19]]</f>
        <v>-7.5035310836710778E-3</v>
      </c>
      <c r="AB147" s="120">
        <f>SUM('Sep 26'!L144)</f>
        <v>0</v>
      </c>
      <c r="AC147" s="106">
        <f>SUM('Pago Cuota MC 2026'!N145)</f>
        <v>0</v>
      </c>
      <c r="AD147" s="117">
        <f>SUM(-AB147,AC147)+Tabla3[[#This Row],[Saldo22]]</f>
        <v>-7.5035310836710778E-3</v>
      </c>
      <c r="AE147" s="120">
        <f>SUM('Oct 26'!L144)</f>
        <v>0</v>
      </c>
      <c r="AF147" s="106">
        <f>SUM('Pago Cuota MC 2026'!O145)</f>
        <v>0</v>
      </c>
      <c r="AG147" s="143">
        <f>SUM(-AE147,AF147)+Tabla3[[#This Row],[Saldo25]]</f>
        <v>-7.5035310836710778E-3</v>
      </c>
      <c r="AH147" s="120">
        <f>SUM('Nov 26'!L144)</f>
        <v>0</v>
      </c>
      <c r="AI147" s="106">
        <f>SUM('Pago Cuota MC 2026'!P145)</f>
        <v>0</v>
      </c>
      <c r="AJ147" s="117">
        <f>SUM(-AH147,AI147)+Tabla3[[#This Row],[Saldo28]]</f>
        <v>-7.5035310836710778E-3</v>
      </c>
      <c r="AK147" s="120">
        <f>SUM('Dic 26'!L144)</f>
        <v>0</v>
      </c>
      <c r="AL147" s="106">
        <f>SUM('Pago Cuota MC 2026'!Q145)</f>
        <v>0</v>
      </c>
      <c r="AM147" s="143">
        <f>SUM(-AK147,AL147)+Tabla3[[#This Row],[Saldo31]]</f>
        <v>-7.5035310836710778E-3</v>
      </c>
      <c r="AN147" s="126">
        <f t="shared" si="9"/>
        <v>-7.5035310836710778E-3</v>
      </c>
      <c r="AO147" s="29"/>
      <c r="AP147" s="104">
        <f>SUM(Tabla3[[#This Row],[Saldo Anual]])</f>
        <v>-7.5035310836710778E-3</v>
      </c>
    </row>
    <row r="148" spans="1:43" ht="16.149999999999999" thickBot="1" x14ac:dyDescent="0.5">
      <c r="A148" s="338"/>
      <c r="B148" s="16" t="s">
        <v>10</v>
      </c>
      <c r="C148" s="114">
        <v>103</v>
      </c>
      <c r="D148" s="116">
        <f>SUM('Ene 26'!L145)-('Pago Cuota MC 2025'!F145)</f>
        <v>324.24930764830867</v>
      </c>
      <c r="E148" s="106">
        <f>SUM('Pago Cuota MC 2026'!F146)</f>
        <v>324.25</v>
      </c>
      <c r="F148" s="117">
        <f t="shared" si="8"/>
        <v>6.9235169132753072E-4</v>
      </c>
      <c r="G148" s="116">
        <f>SUM('Feb 26'!L145)</f>
        <v>368.30192251631422</v>
      </c>
      <c r="H148" s="106">
        <f>SUM('Pago Cuota MC 2026'!G146)</f>
        <v>368.3</v>
      </c>
      <c r="I148" s="117">
        <f>SUM(-G148,H148)+Tabla3[[#This Row],[Saldo]]</f>
        <v>-1.2301646228820573E-3</v>
      </c>
      <c r="J148" s="116">
        <f>SUM('Mar 26'!L145)</f>
        <v>354.67713611230812</v>
      </c>
      <c r="K148" s="106">
        <f>SUM('Pago Cuota MC 2026'!H146)</f>
        <v>354.68</v>
      </c>
      <c r="L148" s="117">
        <f>SUM(-J148,K148)+Tabla3[[#This Row],[Saldo4]]</f>
        <v>1.6337230690055549E-3</v>
      </c>
      <c r="M148" s="120">
        <f>SUM('Abr 26'!L145)</f>
        <v>346.71199563542029</v>
      </c>
      <c r="N148" s="106">
        <f>SUM('Pago Cuota MC 2026'!I146)</f>
        <v>346.71</v>
      </c>
      <c r="O148" s="117">
        <f>SUM(-M148,N148)+Tabla3[[#This Row],[Saldo7]]</f>
        <v>-3.6191235130900168E-4</v>
      </c>
      <c r="P148" s="120">
        <f>SUM('May 26'!L145)</f>
        <v>348.25155682117116</v>
      </c>
      <c r="Q148" s="106">
        <f>SUM('Pago Cuota MC 2026'!J146)</f>
        <v>0</v>
      </c>
      <c r="R148" s="117">
        <f>SUM(-P148,Q148)+Tabla3[[#This Row],[Saldo13]]</f>
        <v>-348.25191873352247</v>
      </c>
      <c r="S148" s="120">
        <f>SUM('Jun 26'!L145)</f>
        <v>0</v>
      </c>
      <c r="T148" s="106">
        <f>SUM('Pago Cuota MC 2026'!K146)</f>
        <v>0</v>
      </c>
      <c r="U148" s="117">
        <f>SUM(-S148,T148)+Tabla3[[#This Row],[Saldo132]]</f>
        <v>-348.25191873352247</v>
      </c>
      <c r="V148" s="120">
        <f>SUM('Jul 26'!L145)</f>
        <v>0</v>
      </c>
      <c r="W148" s="106">
        <f>SUM('Pago Cuota MC 2026'!L146)</f>
        <v>0</v>
      </c>
      <c r="X148" s="117">
        <f>SUM(-V148,W148)+Tabla3[[#This Row],[Saldo16]]</f>
        <v>-348.25191873352247</v>
      </c>
      <c r="Y148" s="120">
        <f>SUM('Ago 26'!L145)</f>
        <v>0</v>
      </c>
      <c r="Z148" s="106">
        <f>SUM('Pago Cuota MC 2026'!M146)</f>
        <v>0</v>
      </c>
      <c r="AA148" s="117">
        <f>SUM(-Y148,Z148)+Tabla3[[#This Row],[Saldo19]]</f>
        <v>-348.25191873352247</v>
      </c>
      <c r="AB148" s="120">
        <f>SUM('Sep 26'!L145)</f>
        <v>0</v>
      </c>
      <c r="AC148" s="106">
        <f>SUM('Pago Cuota MC 2026'!N146)</f>
        <v>0</v>
      </c>
      <c r="AD148" s="117">
        <f>SUM(-AB148,AC148)+Tabla3[[#This Row],[Saldo22]]</f>
        <v>-348.25191873352247</v>
      </c>
      <c r="AE148" s="120">
        <f>SUM('Oct 26'!L145)</f>
        <v>0</v>
      </c>
      <c r="AF148" s="106">
        <f>SUM('Pago Cuota MC 2026'!O146)</f>
        <v>0</v>
      </c>
      <c r="AG148" s="143">
        <f>SUM(-AE148,AF148)+Tabla3[[#This Row],[Saldo25]]</f>
        <v>-348.25191873352247</v>
      </c>
      <c r="AH148" s="120">
        <f>SUM('Nov 26'!L145)</f>
        <v>0</v>
      </c>
      <c r="AI148" s="106">
        <f>SUM('Pago Cuota MC 2026'!P146)</f>
        <v>0</v>
      </c>
      <c r="AJ148" s="117">
        <f>SUM(-AH148,AI148)+Tabla3[[#This Row],[Saldo28]]</f>
        <v>-348.25191873352247</v>
      </c>
      <c r="AK148" s="120">
        <f>SUM('Dic 26'!L145)</f>
        <v>0</v>
      </c>
      <c r="AL148" s="106">
        <f>SUM('Pago Cuota MC 2026'!Q146)</f>
        <v>0</v>
      </c>
      <c r="AM148" s="143">
        <f>SUM(-AK148,AL148)+Tabla3[[#This Row],[Saldo31]]</f>
        <v>-348.25191873352247</v>
      </c>
      <c r="AN148" s="126">
        <f t="shared" si="9"/>
        <v>-348.25191873352247</v>
      </c>
      <c r="AO148" s="29"/>
      <c r="AP148" s="104">
        <f>SUM(Tabla3[[#This Row],[Saldo Anual]])</f>
        <v>-348.25191873352247</v>
      </c>
      <c r="AQ148" t="s">
        <v>12</v>
      </c>
    </row>
    <row r="149" spans="1:43" ht="16.149999999999999" thickBot="1" x14ac:dyDescent="0.5">
      <c r="A149" s="338"/>
      <c r="B149" s="16" t="s">
        <v>10</v>
      </c>
      <c r="C149" s="114">
        <v>104</v>
      </c>
      <c r="D149" s="116">
        <f>SUM('Ene 26'!L146)-('Pago Cuota MC 2025'!F146)</f>
        <v>365.38571772011596</v>
      </c>
      <c r="E149" s="106">
        <f>SUM('Pago Cuota MC 2026'!F147)</f>
        <v>400</v>
      </c>
      <c r="F149" s="117">
        <f t="shared" si="8"/>
        <v>34.614282279884037</v>
      </c>
      <c r="G149" s="116">
        <f>SUM('Feb 26'!L146)</f>
        <v>383.22634099712866</v>
      </c>
      <c r="H149" s="106">
        <f>SUM('Pago Cuota MC 2026'!G147)</f>
        <v>361.4</v>
      </c>
      <c r="I149" s="117">
        <f>SUM(-G149,H149)+Tabla3[[#This Row],[Saldo]]</f>
        <v>12.787941282755355</v>
      </c>
      <c r="J149" s="116">
        <f>SUM('Mar 26'!L146)</f>
        <v>378.97550796795048</v>
      </c>
      <c r="K149" s="106">
        <f>SUM('Pago Cuota MC 2026'!H147)</f>
        <v>366.19</v>
      </c>
      <c r="L149" s="117">
        <f>SUM(-J149,K149)+Tabla3[[#This Row],[Saldo4]]</f>
        <v>2.4333148048754083E-3</v>
      </c>
      <c r="M149" s="120">
        <f>SUM('Abr 26'!L146)</f>
        <v>395.32853078757137</v>
      </c>
      <c r="N149" s="106">
        <f>SUM('Pago Cuota MC 2026'!I147)</f>
        <v>395.33</v>
      </c>
      <c r="O149" s="117">
        <f>SUM(-M149,N149)+Tabla3[[#This Row],[Saldo7]]</f>
        <v>3.9025272334924921E-3</v>
      </c>
      <c r="P149" s="120">
        <f>SUM('May 26'!L146)</f>
        <v>382.43854579414415</v>
      </c>
      <c r="Q149" s="106">
        <f>SUM('Pago Cuota MC 2026'!J147)</f>
        <v>0</v>
      </c>
      <c r="R149" s="117">
        <f>SUM(-P149,Q149)+Tabla3[[#This Row],[Saldo13]]</f>
        <v>-382.43464326691065</v>
      </c>
      <c r="S149" s="120">
        <f>SUM('Jun 26'!L146)</f>
        <v>0</v>
      </c>
      <c r="T149" s="106">
        <f>SUM('Pago Cuota MC 2026'!K147)</f>
        <v>0</v>
      </c>
      <c r="U149" s="117">
        <f>SUM(-S149,T149)+Tabla3[[#This Row],[Saldo132]]</f>
        <v>-382.43464326691065</v>
      </c>
      <c r="V149" s="120">
        <f>SUM('Jul 26'!L146)</f>
        <v>0</v>
      </c>
      <c r="W149" s="106">
        <f>SUM('Pago Cuota MC 2026'!L147)</f>
        <v>0</v>
      </c>
      <c r="X149" s="117">
        <f>SUM(-V149,W149)+Tabla3[[#This Row],[Saldo16]]</f>
        <v>-382.43464326691065</v>
      </c>
      <c r="Y149" s="120">
        <f>SUM('Ago 26'!L146)</f>
        <v>0</v>
      </c>
      <c r="Z149" s="106">
        <f>SUM('Pago Cuota MC 2026'!M147)</f>
        <v>0</v>
      </c>
      <c r="AA149" s="117">
        <f>SUM(-Y149,Z149)+Tabla3[[#This Row],[Saldo19]]</f>
        <v>-382.43464326691065</v>
      </c>
      <c r="AB149" s="120">
        <f>SUM('Sep 26'!L146)</f>
        <v>0</v>
      </c>
      <c r="AC149" s="106">
        <f>SUM('Pago Cuota MC 2026'!N147)</f>
        <v>0</v>
      </c>
      <c r="AD149" s="117">
        <f>SUM(-AB149,AC149)+Tabla3[[#This Row],[Saldo22]]</f>
        <v>-382.43464326691065</v>
      </c>
      <c r="AE149" s="120">
        <f>SUM('Oct 26'!L146)</f>
        <v>0</v>
      </c>
      <c r="AF149" s="106">
        <f>SUM('Pago Cuota MC 2026'!O147)</f>
        <v>0</v>
      </c>
      <c r="AG149" s="143">
        <f>SUM(-AE149,AF149)+Tabla3[[#This Row],[Saldo25]]</f>
        <v>-382.43464326691065</v>
      </c>
      <c r="AH149" s="120">
        <f>SUM('Nov 26'!L146)</f>
        <v>0</v>
      </c>
      <c r="AI149" s="106">
        <f>SUM('Pago Cuota MC 2026'!P147)</f>
        <v>0</v>
      </c>
      <c r="AJ149" s="117">
        <f>SUM(-AH149,AI149)+Tabla3[[#This Row],[Saldo28]]</f>
        <v>-382.43464326691065</v>
      </c>
      <c r="AK149" s="120">
        <f>SUM('Dic 26'!L146)</f>
        <v>0</v>
      </c>
      <c r="AL149" s="106">
        <f>SUM('Pago Cuota MC 2026'!Q147)</f>
        <v>0</v>
      </c>
      <c r="AM149" s="143">
        <f>SUM(-AK149,AL149)+Tabla3[[#This Row],[Saldo31]]</f>
        <v>-382.43464326691065</v>
      </c>
      <c r="AN149" s="126">
        <f t="shared" si="9"/>
        <v>-382.43464326691065</v>
      </c>
      <c r="AO149" s="29"/>
      <c r="AP149" s="104">
        <f>SUM(Tabla3[[#This Row],[Saldo Anual]])</f>
        <v>-382.43464326691065</v>
      </c>
    </row>
    <row r="150" spans="1:43" ht="16.149999999999999" thickBot="1" x14ac:dyDescent="0.5">
      <c r="A150" s="338"/>
      <c r="B150" s="16" t="s">
        <v>10</v>
      </c>
      <c r="C150" s="114">
        <v>201</v>
      </c>
      <c r="D150" s="116">
        <f>SUM('Ene 26'!L147)-('Pago Cuota MC 2025'!F147)</f>
        <v>502.23572801963161</v>
      </c>
      <c r="E150" s="106">
        <f>SUM('Pago Cuota MC 2026'!F148)</f>
        <v>502.78</v>
      </c>
      <c r="F150" s="117">
        <f t="shared" si="8"/>
        <v>0.54427198036836444</v>
      </c>
      <c r="G150" s="116">
        <f>SUM('Feb 26'!L147)</f>
        <v>528.66022854607149</v>
      </c>
      <c r="H150" s="106">
        <f>SUM('Pago Cuota MC 2026'!G148)</f>
        <v>528.12</v>
      </c>
      <c r="I150" s="117">
        <f>SUM(-G150,H150)+Tabla3[[#This Row],[Saldo]]</f>
        <v>4.043434296875148E-3</v>
      </c>
      <c r="J150" s="116">
        <f>SUM('Mar 26'!L147)</f>
        <v>571.89107395232963</v>
      </c>
      <c r="K150" s="106">
        <f>SUM('Pago Cuota MC 2026'!H148)</f>
        <v>571.89</v>
      </c>
      <c r="L150" s="117">
        <f>SUM(-J150,K150)+Tabla3[[#This Row],[Saldo4]]</f>
        <v>2.9694819672272388E-3</v>
      </c>
      <c r="M150" s="120">
        <f>SUM('Abr 26'!L147)</f>
        <v>554.32193120729858</v>
      </c>
      <c r="N150" s="106">
        <f>SUM('Pago Cuota MC 2026'!I148)</f>
        <v>554.32000000000005</v>
      </c>
      <c r="O150" s="117">
        <f>SUM(-M150,N150)+Tabla3[[#This Row],[Saldo7]]</f>
        <v>1.0382746687014333E-3</v>
      </c>
      <c r="P150" s="120">
        <f>SUM('May 26'!L147)</f>
        <v>514.56748755090098</v>
      </c>
      <c r="Q150" s="106">
        <f>SUM('Pago Cuota MC 2026'!J148)</f>
        <v>0</v>
      </c>
      <c r="R150" s="117">
        <f>SUM(-P150,Q150)+Tabla3[[#This Row],[Saldo13]]</f>
        <v>-514.56644927623233</v>
      </c>
      <c r="S150" s="120">
        <f>SUM('Jun 26'!L147)</f>
        <v>0</v>
      </c>
      <c r="T150" s="106">
        <f>SUM('Pago Cuota MC 2026'!K148)</f>
        <v>0</v>
      </c>
      <c r="U150" s="117">
        <f>SUM(-S150,T150)+Tabla3[[#This Row],[Saldo132]]</f>
        <v>-514.56644927623233</v>
      </c>
      <c r="V150" s="120">
        <f>SUM('Jul 26'!L147)</f>
        <v>0</v>
      </c>
      <c r="W150" s="106">
        <f>SUM('Pago Cuota MC 2026'!L148)</f>
        <v>0</v>
      </c>
      <c r="X150" s="117">
        <f>SUM(-V150,W150)+Tabla3[[#This Row],[Saldo16]]</f>
        <v>-514.56644927623233</v>
      </c>
      <c r="Y150" s="120">
        <f>SUM('Ago 26'!L147)</f>
        <v>0</v>
      </c>
      <c r="Z150" s="106">
        <f>SUM('Pago Cuota MC 2026'!M148)</f>
        <v>0</v>
      </c>
      <c r="AA150" s="117">
        <f>SUM(-Y150,Z150)+Tabla3[[#This Row],[Saldo19]]</f>
        <v>-514.56644927623233</v>
      </c>
      <c r="AB150" s="120">
        <f>SUM('Sep 26'!L147)</f>
        <v>0</v>
      </c>
      <c r="AC150" s="106">
        <f>SUM('Pago Cuota MC 2026'!N148)</f>
        <v>0</v>
      </c>
      <c r="AD150" s="117">
        <f>SUM(-AB150,AC150)+Tabla3[[#This Row],[Saldo22]]</f>
        <v>-514.56644927623233</v>
      </c>
      <c r="AE150" s="120">
        <f>SUM('Oct 26'!L147)</f>
        <v>0</v>
      </c>
      <c r="AF150" s="106">
        <f>SUM('Pago Cuota MC 2026'!O148)</f>
        <v>0</v>
      </c>
      <c r="AG150" s="143">
        <f>SUM(-AE150,AF150)+Tabla3[[#This Row],[Saldo25]]</f>
        <v>-514.56644927623233</v>
      </c>
      <c r="AH150" s="120">
        <f>SUM('Nov 26'!L147)</f>
        <v>0</v>
      </c>
      <c r="AI150" s="106">
        <f>SUM('Pago Cuota MC 2026'!P148)</f>
        <v>0</v>
      </c>
      <c r="AJ150" s="117">
        <f>SUM(-AH150,AI150)+Tabla3[[#This Row],[Saldo28]]</f>
        <v>-514.56644927623233</v>
      </c>
      <c r="AK150" s="120">
        <f>SUM('Dic 26'!L147)</f>
        <v>0</v>
      </c>
      <c r="AL150" s="106">
        <f>SUM('Pago Cuota MC 2026'!Q148)</f>
        <v>0</v>
      </c>
      <c r="AM150" s="143">
        <f>SUM(-AK150,AL150)+Tabla3[[#This Row],[Saldo31]]</f>
        <v>-514.56644927623233</v>
      </c>
      <c r="AN150" s="126">
        <f t="shared" si="9"/>
        <v>-514.56644927623233</v>
      </c>
      <c r="AO150" s="29"/>
      <c r="AP150" s="104">
        <f>SUM(Tabla3[[#This Row],[Saldo Anual]])</f>
        <v>-514.56644927623233</v>
      </c>
    </row>
    <row r="151" spans="1:43" ht="16.149999999999999" thickBot="1" x14ac:dyDescent="0.5">
      <c r="A151" s="338"/>
      <c r="B151" s="16" t="s">
        <v>10</v>
      </c>
      <c r="C151" s="114">
        <v>202</v>
      </c>
      <c r="D151" s="116">
        <f>SUM('Ene 26'!L148)-('Pago Cuota MC 2025'!F148)</f>
        <v>-9.5146334376750019E-4</v>
      </c>
      <c r="E151" s="106">
        <f>SUM('Pago Cuota MC 2026'!F149)</f>
        <v>0</v>
      </c>
      <c r="F151" s="117">
        <f t="shared" si="8"/>
        <v>9.5146334376750019E-4</v>
      </c>
      <c r="G151" s="116">
        <f>SUM('Feb 26'!L148)</f>
        <v>379.53729730096575</v>
      </c>
      <c r="H151" s="106">
        <f>SUM('Pago Cuota MC 2026'!G149)</f>
        <v>379.54</v>
      </c>
      <c r="I151" s="117">
        <f>SUM(-G151,H151)+Tabla3[[#This Row],[Saldo]]</f>
        <v>3.6541623780408372E-3</v>
      </c>
      <c r="J151" s="116">
        <f>SUM('Mar 26'!L148)</f>
        <v>367.08795553056831</v>
      </c>
      <c r="K151" s="106">
        <f>SUM('Pago Cuota MC 2026'!H149)</f>
        <v>367.08</v>
      </c>
      <c r="L151" s="117">
        <f>SUM(-J151,K151)+Tabla3[[#This Row],[Saldo4]]</f>
        <v>-4.3013681902834833E-3</v>
      </c>
      <c r="M151" s="120">
        <f>SUM('Abr 26'!L148)</f>
        <v>364.89530948641715</v>
      </c>
      <c r="N151" s="106">
        <f>SUM('Pago Cuota MC 2026'!I149)</f>
        <v>364.9</v>
      </c>
      <c r="O151" s="117">
        <f>SUM(-M151,N151)+Tabla3[[#This Row],[Saldo7]]</f>
        <v>3.891453925461974E-4</v>
      </c>
      <c r="P151" s="120">
        <f>SUM('May 26'!L148)</f>
        <v>367.53560417252254</v>
      </c>
      <c r="Q151" s="106">
        <f>SUM('Pago Cuota MC 2026'!J149)</f>
        <v>0</v>
      </c>
      <c r="R151" s="117">
        <f>SUM(-P151,Q151)+Tabla3[[#This Row],[Saldo13]]</f>
        <v>-367.53521502712999</v>
      </c>
      <c r="S151" s="120">
        <f>SUM('Jun 26'!L148)</f>
        <v>0</v>
      </c>
      <c r="T151" s="106">
        <f>SUM('Pago Cuota MC 2026'!K149)</f>
        <v>0</v>
      </c>
      <c r="U151" s="117">
        <f>SUM(-S151,T151)+Tabla3[[#This Row],[Saldo132]]</f>
        <v>-367.53521502712999</v>
      </c>
      <c r="V151" s="120">
        <f>SUM('Jul 26'!L148)</f>
        <v>0</v>
      </c>
      <c r="W151" s="106">
        <f>SUM('Pago Cuota MC 2026'!L149)</f>
        <v>0</v>
      </c>
      <c r="X151" s="117">
        <f>SUM(-V151,W151)+Tabla3[[#This Row],[Saldo16]]</f>
        <v>-367.53521502712999</v>
      </c>
      <c r="Y151" s="120">
        <f>SUM('Ago 26'!L148)</f>
        <v>0</v>
      </c>
      <c r="Z151" s="106">
        <f>SUM('Pago Cuota MC 2026'!M149)</f>
        <v>0</v>
      </c>
      <c r="AA151" s="117">
        <f>SUM(-Y151,Z151)+Tabla3[[#This Row],[Saldo19]]</f>
        <v>-367.53521502712999</v>
      </c>
      <c r="AB151" s="120">
        <f>SUM('Sep 26'!L148)</f>
        <v>0</v>
      </c>
      <c r="AC151" s="106">
        <f>SUM('Pago Cuota MC 2026'!N149)</f>
        <v>0</v>
      </c>
      <c r="AD151" s="117">
        <f>SUM(-AB151,AC151)+Tabla3[[#This Row],[Saldo22]]</f>
        <v>-367.53521502712999</v>
      </c>
      <c r="AE151" s="120">
        <f>SUM('Oct 26'!L148)</f>
        <v>0</v>
      </c>
      <c r="AF151" s="106">
        <f>SUM('Pago Cuota MC 2026'!O149)</f>
        <v>0</v>
      </c>
      <c r="AG151" s="143">
        <f>SUM(-AE151,AF151)+Tabla3[[#This Row],[Saldo25]]</f>
        <v>-367.53521502712999</v>
      </c>
      <c r="AH151" s="120">
        <f>SUM('Nov 26'!L148)</f>
        <v>0</v>
      </c>
      <c r="AI151" s="106">
        <f>SUM('Pago Cuota MC 2026'!P149)</f>
        <v>0</v>
      </c>
      <c r="AJ151" s="117">
        <f>SUM(-AH151,AI151)+Tabla3[[#This Row],[Saldo28]]</f>
        <v>-367.53521502712999</v>
      </c>
      <c r="AK151" s="120">
        <f>SUM('Dic 26'!L148)</f>
        <v>0</v>
      </c>
      <c r="AL151" s="106">
        <f>SUM('Pago Cuota MC 2026'!Q149)</f>
        <v>0</v>
      </c>
      <c r="AM151" s="143">
        <f>SUM(-AK151,AL151)+Tabla3[[#This Row],[Saldo31]]</f>
        <v>-367.53521502712999</v>
      </c>
      <c r="AN151" s="126">
        <f t="shared" si="9"/>
        <v>-367.53521502712999</v>
      </c>
      <c r="AO151" s="29"/>
      <c r="AP151" s="104">
        <f>SUM(Tabla3[[#This Row],[Saldo Anual]])</f>
        <v>-367.53521502712999</v>
      </c>
    </row>
    <row r="152" spans="1:43" ht="16.149999999999999" thickBot="1" x14ac:dyDescent="0.5">
      <c r="A152" s="338"/>
      <c r="B152" s="16" t="s">
        <v>10</v>
      </c>
      <c r="C152" s="114">
        <v>203</v>
      </c>
      <c r="D152" s="116">
        <f>SUM('Ene 26'!L149)-('Pago Cuota MC 2025'!F149)</f>
        <v>403.04114088018736</v>
      </c>
      <c r="E152" s="106">
        <f>SUM('Pago Cuota MC 2026'!F150)</f>
        <v>403.04</v>
      </c>
      <c r="F152" s="117">
        <f t="shared" si="8"/>
        <v>-1.1408801873358243E-3</v>
      </c>
      <c r="G152" s="116">
        <f>SUM('Feb 26'!L149)</f>
        <v>433.63811233620459</v>
      </c>
      <c r="H152" s="106">
        <f>SUM('Pago Cuota MC 2026'!G150)</f>
        <v>0</v>
      </c>
      <c r="I152" s="117">
        <f>SUM(-G152,H152)+Tabla3[[#This Row],[Saldo]]</f>
        <v>-433.63925321639192</v>
      </c>
      <c r="J152" s="116">
        <f>SUM('Mar 26'!L149)</f>
        <v>424.75913261109622</v>
      </c>
      <c r="K152" s="106">
        <f>SUM('Pago Cuota MC 2026'!H150)</f>
        <v>858.4</v>
      </c>
      <c r="L152" s="117">
        <f>SUM(-J152,K152)+Tabla3[[#This Row],[Saldo4]]</f>
        <v>1.6141725118359318E-3</v>
      </c>
      <c r="M152" s="120">
        <f>SUM('Abr 26'!L149)</f>
        <v>422.32758220415064</v>
      </c>
      <c r="N152" s="106">
        <f>SUM('Pago Cuota MC 2026'!I150)</f>
        <v>0</v>
      </c>
      <c r="O152" s="117">
        <f>SUM(-M152,N152)+Tabla3[[#This Row],[Saldo7]]</f>
        <v>-422.32596803163881</v>
      </c>
      <c r="P152" s="120">
        <f>SUM('May 26'!L149)</f>
        <v>426.04311655090089</v>
      </c>
      <c r="Q152" s="106">
        <f>SUM('Pago Cuota MC 2026'!J150)</f>
        <v>0</v>
      </c>
      <c r="R152" s="117">
        <f>SUM(-P152,Q152)+Tabla3[[#This Row],[Saldo13]]</f>
        <v>-848.3690845825397</v>
      </c>
      <c r="S152" s="120">
        <f>SUM('Jun 26'!L149)</f>
        <v>0</v>
      </c>
      <c r="T152" s="106">
        <f>SUM('Pago Cuota MC 2026'!K150)</f>
        <v>0</v>
      </c>
      <c r="U152" s="117">
        <f>SUM(-S152,T152)+Tabla3[[#This Row],[Saldo132]]</f>
        <v>-848.3690845825397</v>
      </c>
      <c r="V152" s="120">
        <f>SUM('Jul 26'!L149)</f>
        <v>0</v>
      </c>
      <c r="W152" s="106">
        <f>SUM('Pago Cuota MC 2026'!L150)</f>
        <v>0</v>
      </c>
      <c r="X152" s="117">
        <f>SUM(-V152,W152)+Tabla3[[#This Row],[Saldo16]]</f>
        <v>-848.3690845825397</v>
      </c>
      <c r="Y152" s="120">
        <f>SUM('Ago 26'!L149)</f>
        <v>0</v>
      </c>
      <c r="Z152" s="106">
        <f>SUM('Pago Cuota MC 2026'!M150)</f>
        <v>0</v>
      </c>
      <c r="AA152" s="117">
        <f>SUM(-Y152,Z152)+Tabla3[[#This Row],[Saldo19]]</f>
        <v>-848.3690845825397</v>
      </c>
      <c r="AB152" s="120">
        <f>SUM('Sep 26'!L149)</f>
        <v>0</v>
      </c>
      <c r="AC152" s="106">
        <f>SUM('Pago Cuota MC 2026'!N150)</f>
        <v>0</v>
      </c>
      <c r="AD152" s="117">
        <f>SUM(-AB152,AC152)+Tabla3[[#This Row],[Saldo22]]</f>
        <v>-848.3690845825397</v>
      </c>
      <c r="AE152" s="120">
        <f>SUM('Oct 26'!L149)</f>
        <v>0</v>
      </c>
      <c r="AF152" s="106">
        <f>SUM('Pago Cuota MC 2026'!O150)</f>
        <v>0</v>
      </c>
      <c r="AG152" s="143">
        <f>SUM(-AE152,AF152)+Tabla3[[#This Row],[Saldo25]]</f>
        <v>-848.3690845825397</v>
      </c>
      <c r="AH152" s="120">
        <f>SUM('Nov 26'!L149)</f>
        <v>0</v>
      </c>
      <c r="AI152" s="106">
        <f>SUM('Pago Cuota MC 2026'!P150)</f>
        <v>0</v>
      </c>
      <c r="AJ152" s="117">
        <f>SUM(-AH152,AI152)+Tabla3[[#This Row],[Saldo28]]</f>
        <v>-848.3690845825397</v>
      </c>
      <c r="AK152" s="120">
        <f>SUM('Dic 26'!L149)</f>
        <v>0</v>
      </c>
      <c r="AL152" s="106">
        <f>SUM('Pago Cuota MC 2026'!Q150)</f>
        <v>0</v>
      </c>
      <c r="AM152" s="143">
        <f>SUM(-AK152,AL152)+Tabla3[[#This Row],[Saldo31]]</f>
        <v>-848.3690845825397</v>
      </c>
      <c r="AN152" s="126">
        <f t="shared" si="9"/>
        <v>-848.3690845825397</v>
      </c>
      <c r="AO152" s="29"/>
      <c r="AP152" s="104">
        <f>SUM(Tabla3[[#This Row],[Saldo Anual]])</f>
        <v>-848.3690845825397</v>
      </c>
    </row>
    <row r="153" spans="1:43" ht="16.149999999999999" thickBot="1" x14ac:dyDescent="0.5">
      <c r="A153" s="338"/>
      <c r="B153" s="16" t="s">
        <v>10</v>
      </c>
      <c r="C153" s="114">
        <v>204</v>
      </c>
      <c r="D153" s="116">
        <f>SUM('Ene 26'!L150)-('Pago Cuota MC 2025'!F150)</f>
        <v>312.48911791953606</v>
      </c>
      <c r="E153" s="106">
        <f>SUM('Pago Cuota MC 2026'!F151)</f>
        <v>313.02999999999997</v>
      </c>
      <c r="F153" s="117">
        <f t="shared" si="8"/>
        <v>0.54088208046391628</v>
      </c>
      <c r="G153" s="116">
        <f>SUM('Feb 26'!L150)</f>
        <v>350.39533551553114</v>
      </c>
      <c r="H153" s="106">
        <f>SUM('Pago Cuota MC 2026'!G151)</f>
        <v>349.85</v>
      </c>
      <c r="I153" s="117">
        <f>SUM(-G153,H153)+Tabla3[[#This Row],[Saldo]]</f>
        <v>-4.4534350672051914E-3</v>
      </c>
      <c r="J153" s="116">
        <f>SUM('Mar 26'!L150)</f>
        <v>353.29517459870726</v>
      </c>
      <c r="K153" s="106">
        <f>SUM('Pago Cuota MC 2026'!H151)</f>
        <v>353.3</v>
      </c>
      <c r="L153" s="117">
        <f>SUM(-J153,K153)+Tabla3[[#This Row],[Saldo4]]</f>
        <v>3.7196622554347414E-4</v>
      </c>
      <c r="M153" s="120">
        <f>SUM('Abr 26'!L150)</f>
        <v>323.56669395651159</v>
      </c>
      <c r="N153" s="106">
        <f>SUM('Pago Cuota MC 2026'!I151)</f>
        <v>323.57</v>
      </c>
      <c r="O153" s="117">
        <f>SUM(-M153,N153)+Tabla3[[#This Row],[Saldo7]]</f>
        <v>3.6780097139512691E-3</v>
      </c>
      <c r="P153" s="120">
        <f>SUM('May 26'!L150)</f>
        <v>320.2456975509009</v>
      </c>
      <c r="Q153" s="106">
        <f>SUM('Pago Cuota MC 2026'!J151)</f>
        <v>0</v>
      </c>
      <c r="R153" s="117">
        <f>SUM(-P153,Q153)+Tabla3[[#This Row],[Saldo13]]</f>
        <v>-320.24201954118695</v>
      </c>
      <c r="S153" s="120">
        <f>SUM('Jun 26'!L150)</f>
        <v>0</v>
      </c>
      <c r="T153" s="106">
        <f>SUM('Pago Cuota MC 2026'!K151)</f>
        <v>0</v>
      </c>
      <c r="U153" s="117">
        <f>SUM(-S153,T153)+Tabla3[[#This Row],[Saldo132]]</f>
        <v>-320.24201954118695</v>
      </c>
      <c r="V153" s="120">
        <f>SUM('Jul 26'!L150)</f>
        <v>0</v>
      </c>
      <c r="W153" s="106">
        <f>SUM('Pago Cuota MC 2026'!L151)</f>
        <v>0</v>
      </c>
      <c r="X153" s="117">
        <f>SUM(-V153,W153)+Tabla3[[#This Row],[Saldo16]]</f>
        <v>-320.24201954118695</v>
      </c>
      <c r="Y153" s="120">
        <f>SUM('Ago 26'!L150)</f>
        <v>0</v>
      </c>
      <c r="Z153" s="106">
        <f>SUM('Pago Cuota MC 2026'!M151)</f>
        <v>0</v>
      </c>
      <c r="AA153" s="117">
        <f>SUM(-Y153,Z153)+Tabla3[[#This Row],[Saldo19]]</f>
        <v>-320.24201954118695</v>
      </c>
      <c r="AB153" s="120">
        <f>SUM('Sep 26'!L150)</f>
        <v>0</v>
      </c>
      <c r="AC153" s="106">
        <f>SUM('Pago Cuota MC 2026'!N151)</f>
        <v>0</v>
      </c>
      <c r="AD153" s="117">
        <f>SUM(-AB153,AC153)+Tabla3[[#This Row],[Saldo22]]</f>
        <v>-320.24201954118695</v>
      </c>
      <c r="AE153" s="120">
        <f>SUM('Oct 26'!L150)</f>
        <v>0</v>
      </c>
      <c r="AF153" s="106">
        <f>SUM('Pago Cuota MC 2026'!O151)</f>
        <v>0</v>
      </c>
      <c r="AG153" s="143">
        <f>SUM(-AE153,AF153)+Tabla3[[#This Row],[Saldo25]]</f>
        <v>-320.24201954118695</v>
      </c>
      <c r="AH153" s="120">
        <f>SUM('Nov 26'!L150)</f>
        <v>0</v>
      </c>
      <c r="AI153" s="106">
        <f>SUM('Pago Cuota MC 2026'!P151)</f>
        <v>0</v>
      </c>
      <c r="AJ153" s="117">
        <f>SUM(-AH153,AI153)+Tabla3[[#This Row],[Saldo28]]</f>
        <v>-320.24201954118695</v>
      </c>
      <c r="AK153" s="120">
        <f>SUM('Dic 26'!L150)</f>
        <v>0</v>
      </c>
      <c r="AL153" s="106">
        <f>SUM('Pago Cuota MC 2026'!Q151)</f>
        <v>0</v>
      </c>
      <c r="AM153" s="143">
        <f>SUM(-AK153,AL153)+Tabla3[[#This Row],[Saldo31]]</f>
        <v>-320.24201954118695</v>
      </c>
      <c r="AN153" s="126">
        <f t="shared" si="9"/>
        <v>-320.24201954118695</v>
      </c>
      <c r="AO153" s="29"/>
      <c r="AP153" s="104">
        <f>SUM(Tabla3[[#This Row],[Saldo Anual]])</f>
        <v>-320.24201954118695</v>
      </c>
    </row>
    <row r="154" spans="1:43" ht="16.149999999999999" thickBot="1" x14ac:dyDescent="0.5">
      <c r="A154" s="338"/>
      <c r="B154" s="16" t="s">
        <v>10</v>
      </c>
      <c r="C154" s="114">
        <v>301</v>
      </c>
      <c r="D154" s="116">
        <f>SUM('Ene 26'!L151)-('Pago Cuota MC 2025'!F151)</f>
        <v>366.66069509586839</v>
      </c>
      <c r="E154" s="106">
        <f>SUM('Pago Cuota MC 2026'!F152)</f>
        <v>366.66</v>
      </c>
      <c r="F154" s="117">
        <f t="shared" si="8"/>
        <v>-6.9509586836602466E-4</v>
      </c>
      <c r="G154" s="116">
        <f>SUM('Feb 26'!L151)</f>
        <v>381.90495524928212</v>
      </c>
      <c r="H154" s="106">
        <f>SUM('Pago Cuota MC 2026'!G152)</f>
        <v>381.9</v>
      </c>
      <c r="I154" s="117">
        <f>SUM(-G154,H154)+Tabla3[[#This Row],[Saldo]]</f>
        <v>-5.6503451505136582E-3</v>
      </c>
      <c r="J154" s="116">
        <f>SUM('Mar 26'!L151)</f>
        <v>408.90906269458662</v>
      </c>
      <c r="K154" s="106">
        <f>SUM('Pago Cuota MC 2026'!H152)</f>
        <v>408</v>
      </c>
      <c r="L154" s="117">
        <f>SUM(-J154,K154)+Tabla3[[#This Row],[Saldo4]]</f>
        <v>-0.91471303973713702</v>
      </c>
      <c r="M154" s="120">
        <f>SUM('Abr 26'!L151)</f>
        <v>393.71862113384634</v>
      </c>
      <c r="N154" s="106">
        <f>SUM('Pago Cuota MC 2026'!I152)</f>
        <v>0</v>
      </c>
      <c r="O154" s="117">
        <f>SUM(-M154,N154)+Tabla3[[#This Row],[Saldo7]]</f>
        <v>-394.63333417358348</v>
      </c>
      <c r="P154" s="120">
        <f>SUM('May 26'!L151)</f>
        <v>365.87922301036036</v>
      </c>
      <c r="Q154" s="106">
        <f>SUM('Pago Cuota MC 2026'!J152)</f>
        <v>0</v>
      </c>
      <c r="R154" s="117">
        <f>SUM(-P154,Q154)+Tabla3[[#This Row],[Saldo13]]</f>
        <v>-760.51255718394384</v>
      </c>
      <c r="S154" s="120">
        <f>SUM('Jun 26'!L151)</f>
        <v>0</v>
      </c>
      <c r="T154" s="106">
        <f>SUM('Pago Cuota MC 2026'!K152)</f>
        <v>0</v>
      </c>
      <c r="U154" s="117">
        <f>SUM(-S154,T154)+Tabla3[[#This Row],[Saldo132]]</f>
        <v>-760.51255718394384</v>
      </c>
      <c r="V154" s="120">
        <f>SUM('Jul 26'!L151)</f>
        <v>0</v>
      </c>
      <c r="W154" s="106">
        <f>SUM('Pago Cuota MC 2026'!L152)</f>
        <v>0</v>
      </c>
      <c r="X154" s="117">
        <f>SUM(-V154,W154)+Tabla3[[#This Row],[Saldo16]]</f>
        <v>-760.51255718394384</v>
      </c>
      <c r="Y154" s="120">
        <f>SUM('Ago 26'!L151)</f>
        <v>0</v>
      </c>
      <c r="Z154" s="106">
        <f>SUM('Pago Cuota MC 2026'!M152)</f>
        <v>0</v>
      </c>
      <c r="AA154" s="117">
        <f>SUM(-Y154,Z154)+Tabla3[[#This Row],[Saldo19]]</f>
        <v>-760.51255718394384</v>
      </c>
      <c r="AB154" s="120">
        <f>SUM('Sep 26'!L151)</f>
        <v>0</v>
      </c>
      <c r="AC154" s="106">
        <f>SUM('Pago Cuota MC 2026'!N152)</f>
        <v>0</v>
      </c>
      <c r="AD154" s="117">
        <f>SUM(-AB154,AC154)+Tabla3[[#This Row],[Saldo22]]</f>
        <v>-760.51255718394384</v>
      </c>
      <c r="AE154" s="120">
        <f>SUM('Oct 26'!L151)</f>
        <v>0</v>
      </c>
      <c r="AF154" s="106">
        <f>SUM('Pago Cuota MC 2026'!O152)</f>
        <v>0</v>
      </c>
      <c r="AG154" s="143">
        <f>SUM(-AE154,AF154)+Tabla3[[#This Row],[Saldo25]]</f>
        <v>-760.51255718394384</v>
      </c>
      <c r="AH154" s="120">
        <f>SUM('Nov 26'!L151)</f>
        <v>0</v>
      </c>
      <c r="AI154" s="106">
        <f>SUM('Pago Cuota MC 2026'!P152)</f>
        <v>0</v>
      </c>
      <c r="AJ154" s="117">
        <f>SUM(-AH154,AI154)+Tabla3[[#This Row],[Saldo28]]</f>
        <v>-760.51255718394384</v>
      </c>
      <c r="AK154" s="120">
        <f>SUM('Dic 26'!L151)</f>
        <v>0</v>
      </c>
      <c r="AL154" s="106">
        <f>SUM('Pago Cuota MC 2026'!Q152)</f>
        <v>0</v>
      </c>
      <c r="AM154" s="143">
        <f>SUM(-AK154,AL154)+Tabla3[[#This Row],[Saldo31]]</f>
        <v>-760.51255718394384</v>
      </c>
      <c r="AN154" s="126">
        <f t="shared" si="9"/>
        <v>-760.51255718394384</v>
      </c>
      <c r="AO154" s="29"/>
      <c r="AP154" s="104">
        <f>SUM(Tabla3[[#This Row],[Saldo Anual]])</f>
        <v>-760.51255718394384</v>
      </c>
    </row>
    <row r="155" spans="1:43" ht="16.149999999999999" thickBot="1" x14ac:dyDescent="0.5">
      <c r="A155" s="338"/>
      <c r="B155" s="16" t="s">
        <v>10</v>
      </c>
      <c r="C155" s="114">
        <v>302</v>
      </c>
      <c r="D155" s="116">
        <f>SUM('Ene 26'!L152)-('Pago Cuota MC 2025'!F152)</f>
        <v>4.7275549695200425E-3</v>
      </c>
      <c r="E155" s="106">
        <f>SUM('Pago Cuota MC 2026'!F153)</f>
        <v>0</v>
      </c>
      <c r="F155" s="117">
        <f t="shared" si="8"/>
        <v>-4.7275549695200425E-3</v>
      </c>
      <c r="G155" s="116">
        <f>SUM('Feb 26'!L152)</f>
        <v>396.56690669799002</v>
      </c>
      <c r="H155" s="106">
        <f>SUM('Pago Cuota MC 2026'!G153)</f>
        <v>0</v>
      </c>
      <c r="I155" s="117">
        <f>SUM(-G155,H155)+Tabla3[[#This Row],[Saldo]]</f>
        <v>-396.57163425295954</v>
      </c>
      <c r="J155" s="116">
        <f>SUM('Mar 26'!L152)</f>
        <v>396.99020368569893</v>
      </c>
      <c r="K155" s="106">
        <f>SUM('Pago Cuota MC 2026'!H153)</f>
        <v>793.53</v>
      </c>
      <c r="L155" s="117">
        <f>SUM(-J155,K155)+Tabla3[[#This Row],[Saldo4]]</f>
        <v>-3.1837938658497933E-2</v>
      </c>
      <c r="M155" s="120">
        <f>SUM('Abr 26'!L152)</f>
        <v>402.81255838463335</v>
      </c>
      <c r="N155" s="106">
        <f>SUM('Pago Cuota MC 2026'!I153)</f>
        <v>0</v>
      </c>
      <c r="O155" s="117">
        <f>SUM(-M155,N155)+Tabla3[[#This Row],[Saldo7]]</f>
        <v>-402.84439632329185</v>
      </c>
      <c r="P155" s="120">
        <f>SUM('May 26'!L152)</f>
        <v>401.31410890225226</v>
      </c>
      <c r="Q155" s="106">
        <f>SUM('Pago Cuota MC 2026'!J153)</f>
        <v>0</v>
      </c>
      <c r="R155" s="117">
        <f>SUM(-P155,Q155)+Tabla3[[#This Row],[Saldo13]]</f>
        <v>-804.1585052255441</v>
      </c>
      <c r="S155" s="120">
        <f>SUM('Jun 26'!L152)</f>
        <v>0</v>
      </c>
      <c r="T155" s="106">
        <f>SUM('Pago Cuota MC 2026'!K153)</f>
        <v>0</v>
      </c>
      <c r="U155" s="117">
        <f>SUM(-S155,T155)+Tabla3[[#This Row],[Saldo132]]</f>
        <v>-804.1585052255441</v>
      </c>
      <c r="V155" s="120">
        <f>SUM('Jul 26'!L152)</f>
        <v>0</v>
      </c>
      <c r="W155" s="106">
        <f>SUM('Pago Cuota MC 2026'!L153)</f>
        <v>0</v>
      </c>
      <c r="X155" s="117">
        <f>SUM(-V155,W155)+Tabla3[[#This Row],[Saldo16]]</f>
        <v>-804.1585052255441</v>
      </c>
      <c r="Y155" s="120">
        <f>SUM('Ago 26'!L152)</f>
        <v>0</v>
      </c>
      <c r="Z155" s="106">
        <f>SUM('Pago Cuota MC 2026'!M153)</f>
        <v>0</v>
      </c>
      <c r="AA155" s="117">
        <f>SUM(-Y155,Z155)+Tabla3[[#This Row],[Saldo19]]</f>
        <v>-804.1585052255441</v>
      </c>
      <c r="AB155" s="120">
        <f>SUM('Sep 26'!L152)</f>
        <v>0</v>
      </c>
      <c r="AC155" s="106">
        <f>SUM('Pago Cuota MC 2026'!N153)</f>
        <v>0</v>
      </c>
      <c r="AD155" s="117">
        <f>SUM(-AB155,AC155)+Tabla3[[#This Row],[Saldo22]]</f>
        <v>-804.1585052255441</v>
      </c>
      <c r="AE155" s="120">
        <f>SUM('Oct 26'!L152)</f>
        <v>0</v>
      </c>
      <c r="AF155" s="106">
        <f>SUM('Pago Cuota MC 2026'!O153)</f>
        <v>0</v>
      </c>
      <c r="AG155" s="143">
        <f>SUM(-AE155,AF155)+Tabla3[[#This Row],[Saldo25]]</f>
        <v>-804.1585052255441</v>
      </c>
      <c r="AH155" s="120">
        <f>SUM('Nov 26'!L152)</f>
        <v>0</v>
      </c>
      <c r="AI155" s="106">
        <f>SUM('Pago Cuota MC 2026'!P153)</f>
        <v>0</v>
      </c>
      <c r="AJ155" s="117">
        <f>SUM(-AH155,AI155)+Tabla3[[#This Row],[Saldo28]]</f>
        <v>-804.1585052255441</v>
      </c>
      <c r="AK155" s="120">
        <f>SUM('Dic 26'!L152)</f>
        <v>0</v>
      </c>
      <c r="AL155" s="106">
        <f>SUM('Pago Cuota MC 2026'!Q153)</f>
        <v>0</v>
      </c>
      <c r="AM155" s="143">
        <f>SUM(-AK155,AL155)+Tabla3[[#This Row],[Saldo31]]</f>
        <v>-804.1585052255441</v>
      </c>
      <c r="AN155" s="126">
        <f t="shared" si="9"/>
        <v>-804.1585052255441</v>
      </c>
      <c r="AO155" s="29"/>
      <c r="AP155" s="104">
        <f>SUM(Tabla3[[#This Row],[Saldo Anual]])</f>
        <v>-804.1585052255441</v>
      </c>
    </row>
    <row r="156" spans="1:43" ht="16.149999999999999" thickBot="1" x14ac:dyDescent="0.5">
      <c r="A156" s="338"/>
      <c r="B156" s="16" t="s">
        <v>10</v>
      </c>
      <c r="C156" s="114">
        <v>303</v>
      </c>
      <c r="D156" s="116">
        <f>SUM('Ene 26'!L153)-('Pago Cuota MC 2025'!F153)</f>
        <v>2.1969196052396001E-4</v>
      </c>
      <c r="E156" s="106">
        <f>SUM('Pago Cuota MC 2026'!F154)</f>
        <v>0</v>
      </c>
      <c r="F156" s="117">
        <f t="shared" si="8"/>
        <v>-2.1969196052396001E-4</v>
      </c>
      <c r="G156" s="116">
        <f>SUM('Feb 26'!L153)</f>
        <v>353.76215399634555</v>
      </c>
      <c r="H156" s="106">
        <f>SUM('Pago Cuota MC 2026'!G154)</f>
        <v>353.76</v>
      </c>
      <c r="I156" s="117">
        <f>SUM(-G156,H156)+Tabla3[[#This Row],[Saldo]]</f>
        <v>-2.3736883060792024E-3</v>
      </c>
      <c r="J156" s="116">
        <f>SUM('Mar 26'!L153)</f>
        <v>355.53583064503101</v>
      </c>
      <c r="K156" s="106">
        <f>SUM('Pago Cuota MC 2026'!H154)</f>
        <v>355.54</v>
      </c>
      <c r="L156" s="117">
        <f>SUM(-J156,K156)+Tabla3[[#This Row],[Saldo4]]</f>
        <v>1.795666662928852E-3</v>
      </c>
      <c r="M156" s="120">
        <f>SUM('Abr 26'!L153)</f>
        <v>385.73292197330068</v>
      </c>
      <c r="N156" s="106">
        <f>SUM('Pago Cuota MC 2026'!I154)</f>
        <v>385.73</v>
      </c>
      <c r="O156" s="117">
        <f>SUM(-M156,N156)+Tabla3[[#This Row],[Saldo7]]</f>
        <v>-1.1263066377296127E-3</v>
      </c>
      <c r="P156" s="120">
        <f>SUM('May 26'!L153)</f>
        <v>348.561286631982</v>
      </c>
      <c r="Q156" s="106">
        <f>SUM('Pago Cuota MC 2026'!J154)</f>
        <v>0</v>
      </c>
      <c r="R156" s="117">
        <f>SUM(-P156,Q156)+Tabla3[[#This Row],[Saldo13]]</f>
        <v>-348.56241293861973</v>
      </c>
      <c r="S156" s="120">
        <f>SUM('Jun 26'!L153)</f>
        <v>0</v>
      </c>
      <c r="T156" s="106">
        <f>SUM('Pago Cuota MC 2026'!K154)</f>
        <v>0</v>
      </c>
      <c r="U156" s="117">
        <f>SUM(-S156,T156)+Tabla3[[#This Row],[Saldo132]]</f>
        <v>-348.56241293861973</v>
      </c>
      <c r="V156" s="120">
        <f>SUM('Jul 26'!L153)</f>
        <v>0</v>
      </c>
      <c r="W156" s="106">
        <f>SUM('Pago Cuota MC 2026'!L154)</f>
        <v>0</v>
      </c>
      <c r="X156" s="117">
        <f>SUM(-V156,W156)+Tabla3[[#This Row],[Saldo16]]</f>
        <v>-348.56241293861973</v>
      </c>
      <c r="Y156" s="120">
        <f>SUM('Ago 26'!L153)</f>
        <v>0</v>
      </c>
      <c r="Z156" s="106">
        <f>SUM('Pago Cuota MC 2026'!M154)</f>
        <v>0</v>
      </c>
      <c r="AA156" s="117">
        <f>SUM(-Y156,Z156)+Tabla3[[#This Row],[Saldo19]]</f>
        <v>-348.56241293861973</v>
      </c>
      <c r="AB156" s="120">
        <f>SUM('Sep 26'!L153)</f>
        <v>0</v>
      </c>
      <c r="AC156" s="106">
        <f>SUM('Pago Cuota MC 2026'!N154)</f>
        <v>0</v>
      </c>
      <c r="AD156" s="117">
        <f>SUM(-AB156,AC156)+Tabla3[[#This Row],[Saldo22]]</f>
        <v>-348.56241293861973</v>
      </c>
      <c r="AE156" s="120">
        <f>SUM('Oct 26'!L153)</f>
        <v>0</v>
      </c>
      <c r="AF156" s="106">
        <f>SUM('Pago Cuota MC 2026'!O154)</f>
        <v>0</v>
      </c>
      <c r="AG156" s="143">
        <f>SUM(-AE156,AF156)+Tabla3[[#This Row],[Saldo25]]</f>
        <v>-348.56241293861973</v>
      </c>
      <c r="AH156" s="120">
        <f>SUM('Nov 26'!L153)</f>
        <v>0</v>
      </c>
      <c r="AI156" s="106">
        <f>SUM('Pago Cuota MC 2026'!P154)</f>
        <v>0</v>
      </c>
      <c r="AJ156" s="117">
        <f>SUM(-AH156,AI156)+Tabla3[[#This Row],[Saldo28]]</f>
        <v>-348.56241293861973</v>
      </c>
      <c r="AK156" s="120">
        <f>SUM('Dic 26'!L153)</f>
        <v>0</v>
      </c>
      <c r="AL156" s="106">
        <f>SUM('Pago Cuota MC 2026'!Q154)</f>
        <v>0</v>
      </c>
      <c r="AM156" s="143">
        <f>SUM(-AK156,AL156)+Tabla3[[#This Row],[Saldo31]]</f>
        <v>-348.56241293861973</v>
      </c>
      <c r="AN156" s="126">
        <f t="shared" si="9"/>
        <v>-348.56241293861973</v>
      </c>
      <c r="AO156" s="29"/>
      <c r="AP156" s="104">
        <f>SUM(Tabla3[[#This Row],[Saldo Anual]])</f>
        <v>-348.56241293861973</v>
      </c>
    </row>
    <row r="157" spans="1:43" ht="16.149999999999999" thickBot="1" x14ac:dyDescent="0.5">
      <c r="A157" s="338"/>
      <c r="B157" s="16" t="s">
        <v>10</v>
      </c>
      <c r="C157" s="114">
        <v>304</v>
      </c>
      <c r="D157" s="116">
        <f>SUM('Ene 26'!L154)-('Pago Cuota MC 2025'!F154)</f>
        <v>406.00481470040171</v>
      </c>
      <c r="E157" s="106">
        <f>SUM('Pago Cuota MC 2026'!F155)</f>
        <v>406.54</v>
      </c>
      <c r="F157" s="117">
        <f t="shared" si="8"/>
        <v>0.53518529959831085</v>
      </c>
      <c r="G157" s="116">
        <f>SUM('Feb 26'!L154)</f>
        <v>442.51673849125552</v>
      </c>
      <c r="H157" s="106">
        <f>SUM('Pago Cuota MC 2026'!G155)</f>
        <v>441.98</v>
      </c>
      <c r="I157" s="117">
        <f>SUM(-G157,H157)+Tabla3[[#This Row],[Saldo]]</f>
        <v>-1.5531916571944748E-3</v>
      </c>
      <c r="J157" s="116">
        <f>SUM('Mar 26'!L154)</f>
        <v>409.24001787907355</v>
      </c>
      <c r="K157" s="106">
        <f>SUM('Pago Cuota MC 2026'!H155)</f>
        <v>409.24</v>
      </c>
      <c r="L157" s="117">
        <f>SUM(-J157,K157)+Tabla3[[#This Row],[Saldo4]]</f>
        <v>-1.5710707307334815E-3</v>
      </c>
      <c r="M157" s="120">
        <f>SUM('Abr 26'!L154)</f>
        <v>416.85936216217794</v>
      </c>
      <c r="N157" s="106">
        <f>SUM('Pago Cuota MC 2026'!I155)</f>
        <v>416.86</v>
      </c>
      <c r="O157" s="117">
        <f>SUM(-M157,N157)+Tabla3[[#This Row],[Saldo7]]</f>
        <v>-9.3323290866464959E-4</v>
      </c>
      <c r="P157" s="120">
        <f>SUM('May 26'!L154)</f>
        <v>378.91031925360357</v>
      </c>
      <c r="Q157" s="106">
        <f>SUM('Pago Cuota MC 2026'!J155)</f>
        <v>0</v>
      </c>
      <c r="R157" s="117">
        <f>SUM(-P157,Q157)+Tabla3[[#This Row],[Saldo13]]</f>
        <v>-378.91125248651224</v>
      </c>
      <c r="S157" s="120">
        <f>SUM('Jun 26'!L154)</f>
        <v>0</v>
      </c>
      <c r="T157" s="106">
        <f>SUM('Pago Cuota MC 2026'!K155)</f>
        <v>0</v>
      </c>
      <c r="U157" s="117">
        <f>SUM(-S157,T157)+Tabla3[[#This Row],[Saldo132]]</f>
        <v>-378.91125248651224</v>
      </c>
      <c r="V157" s="120">
        <f>SUM('Jul 26'!L154)</f>
        <v>0</v>
      </c>
      <c r="W157" s="106">
        <f>SUM('Pago Cuota MC 2026'!L155)</f>
        <v>0</v>
      </c>
      <c r="X157" s="117">
        <f>SUM(-V157,W157)+Tabla3[[#This Row],[Saldo16]]</f>
        <v>-378.91125248651224</v>
      </c>
      <c r="Y157" s="120">
        <f>SUM('Ago 26'!L154)</f>
        <v>0</v>
      </c>
      <c r="Z157" s="106">
        <f>SUM('Pago Cuota MC 2026'!M155)</f>
        <v>0</v>
      </c>
      <c r="AA157" s="117">
        <f>SUM(-Y157,Z157)+Tabla3[[#This Row],[Saldo19]]</f>
        <v>-378.91125248651224</v>
      </c>
      <c r="AB157" s="120">
        <f>SUM('Sep 26'!L154)</f>
        <v>0</v>
      </c>
      <c r="AC157" s="106">
        <f>SUM('Pago Cuota MC 2026'!N155)</f>
        <v>0</v>
      </c>
      <c r="AD157" s="117">
        <f>SUM(-AB157,AC157)+Tabla3[[#This Row],[Saldo22]]</f>
        <v>-378.91125248651224</v>
      </c>
      <c r="AE157" s="120">
        <f>SUM('Oct 26'!L154)</f>
        <v>0</v>
      </c>
      <c r="AF157" s="106">
        <f>SUM('Pago Cuota MC 2026'!O155)</f>
        <v>0</v>
      </c>
      <c r="AG157" s="143">
        <f>SUM(-AE157,AF157)+Tabla3[[#This Row],[Saldo25]]</f>
        <v>-378.91125248651224</v>
      </c>
      <c r="AH157" s="120">
        <f>SUM('Nov 26'!L154)</f>
        <v>0</v>
      </c>
      <c r="AI157" s="106">
        <f>SUM('Pago Cuota MC 2026'!P155)</f>
        <v>0</v>
      </c>
      <c r="AJ157" s="117">
        <f>SUM(-AH157,AI157)+Tabla3[[#This Row],[Saldo28]]</f>
        <v>-378.91125248651224</v>
      </c>
      <c r="AK157" s="120">
        <f>SUM('Dic 26'!L154)</f>
        <v>0</v>
      </c>
      <c r="AL157" s="106">
        <f>SUM('Pago Cuota MC 2026'!Q155)</f>
        <v>0</v>
      </c>
      <c r="AM157" s="143">
        <f>SUM(-AK157,AL157)+Tabla3[[#This Row],[Saldo31]]</f>
        <v>-378.91125248651224</v>
      </c>
      <c r="AN157" s="126">
        <f t="shared" si="9"/>
        <v>-378.91125248651224</v>
      </c>
      <c r="AO157" s="29"/>
      <c r="AP157" s="104">
        <f>SUM(Tabla3[[#This Row],[Saldo Anual]])</f>
        <v>-378.91125248651224</v>
      </c>
    </row>
    <row r="158" spans="1:43" ht="16.149999999999999" thickBot="1" x14ac:dyDescent="0.5">
      <c r="A158" s="338"/>
      <c r="B158" s="16" t="s">
        <v>10</v>
      </c>
      <c r="C158" s="114">
        <v>401</v>
      </c>
      <c r="D158" s="116">
        <f>SUM('Ene 26'!L155)-('Pago Cuota MC 2025'!F155)</f>
        <v>339.83311229495484</v>
      </c>
      <c r="E158" s="106">
        <f>SUM('Pago Cuota MC 2026'!F156)</f>
        <v>340</v>
      </c>
      <c r="F158" s="117">
        <f t="shared" si="8"/>
        <v>0.1668877050451556</v>
      </c>
      <c r="G158" s="116">
        <f>SUM('Feb 26'!L155)</f>
        <v>396.11890262594619</v>
      </c>
      <c r="H158" s="106">
        <f>SUM('Pago Cuota MC 2026'!G156)</f>
        <v>395.95</v>
      </c>
      <c r="I158" s="117">
        <f>SUM(-G158,H158)+Tabla3[[#This Row],[Saldo]]</f>
        <v>-2.0149209010469349E-3</v>
      </c>
      <c r="J158" s="116">
        <f>SUM('Mar 26'!L155)</f>
        <v>400.64860018448695</v>
      </c>
      <c r="K158" s="106">
        <f>SUM('Pago Cuota MC 2026'!H156)</f>
        <v>400.65</v>
      </c>
      <c r="L158" s="117">
        <f>SUM(-J158,K158)+Tabla3[[#This Row],[Saldo4]]</f>
        <v>-6.1510538802167503E-4</v>
      </c>
      <c r="M158" s="120">
        <f>SUM('Abr 26'!L155)</f>
        <v>406.38354778652212</v>
      </c>
      <c r="N158" s="106">
        <f>SUM('Pago Cuota MC 2026'!I156)</f>
        <v>406.38</v>
      </c>
      <c r="O158" s="117">
        <f>SUM(-M158,N158)+Tabla3[[#This Row],[Saldo7]]</f>
        <v>-4.1628919101412976E-3</v>
      </c>
      <c r="P158" s="120">
        <f>SUM('May 26'!L155)</f>
        <v>431.36238938873873</v>
      </c>
      <c r="Q158" s="106">
        <f>SUM('Pago Cuota MC 2026'!J156)</f>
        <v>0</v>
      </c>
      <c r="R158" s="117">
        <f>SUM(-P158,Q158)+Tabla3[[#This Row],[Saldo13]]</f>
        <v>-431.36655228064888</v>
      </c>
      <c r="S158" s="120">
        <f>SUM('Jun 26'!L155)</f>
        <v>0</v>
      </c>
      <c r="T158" s="106">
        <f>SUM('Pago Cuota MC 2026'!K156)</f>
        <v>0</v>
      </c>
      <c r="U158" s="117">
        <f>SUM(-S158,T158)+Tabla3[[#This Row],[Saldo132]]</f>
        <v>-431.36655228064888</v>
      </c>
      <c r="V158" s="120">
        <f>SUM('Jul 26'!L155)</f>
        <v>0</v>
      </c>
      <c r="W158" s="106">
        <f>SUM('Pago Cuota MC 2026'!L156)</f>
        <v>0</v>
      </c>
      <c r="X158" s="117">
        <f>SUM(-V158,W158)+Tabla3[[#This Row],[Saldo16]]</f>
        <v>-431.36655228064888</v>
      </c>
      <c r="Y158" s="120">
        <f>SUM('Ago 26'!L155)</f>
        <v>0</v>
      </c>
      <c r="Z158" s="106">
        <f>SUM('Pago Cuota MC 2026'!M156)</f>
        <v>0</v>
      </c>
      <c r="AA158" s="117">
        <f>SUM(-Y158,Z158)+Tabla3[[#This Row],[Saldo19]]</f>
        <v>-431.36655228064888</v>
      </c>
      <c r="AB158" s="120">
        <f>SUM('Sep 26'!L155)</f>
        <v>0</v>
      </c>
      <c r="AC158" s="106">
        <f>SUM('Pago Cuota MC 2026'!N156)</f>
        <v>0</v>
      </c>
      <c r="AD158" s="117">
        <f>SUM(-AB158,AC158)+Tabla3[[#This Row],[Saldo22]]</f>
        <v>-431.36655228064888</v>
      </c>
      <c r="AE158" s="120">
        <f>SUM('Oct 26'!L155)</f>
        <v>0</v>
      </c>
      <c r="AF158" s="106">
        <f>SUM('Pago Cuota MC 2026'!O156)</f>
        <v>0</v>
      </c>
      <c r="AG158" s="143">
        <f>SUM(-AE158,AF158)+Tabla3[[#This Row],[Saldo25]]</f>
        <v>-431.36655228064888</v>
      </c>
      <c r="AH158" s="120">
        <f>SUM('Nov 26'!L155)</f>
        <v>0</v>
      </c>
      <c r="AI158" s="106">
        <f>SUM('Pago Cuota MC 2026'!P156)</f>
        <v>0</v>
      </c>
      <c r="AJ158" s="117">
        <f>SUM(-AH158,AI158)+Tabla3[[#This Row],[Saldo28]]</f>
        <v>-431.36655228064888</v>
      </c>
      <c r="AK158" s="120">
        <f>SUM('Dic 26'!L155)</f>
        <v>0</v>
      </c>
      <c r="AL158" s="106">
        <f>SUM('Pago Cuota MC 2026'!Q156)</f>
        <v>0</v>
      </c>
      <c r="AM158" s="143">
        <f>SUM(-AK158,AL158)+Tabla3[[#This Row],[Saldo31]]</f>
        <v>-431.36655228064888</v>
      </c>
      <c r="AN158" s="126">
        <f t="shared" si="9"/>
        <v>-431.36655228064888</v>
      </c>
      <c r="AO158" s="29"/>
      <c r="AP158" s="104">
        <f>SUM(Tabla3[[#This Row],[Saldo Anual]])</f>
        <v>-431.36655228064888</v>
      </c>
    </row>
    <row r="159" spans="1:43" ht="16.149999999999999" thickBot="1" x14ac:dyDescent="0.5">
      <c r="A159" s="338"/>
      <c r="B159" s="16" t="s">
        <v>10</v>
      </c>
      <c r="C159" s="114">
        <v>402</v>
      </c>
      <c r="D159" s="116">
        <f>SUM('Ene 26'!L156)-('Pago Cuota MC 2025'!F156)</f>
        <v>379.09456384691748</v>
      </c>
      <c r="E159" s="106">
        <f>SUM('Pago Cuota MC 2026'!F157)</f>
        <v>379.09</v>
      </c>
      <c r="F159" s="117">
        <f t="shared" si="8"/>
        <v>-4.5638469175059981E-3</v>
      </c>
      <c r="G159" s="116">
        <f>SUM('Feb 26'!L156)</f>
        <v>395.66637326024534</v>
      </c>
      <c r="H159" s="106">
        <f>SUM('Pago Cuota MC 2026'!G157)</f>
        <v>396</v>
      </c>
      <c r="I159" s="117">
        <f>SUM(-G159,H159)+Tabla3[[#This Row],[Saldo]]</f>
        <v>0.32906289283715751</v>
      </c>
      <c r="J159" s="116">
        <f>SUM('Mar 26'!L156)</f>
        <v>404.64242423511985</v>
      </c>
      <c r="K159" s="106">
        <f>SUM('Pago Cuota MC 2026'!H157)</f>
        <v>405</v>
      </c>
      <c r="L159" s="117">
        <f>SUM(-J159,K159)+Tabla3[[#This Row],[Saldo4]]</f>
        <v>0.68663865771731025</v>
      </c>
      <c r="M159" s="120">
        <f>SUM('Abr 26'!L156)</f>
        <v>401.36683215168472</v>
      </c>
      <c r="N159" s="106">
        <f>SUM('Pago Cuota MC 2026'!I157)</f>
        <v>401</v>
      </c>
      <c r="O159" s="117">
        <f>SUM(-M159,N159)+Tabla3[[#This Row],[Saldo7]]</f>
        <v>0.31980650603259164</v>
      </c>
      <c r="P159" s="120">
        <f>SUM('May 26'!L156)</f>
        <v>394.50903074009011</v>
      </c>
      <c r="Q159" s="106">
        <f>SUM('Pago Cuota MC 2026'!J157)</f>
        <v>0</v>
      </c>
      <c r="R159" s="117">
        <f>SUM(-P159,Q159)+Tabla3[[#This Row],[Saldo13]]</f>
        <v>-394.18922423405752</v>
      </c>
      <c r="S159" s="120">
        <f>SUM('Jun 26'!L156)</f>
        <v>0</v>
      </c>
      <c r="T159" s="106">
        <f>SUM('Pago Cuota MC 2026'!K157)</f>
        <v>0</v>
      </c>
      <c r="U159" s="117">
        <f>SUM(-S159,T159)+Tabla3[[#This Row],[Saldo132]]</f>
        <v>-394.18922423405752</v>
      </c>
      <c r="V159" s="120">
        <f>SUM('Jul 26'!L156)</f>
        <v>0</v>
      </c>
      <c r="W159" s="106">
        <f>SUM('Pago Cuota MC 2026'!L157)</f>
        <v>0</v>
      </c>
      <c r="X159" s="117">
        <f>SUM(-V159,W159)+Tabla3[[#This Row],[Saldo16]]</f>
        <v>-394.18922423405752</v>
      </c>
      <c r="Y159" s="120">
        <f>SUM('Ago 26'!L156)</f>
        <v>0</v>
      </c>
      <c r="Z159" s="106">
        <f>SUM('Pago Cuota MC 2026'!M157)</f>
        <v>0</v>
      </c>
      <c r="AA159" s="117">
        <f>SUM(-Y159,Z159)+Tabla3[[#This Row],[Saldo19]]</f>
        <v>-394.18922423405752</v>
      </c>
      <c r="AB159" s="120">
        <f>SUM('Sep 26'!L156)</f>
        <v>0</v>
      </c>
      <c r="AC159" s="106">
        <f>SUM('Pago Cuota MC 2026'!N157)</f>
        <v>0</v>
      </c>
      <c r="AD159" s="117">
        <f>SUM(-AB159,AC159)+Tabla3[[#This Row],[Saldo22]]</f>
        <v>-394.18922423405752</v>
      </c>
      <c r="AE159" s="120">
        <f>SUM('Oct 26'!L156)</f>
        <v>0</v>
      </c>
      <c r="AF159" s="106">
        <f>SUM('Pago Cuota MC 2026'!O157)</f>
        <v>0</v>
      </c>
      <c r="AG159" s="143">
        <f>SUM(-AE159,AF159)+Tabla3[[#This Row],[Saldo25]]</f>
        <v>-394.18922423405752</v>
      </c>
      <c r="AH159" s="120">
        <f>SUM('Nov 26'!L156)</f>
        <v>0</v>
      </c>
      <c r="AI159" s="106">
        <f>SUM('Pago Cuota MC 2026'!P157)</f>
        <v>0</v>
      </c>
      <c r="AJ159" s="117">
        <f>SUM(-AH159,AI159)+Tabla3[[#This Row],[Saldo28]]</f>
        <v>-394.18922423405752</v>
      </c>
      <c r="AK159" s="120">
        <f>SUM('Dic 26'!L156)</f>
        <v>0</v>
      </c>
      <c r="AL159" s="106">
        <f>SUM('Pago Cuota MC 2026'!Q157)</f>
        <v>0</v>
      </c>
      <c r="AM159" s="143">
        <f>SUM(-AK159,AL159)+Tabla3[[#This Row],[Saldo31]]</f>
        <v>-394.18922423405752</v>
      </c>
      <c r="AN159" s="126">
        <f t="shared" si="9"/>
        <v>-394.18922423405752</v>
      </c>
      <c r="AO159" s="29"/>
      <c r="AP159" s="104">
        <f>SUM(Tabla3[[#This Row],[Saldo Anual]])</f>
        <v>-394.18922423405752</v>
      </c>
    </row>
    <row r="160" spans="1:43" ht="16.149999999999999" thickBot="1" x14ac:dyDescent="0.5">
      <c r="A160" s="338"/>
      <c r="B160" s="16" t="s">
        <v>10</v>
      </c>
      <c r="C160" s="114">
        <v>403</v>
      </c>
      <c r="D160" s="116">
        <f>SUM('Ene 26'!L157)-('Pago Cuota MC 2025'!F157)</f>
        <v>424.14587352882108</v>
      </c>
      <c r="E160" s="106">
        <f>SUM('Pago Cuota MC 2026'!F158)</f>
        <v>424.15</v>
      </c>
      <c r="F160" s="117">
        <f t="shared" si="8"/>
        <v>4.1264711788926434E-3</v>
      </c>
      <c r="G160" s="116">
        <f>SUM('Feb 26'!L157)</f>
        <v>401.95653144348728</v>
      </c>
      <c r="H160" s="106">
        <f>SUM('Pago Cuota MC 2026'!G158)</f>
        <v>401.96</v>
      </c>
      <c r="I160" s="117">
        <f>SUM(-G160,H160)+Tabla3[[#This Row],[Saldo]]</f>
        <v>7.5950276915932591E-3</v>
      </c>
      <c r="J160" s="116">
        <f>SUM('Mar 26'!L157)</f>
        <v>419.37440231214657</v>
      </c>
      <c r="K160" s="106">
        <f>SUM('Pago Cuota MC 2026'!H158)</f>
        <v>419.37</v>
      </c>
      <c r="L160" s="117">
        <f>SUM(-J160,K160)+Tabla3[[#This Row],[Saldo4]]</f>
        <v>3.1927155450262035E-3</v>
      </c>
      <c r="M160" s="120">
        <f>SUM('Abr 26'!L157)</f>
        <v>421.36984558295444</v>
      </c>
      <c r="N160" s="106">
        <f>SUM('Pago Cuota MC 2026'!I158)</f>
        <v>421.37</v>
      </c>
      <c r="O160" s="117">
        <f>SUM(-M160,N160)+Tabla3[[#This Row],[Saldo7]]</f>
        <v>3.3471325905907179E-3</v>
      </c>
      <c r="P160" s="120">
        <f>SUM('May 26'!L157)</f>
        <v>409.68130263198202</v>
      </c>
      <c r="Q160" s="106">
        <f>SUM('Pago Cuota MC 2026'!J158)</f>
        <v>0</v>
      </c>
      <c r="R160" s="117">
        <f>SUM(-P160,Q160)+Tabla3[[#This Row],[Saldo13]]</f>
        <v>-409.67795549939143</v>
      </c>
      <c r="S160" s="120">
        <f>SUM('Jun 26'!L157)</f>
        <v>0</v>
      </c>
      <c r="T160" s="106">
        <f>SUM('Pago Cuota MC 2026'!K158)</f>
        <v>0</v>
      </c>
      <c r="U160" s="117">
        <f>SUM(-S160,T160)+Tabla3[[#This Row],[Saldo132]]</f>
        <v>-409.67795549939143</v>
      </c>
      <c r="V160" s="120">
        <f>SUM('Jul 26'!L157)</f>
        <v>0</v>
      </c>
      <c r="W160" s="106">
        <f>SUM('Pago Cuota MC 2026'!L158)</f>
        <v>0</v>
      </c>
      <c r="X160" s="117">
        <f>SUM(-V160,W160)+Tabla3[[#This Row],[Saldo16]]</f>
        <v>-409.67795549939143</v>
      </c>
      <c r="Y160" s="120">
        <f>SUM('Ago 26'!L157)</f>
        <v>0</v>
      </c>
      <c r="Z160" s="106">
        <f>SUM('Pago Cuota MC 2026'!M158)</f>
        <v>0</v>
      </c>
      <c r="AA160" s="117">
        <f>SUM(-Y160,Z160)+Tabla3[[#This Row],[Saldo19]]</f>
        <v>-409.67795549939143</v>
      </c>
      <c r="AB160" s="120">
        <f>SUM('Sep 26'!L157)</f>
        <v>0</v>
      </c>
      <c r="AC160" s="106">
        <f>SUM('Pago Cuota MC 2026'!N158)</f>
        <v>0</v>
      </c>
      <c r="AD160" s="117">
        <f>SUM(-AB160,AC160)+Tabla3[[#This Row],[Saldo22]]</f>
        <v>-409.67795549939143</v>
      </c>
      <c r="AE160" s="120">
        <f>SUM('Oct 26'!L157)</f>
        <v>0</v>
      </c>
      <c r="AF160" s="106">
        <f>SUM('Pago Cuota MC 2026'!O158)</f>
        <v>0</v>
      </c>
      <c r="AG160" s="143">
        <f>SUM(-AE160,AF160)+Tabla3[[#This Row],[Saldo25]]</f>
        <v>-409.67795549939143</v>
      </c>
      <c r="AH160" s="120">
        <f>SUM('Nov 26'!L157)</f>
        <v>0</v>
      </c>
      <c r="AI160" s="106">
        <f>SUM('Pago Cuota MC 2026'!P158)</f>
        <v>0</v>
      </c>
      <c r="AJ160" s="117">
        <f>SUM(-AH160,AI160)+Tabla3[[#This Row],[Saldo28]]</f>
        <v>-409.67795549939143</v>
      </c>
      <c r="AK160" s="120">
        <f>SUM('Dic 26'!L157)</f>
        <v>0</v>
      </c>
      <c r="AL160" s="106">
        <f>SUM('Pago Cuota MC 2026'!Q158)</f>
        <v>0</v>
      </c>
      <c r="AM160" s="143">
        <f>SUM(-AK160,AL160)+Tabla3[[#This Row],[Saldo31]]</f>
        <v>-409.67795549939143</v>
      </c>
      <c r="AN160" s="126">
        <f t="shared" si="9"/>
        <v>-409.67795549939143</v>
      </c>
      <c r="AO160" s="29"/>
      <c r="AP160" s="104">
        <f>SUM(Tabla3[[#This Row],[Saldo Anual]])</f>
        <v>-409.67795549939143</v>
      </c>
    </row>
    <row r="161" spans="1:43" ht="16.149999999999999" thickBot="1" x14ac:dyDescent="0.5">
      <c r="A161" s="338"/>
      <c r="B161" s="16" t="s">
        <v>10</v>
      </c>
      <c r="C161" s="114">
        <v>404</v>
      </c>
      <c r="D161" s="116">
        <f>SUM('Ene 26'!L158)-('Pago Cuota MC 2025'!F158)</f>
        <v>373.1433909342631</v>
      </c>
      <c r="E161" s="106">
        <f>SUM('Pago Cuota MC 2026'!F159)</f>
        <v>400</v>
      </c>
      <c r="F161" s="117">
        <f t="shared" si="8"/>
        <v>26.856609065736905</v>
      </c>
      <c r="G161" s="116">
        <f>SUM('Feb 26'!L158)</f>
        <v>426.07182134168619</v>
      </c>
      <c r="H161" s="106">
        <f>SUM('Pago Cuota MC 2026'!G159)</f>
        <v>500</v>
      </c>
      <c r="I161" s="117">
        <f>SUM(-G161,H161)+Tabla3[[#This Row],[Saldo]]</f>
        <v>100.78478772405072</v>
      </c>
      <c r="J161" s="116">
        <f>SUM('Mar 26'!L158)</f>
        <v>452.39836288311341</v>
      </c>
      <c r="K161" s="106">
        <f>SUM('Pago Cuota MC 2026'!H159)</f>
        <v>500</v>
      </c>
      <c r="L161" s="117">
        <f>SUM(-J161,K161)+Tabla3[[#This Row],[Saldo4]]</f>
        <v>148.38642484093731</v>
      </c>
      <c r="M161" s="120">
        <f>SUM('Abr 26'!L158)</f>
        <v>404.82380528914541</v>
      </c>
      <c r="N161" s="106">
        <f>SUM('Pago Cuota MC 2026'!I159)</f>
        <v>0</v>
      </c>
      <c r="O161" s="117">
        <f>SUM(-M161,N161)+Tabla3[[#This Row],[Saldo7]]</f>
        <v>-256.4373804482081</v>
      </c>
      <c r="P161" s="120">
        <f>SUM('May 26'!L158)</f>
        <v>406.5121831184685</v>
      </c>
      <c r="Q161" s="106">
        <f>SUM('Pago Cuota MC 2026'!J159)</f>
        <v>0</v>
      </c>
      <c r="R161" s="117">
        <f>SUM(-P161,Q161)+Tabla3[[#This Row],[Saldo13]]</f>
        <v>-662.9495635666766</v>
      </c>
      <c r="S161" s="120">
        <f>SUM('Jun 26'!L158)</f>
        <v>0</v>
      </c>
      <c r="T161" s="106">
        <f>SUM('Pago Cuota MC 2026'!K159)</f>
        <v>0</v>
      </c>
      <c r="U161" s="117">
        <f>SUM(-S161,T161)+Tabla3[[#This Row],[Saldo132]]</f>
        <v>-662.9495635666766</v>
      </c>
      <c r="V161" s="120">
        <f>SUM('Jul 26'!L158)</f>
        <v>0</v>
      </c>
      <c r="W161" s="106">
        <f>SUM('Pago Cuota MC 2026'!L159)</f>
        <v>0</v>
      </c>
      <c r="X161" s="117">
        <f>SUM(-V161,W161)+Tabla3[[#This Row],[Saldo16]]</f>
        <v>-662.9495635666766</v>
      </c>
      <c r="Y161" s="120">
        <f>SUM('Ago 26'!L158)</f>
        <v>0</v>
      </c>
      <c r="Z161" s="106">
        <f>SUM('Pago Cuota MC 2026'!M159)</f>
        <v>0</v>
      </c>
      <c r="AA161" s="117">
        <f>SUM(-Y161,Z161)+Tabla3[[#This Row],[Saldo19]]</f>
        <v>-662.9495635666766</v>
      </c>
      <c r="AB161" s="120">
        <f>SUM('Sep 26'!L158)</f>
        <v>0</v>
      </c>
      <c r="AC161" s="106">
        <f>SUM('Pago Cuota MC 2026'!N159)</f>
        <v>0</v>
      </c>
      <c r="AD161" s="117">
        <f>SUM(-AB161,AC161)+Tabla3[[#This Row],[Saldo22]]</f>
        <v>-662.9495635666766</v>
      </c>
      <c r="AE161" s="120">
        <f>SUM('Oct 26'!L158)</f>
        <v>0</v>
      </c>
      <c r="AF161" s="106">
        <f>SUM('Pago Cuota MC 2026'!O159)</f>
        <v>0</v>
      </c>
      <c r="AG161" s="143">
        <f>SUM(-AE161,AF161)+Tabla3[[#This Row],[Saldo25]]</f>
        <v>-662.9495635666766</v>
      </c>
      <c r="AH161" s="120">
        <f>SUM('Nov 26'!L158)</f>
        <v>0</v>
      </c>
      <c r="AI161" s="106">
        <f>SUM('Pago Cuota MC 2026'!P159)</f>
        <v>0</v>
      </c>
      <c r="AJ161" s="117">
        <f>SUM(-AH161,AI161)+Tabla3[[#This Row],[Saldo28]]</f>
        <v>-662.9495635666766</v>
      </c>
      <c r="AK161" s="120">
        <f>SUM('Dic 26'!L158)</f>
        <v>0</v>
      </c>
      <c r="AL161" s="106">
        <f>SUM('Pago Cuota MC 2026'!Q159)</f>
        <v>0</v>
      </c>
      <c r="AM161" s="143">
        <f>SUM(-AK161,AL161)+Tabla3[[#This Row],[Saldo31]]</f>
        <v>-662.9495635666766</v>
      </c>
      <c r="AN161" s="126">
        <f t="shared" si="9"/>
        <v>-662.9495635666766</v>
      </c>
      <c r="AO161" s="29"/>
      <c r="AP161" s="104">
        <f>SUM(Tabla3[[#This Row],[Saldo Anual]])</f>
        <v>-662.9495635666766</v>
      </c>
    </row>
    <row r="162" spans="1:43" ht="16.149999999999999" thickBot="1" x14ac:dyDescent="0.5">
      <c r="A162" s="338"/>
      <c r="B162" s="16" t="s">
        <v>10</v>
      </c>
      <c r="C162" s="114">
        <v>501</v>
      </c>
      <c r="D162" s="116">
        <f>SUM('Ene 26'!L159)-('Pago Cuota MC 2025'!F159)</f>
        <v>737.73131661378522</v>
      </c>
      <c r="E162" s="106">
        <f>SUM('Pago Cuota MC 2026'!F160)</f>
        <v>366.3</v>
      </c>
      <c r="F162" s="117">
        <f t="shared" si="8"/>
        <v>-371.43131661378521</v>
      </c>
      <c r="G162" s="116">
        <f>SUM('Feb 26'!L159)</f>
        <v>400.54916511615761</v>
      </c>
      <c r="H162" s="106">
        <f>SUM('Pago Cuota MC 2026'!G160)</f>
        <v>400.55</v>
      </c>
      <c r="I162" s="117">
        <f>SUM(-G162,H162)+Tabla3[[#This Row],[Saldo]]</f>
        <v>-371.43048172994281</v>
      </c>
      <c r="J162" s="116">
        <f>SUM('Mar 26'!L159)</f>
        <v>403.47939530972263</v>
      </c>
      <c r="K162" s="106">
        <f>SUM('Pago Cuota MC 2026'!H160)</f>
        <v>403.48</v>
      </c>
      <c r="L162" s="117">
        <f>SUM(-J162,K162)+Tabla3[[#This Row],[Saldo4]]</f>
        <v>-371.42987703966543</v>
      </c>
      <c r="M162" s="120">
        <f>SUM('Abr 26'!L159)</f>
        <v>394.37991546752943</v>
      </c>
      <c r="N162" s="106">
        <f>SUM('Pago Cuota MC 2026'!I160)</f>
        <v>0</v>
      </c>
      <c r="O162" s="117">
        <f>SUM(-M162,N162)+Tabla3[[#This Row],[Saldo7]]</f>
        <v>-765.80979250719486</v>
      </c>
      <c r="P162" s="120">
        <f>SUM('May 26'!L159)</f>
        <v>386.5009440373874</v>
      </c>
      <c r="Q162" s="106">
        <f>SUM('Pago Cuota MC 2026'!J160)</f>
        <v>0</v>
      </c>
      <c r="R162" s="117">
        <f>SUM(-P162,Q162)+Tabla3[[#This Row],[Saldo13]]</f>
        <v>-1152.3107365445821</v>
      </c>
      <c r="S162" s="120">
        <f>SUM('Jun 26'!L159)</f>
        <v>0</v>
      </c>
      <c r="T162" s="106">
        <f>SUM('Pago Cuota MC 2026'!K160)</f>
        <v>0</v>
      </c>
      <c r="U162" s="117">
        <f>SUM(-S162,T162)+Tabla3[[#This Row],[Saldo132]]</f>
        <v>-1152.3107365445821</v>
      </c>
      <c r="V162" s="120">
        <f>SUM('Jul 26'!L159)</f>
        <v>0</v>
      </c>
      <c r="W162" s="106">
        <f>SUM('Pago Cuota MC 2026'!L160)</f>
        <v>0</v>
      </c>
      <c r="X162" s="117">
        <f>SUM(-V162,W162)+Tabla3[[#This Row],[Saldo16]]</f>
        <v>-1152.3107365445821</v>
      </c>
      <c r="Y162" s="120">
        <f>SUM('Ago 26'!L159)</f>
        <v>0</v>
      </c>
      <c r="Z162" s="106">
        <f>SUM('Pago Cuota MC 2026'!M160)</f>
        <v>0</v>
      </c>
      <c r="AA162" s="117">
        <f>SUM(-Y162,Z162)+Tabla3[[#This Row],[Saldo19]]</f>
        <v>-1152.3107365445821</v>
      </c>
      <c r="AB162" s="120">
        <f>SUM('Sep 26'!L159)</f>
        <v>0</v>
      </c>
      <c r="AC162" s="106">
        <f>SUM('Pago Cuota MC 2026'!N160)</f>
        <v>0</v>
      </c>
      <c r="AD162" s="117">
        <f>SUM(-AB162,AC162)+Tabla3[[#This Row],[Saldo22]]</f>
        <v>-1152.3107365445821</v>
      </c>
      <c r="AE162" s="120">
        <f>SUM('Oct 26'!L159)</f>
        <v>0</v>
      </c>
      <c r="AF162" s="106">
        <f>SUM('Pago Cuota MC 2026'!O160)</f>
        <v>0</v>
      </c>
      <c r="AG162" s="143">
        <f>SUM(-AE162,AF162)+Tabla3[[#This Row],[Saldo25]]</f>
        <v>-1152.3107365445821</v>
      </c>
      <c r="AH162" s="120">
        <f>SUM('Nov 26'!L159)</f>
        <v>0</v>
      </c>
      <c r="AI162" s="106">
        <f>SUM('Pago Cuota MC 2026'!P160)</f>
        <v>0</v>
      </c>
      <c r="AJ162" s="117">
        <f>SUM(-AH162,AI162)+Tabla3[[#This Row],[Saldo28]]</f>
        <v>-1152.3107365445821</v>
      </c>
      <c r="AK162" s="120">
        <f>SUM('Dic 26'!L159)</f>
        <v>0</v>
      </c>
      <c r="AL162" s="106">
        <f>SUM('Pago Cuota MC 2026'!Q160)</f>
        <v>0</v>
      </c>
      <c r="AM162" s="143">
        <f>SUM(-AK162,AL162)+Tabla3[[#This Row],[Saldo31]]</f>
        <v>-1152.3107365445821</v>
      </c>
      <c r="AN162" s="126">
        <f t="shared" si="9"/>
        <v>-1152.3107365445821</v>
      </c>
      <c r="AO162" s="29"/>
      <c r="AP162" s="104">
        <f>SUM(Tabla3[[#This Row],[Saldo Anual]])</f>
        <v>-1152.3107365445821</v>
      </c>
    </row>
    <row r="163" spans="1:43" ht="16.149999999999999" thickBot="1" x14ac:dyDescent="0.5">
      <c r="A163" s="338"/>
      <c r="B163" s="16" t="s">
        <v>10</v>
      </c>
      <c r="C163" s="114">
        <v>502</v>
      </c>
      <c r="D163" s="116">
        <f>SUM('Ene 26'!L160)-('Pago Cuota MC 2025'!F160)</f>
        <v>374.89410719738635</v>
      </c>
      <c r="E163" s="106">
        <f>SUM('Pago Cuota MC 2026'!F161)</f>
        <v>675</v>
      </c>
      <c r="F163" s="117">
        <f t="shared" si="8"/>
        <v>300.10589280261365</v>
      </c>
      <c r="G163" s="116">
        <f>SUM('Feb 26'!L160)</f>
        <v>684.19927913338552</v>
      </c>
      <c r="H163" s="106">
        <f>SUM('Pago Cuota MC 2026'!G161)</f>
        <v>685</v>
      </c>
      <c r="I163" s="117">
        <f>SUM(-G163,H163)+Tabla3[[#This Row],[Saldo]]</f>
        <v>300.90661366922814</v>
      </c>
      <c r="J163" s="116">
        <f>SUM('Mar 26'!L160)</f>
        <v>681.7260138930784</v>
      </c>
      <c r="K163" s="106">
        <f>SUM('Pago Cuota MC 2026'!H161)</f>
        <v>681</v>
      </c>
      <c r="L163" s="117">
        <f>SUM(-J163,K163)+Tabla3[[#This Row],[Saldo4]]</f>
        <v>300.18059977614973</v>
      </c>
      <c r="M163" s="120">
        <f>SUM('Abr 26'!L160)</f>
        <v>687.92203425032062</v>
      </c>
      <c r="N163" s="106">
        <f>SUM('Pago Cuota MC 2026'!I161)</f>
        <v>688</v>
      </c>
      <c r="O163" s="117">
        <f>SUM(-M163,N163)+Tabla3[[#This Row],[Saldo7]]</f>
        <v>300.25856552582911</v>
      </c>
      <c r="P163" s="120">
        <f>SUM('May 26'!L160)</f>
        <v>703.48221757792794</v>
      </c>
      <c r="Q163" s="106">
        <f>SUM('Pago Cuota MC 2026'!J161)</f>
        <v>0</v>
      </c>
      <c r="R163" s="117">
        <f>SUM(-P163,Q163)+Tabla3[[#This Row],[Saldo13]]</f>
        <v>-403.22365205209883</v>
      </c>
      <c r="S163" s="120">
        <f>SUM('Jun 26'!L160)</f>
        <v>0</v>
      </c>
      <c r="T163" s="106">
        <f>SUM('Pago Cuota MC 2026'!K161)</f>
        <v>0</v>
      </c>
      <c r="U163" s="117">
        <f>SUM(-S163,T163)+Tabla3[[#This Row],[Saldo132]]</f>
        <v>-403.22365205209883</v>
      </c>
      <c r="V163" s="120">
        <f>SUM('Jul 26'!L160)</f>
        <v>0</v>
      </c>
      <c r="W163" s="106">
        <f>SUM('Pago Cuota MC 2026'!L161)</f>
        <v>0</v>
      </c>
      <c r="X163" s="117">
        <f>SUM(-V163,W163)+Tabla3[[#This Row],[Saldo16]]</f>
        <v>-403.22365205209883</v>
      </c>
      <c r="Y163" s="120">
        <f>SUM('Ago 26'!L160)</f>
        <v>0</v>
      </c>
      <c r="Z163" s="106">
        <f>SUM('Pago Cuota MC 2026'!M161)</f>
        <v>0</v>
      </c>
      <c r="AA163" s="117">
        <f>SUM(-Y163,Z163)+Tabla3[[#This Row],[Saldo19]]</f>
        <v>-403.22365205209883</v>
      </c>
      <c r="AB163" s="120">
        <f>SUM('Sep 26'!L160)</f>
        <v>0</v>
      </c>
      <c r="AC163" s="106">
        <f>SUM('Pago Cuota MC 2026'!N161)</f>
        <v>0</v>
      </c>
      <c r="AD163" s="117">
        <f>SUM(-AB163,AC163)+Tabla3[[#This Row],[Saldo22]]</f>
        <v>-403.22365205209883</v>
      </c>
      <c r="AE163" s="120">
        <f>SUM('Oct 26'!L160)</f>
        <v>0</v>
      </c>
      <c r="AF163" s="106">
        <f>SUM('Pago Cuota MC 2026'!O161)</f>
        <v>0</v>
      </c>
      <c r="AG163" s="143">
        <f>SUM(-AE163,AF163)+Tabla3[[#This Row],[Saldo25]]</f>
        <v>-403.22365205209883</v>
      </c>
      <c r="AH163" s="120">
        <f>SUM('Nov 26'!L160)</f>
        <v>0</v>
      </c>
      <c r="AI163" s="106">
        <f>SUM('Pago Cuota MC 2026'!P161)</f>
        <v>0</v>
      </c>
      <c r="AJ163" s="117">
        <f>SUM(-AH163,AI163)+Tabla3[[#This Row],[Saldo28]]</f>
        <v>-403.22365205209883</v>
      </c>
      <c r="AK163" s="120">
        <f>SUM('Dic 26'!L160)</f>
        <v>0</v>
      </c>
      <c r="AL163" s="106">
        <f>SUM('Pago Cuota MC 2026'!Q161)</f>
        <v>0</v>
      </c>
      <c r="AM163" s="143">
        <f>SUM(-AK163,AL163)+Tabla3[[#This Row],[Saldo31]]</f>
        <v>-403.22365205209883</v>
      </c>
      <c r="AN163" s="126">
        <f t="shared" si="9"/>
        <v>-403.22365205209883</v>
      </c>
      <c r="AO163" s="29"/>
      <c r="AP163" s="104">
        <f>SUM(Tabla3[[#This Row],[Saldo Anual]])</f>
        <v>-403.22365205209883</v>
      </c>
    </row>
    <row r="164" spans="1:43" ht="16.149999999999999" thickBot="1" x14ac:dyDescent="0.5">
      <c r="A164" s="338"/>
      <c r="B164" s="16" t="s">
        <v>10</v>
      </c>
      <c r="C164" s="114">
        <v>503</v>
      </c>
      <c r="D164" s="116">
        <f>SUM('Ene 26'!L161)-('Pago Cuota MC 2025'!F161)</f>
        <v>342.14105128302555</v>
      </c>
      <c r="E164" s="106">
        <f>SUM('Pago Cuota MC 2026'!F162)</f>
        <v>0</v>
      </c>
      <c r="F164" s="117">
        <f t="shared" si="8"/>
        <v>-342.14105128302555</v>
      </c>
      <c r="G164" s="116">
        <f>SUM('Feb 26'!L161)</f>
        <v>419.73188492821714</v>
      </c>
      <c r="H164" s="106">
        <f>SUM('Pago Cuota MC 2026'!G162)</f>
        <v>761.87</v>
      </c>
      <c r="I164" s="117">
        <f>SUM(-G164,H164)+Tabla3[[#This Row],[Saldo]]</f>
        <v>-2.9362112426838394E-3</v>
      </c>
      <c r="J164" s="116">
        <f>SUM('Mar 26'!L161)</f>
        <v>397.67447589146246</v>
      </c>
      <c r="K164" s="106">
        <f>SUM('Pago Cuota MC 2026'!H162)</f>
        <v>397.68</v>
      </c>
      <c r="L164" s="117">
        <f>SUM(-J164,K164)+Tabla3[[#This Row],[Saldo4]]</f>
        <v>2.5878972948589762E-3</v>
      </c>
      <c r="M164" s="120">
        <f>SUM('Abr 26'!L161)</f>
        <v>395.97614316952314</v>
      </c>
      <c r="N164" s="106">
        <f>SUM('Pago Cuota MC 2026'!I162)</f>
        <v>0</v>
      </c>
      <c r="O164" s="117">
        <f>SUM(-M164,N164)+Tabla3[[#This Row],[Saldo7]]</f>
        <v>-395.97355527222828</v>
      </c>
      <c r="P164" s="120">
        <f>SUM('May 26'!L161)</f>
        <v>392.29154484819821</v>
      </c>
      <c r="Q164" s="106">
        <f>SUM('Pago Cuota MC 2026'!J162)</f>
        <v>0</v>
      </c>
      <c r="R164" s="117">
        <f>SUM(-P164,Q164)+Tabla3[[#This Row],[Saldo13]]</f>
        <v>-788.2651001204265</v>
      </c>
      <c r="S164" s="120">
        <f>SUM('Jun 26'!L161)</f>
        <v>0</v>
      </c>
      <c r="T164" s="106">
        <f>SUM('Pago Cuota MC 2026'!K162)</f>
        <v>0</v>
      </c>
      <c r="U164" s="117">
        <f>SUM(-S164,T164)+Tabla3[[#This Row],[Saldo132]]</f>
        <v>-788.2651001204265</v>
      </c>
      <c r="V164" s="120">
        <f>SUM('Jul 26'!L161)</f>
        <v>0</v>
      </c>
      <c r="W164" s="106">
        <f>SUM('Pago Cuota MC 2026'!L162)</f>
        <v>0</v>
      </c>
      <c r="X164" s="117">
        <f>SUM(-V164,W164)+Tabla3[[#This Row],[Saldo16]]</f>
        <v>-788.2651001204265</v>
      </c>
      <c r="Y164" s="120">
        <f>SUM('Ago 26'!L161)</f>
        <v>0</v>
      </c>
      <c r="Z164" s="106">
        <f>SUM('Pago Cuota MC 2026'!M162)</f>
        <v>0</v>
      </c>
      <c r="AA164" s="117">
        <f>SUM(-Y164,Z164)+Tabla3[[#This Row],[Saldo19]]</f>
        <v>-788.2651001204265</v>
      </c>
      <c r="AB164" s="120">
        <f>SUM('Sep 26'!L161)</f>
        <v>0</v>
      </c>
      <c r="AC164" s="106">
        <f>SUM('Pago Cuota MC 2026'!N162)</f>
        <v>0</v>
      </c>
      <c r="AD164" s="117">
        <f>SUM(-AB164,AC164)+Tabla3[[#This Row],[Saldo22]]</f>
        <v>-788.2651001204265</v>
      </c>
      <c r="AE164" s="120">
        <f>SUM('Oct 26'!L161)</f>
        <v>0</v>
      </c>
      <c r="AF164" s="106">
        <f>SUM('Pago Cuota MC 2026'!O162)</f>
        <v>0</v>
      </c>
      <c r="AG164" s="143">
        <f>SUM(-AE164,AF164)+Tabla3[[#This Row],[Saldo25]]</f>
        <v>-788.2651001204265</v>
      </c>
      <c r="AH164" s="120">
        <f>SUM('Nov 26'!L161)</f>
        <v>0</v>
      </c>
      <c r="AI164" s="106">
        <f>SUM('Pago Cuota MC 2026'!P162)</f>
        <v>0</v>
      </c>
      <c r="AJ164" s="117">
        <f>SUM(-AH164,AI164)+Tabla3[[#This Row],[Saldo28]]</f>
        <v>-788.2651001204265</v>
      </c>
      <c r="AK164" s="120">
        <f>SUM('Dic 26'!L161)</f>
        <v>0</v>
      </c>
      <c r="AL164" s="106">
        <f>SUM('Pago Cuota MC 2026'!Q162)</f>
        <v>0</v>
      </c>
      <c r="AM164" s="143">
        <f>SUM(-AK164,AL164)+Tabla3[[#This Row],[Saldo31]]</f>
        <v>-788.2651001204265</v>
      </c>
      <c r="AN164" s="126">
        <f t="shared" si="9"/>
        <v>-788.2651001204265</v>
      </c>
      <c r="AO164" s="29"/>
      <c r="AP164" s="104">
        <f>SUM(Tabla3[[#This Row],[Saldo Anual]])</f>
        <v>-788.2651001204265</v>
      </c>
    </row>
    <row r="165" spans="1:43" ht="16.149999999999999" thickBot="1" x14ac:dyDescent="0.5">
      <c r="A165" s="338"/>
      <c r="B165" s="16" t="s">
        <v>10</v>
      </c>
      <c r="C165" s="114">
        <v>504</v>
      </c>
      <c r="D165" s="116">
        <f>SUM('Ene 26'!L162)-('Pago Cuota MC 2025'!F162)</f>
        <v>582.08704712185704</v>
      </c>
      <c r="E165" s="106">
        <f>SUM('Pago Cuota MC 2026'!F163)</f>
        <v>0</v>
      </c>
      <c r="F165" s="117">
        <f t="shared" si="8"/>
        <v>-582.08704712185704</v>
      </c>
      <c r="G165" s="116">
        <f>SUM('Feb 26'!L162)</f>
        <v>337.39869213260243</v>
      </c>
      <c r="H165" s="106">
        <f>SUM('Pago Cuota MC 2026'!G163)</f>
        <v>0</v>
      </c>
      <c r="I165" s="117">
        <f>SUM(-G165,H165)+Tabla3[[#This Row],[Saldo]]</f>
        <v>-919.48573925445953</v>
      </c>
      <c r="J165" s="116">
        <f>SUM('Mar 26'!L162)</f>
        <v>344.65881981820633</v>
      </c>
      <c r="K165" s="106">
        <f>SUM('Pago Cuota MC 2026'!H163)</f>
        <v>0</v>
      </c>
      <c r="L165" s="117">
        <f>SUM(-J165,K165)+Tabla3[[#This Row],[Saldo4]]</f>
        <v>-1264.1445590726657</v>
      </c>
      <c r="M165" s="120">
        <f>SUM('Abr 26'!L162)</f>
        <v>340.60528451265009</v>
      </c>
      <c r="N165" s="106">
        <f>SUM('Pago Cuota MC 2026'!I163)</f>
        <v>0</v>
      </c>
      <c r="O165" s="117">
        <f>SUM(-M165,N165)+Tabla3[[#This Row],[Saldo7]]</f>
        <v>-1604.7498435853158</v>
      </c>
      <c r="P165" s="120">
        <f>SUM('May 26'!L162)</f>
        <v>400.20872409144147</v>
      </c>
      <c r="Q165" s="106">
        <f>SUM('Pago Cuota MC 2026'!J163)</f>
        <v>0</v>
      </c>
      <c r="R165" s="117">
        <f>SUM(-P165,Q165)+Tabla3[[#This Row],[Saldo13]]</f>
        <v>-2004.9585676767574</v>
      </c>
      <c r="S165" s="120">
        <f>SUM('Jun 26'!L162)</f>
        <v>0</v>
      </c>
      <c r="T165" s="106">
        <f>SUM('Pago Cuota MC 2026'!K163)</f>
        <v>0</v>
      </c>
      <c r="U165" s="117">
        <f>SUM(-S165,T165)+Tabla3[[#This Row],[Saldo132]]</f>
        <v>-2004.9585676767574</v>
      </c>
      <c r="V165" s="120">
        <f>SUM('Jul 26'!L162)</f>
        <v>0</v>
      </c>
      <c r="W165" s="106">
        <f>SUM('Pago Cuota MC 2026'!L163)</f>
        <v>0</v>
      </c>
      <c r="X165" s="117">
        <f>SUM(-V165,W165)+Tabla3[[#This Row],[Saldo16]]</f>
        <v>-2004.9585676767574</v>
      </c>
      <c r="Y165" s="120">
        <f>SUM('Ago 26'!L162)</f>
        <v>0</v>
      </c>
      <c r="Z165" s="106">
        <f>SUM('Pago Cuota MC 2026'!M163)</f>
        <v>0</v>
      </c>
      <c r="AA165" s="117">
        <f>SUM(-Y165,Z165)+Tabla3[[#This Row],[Saldo19]]</f>
        <v>-2004.9585676767574</v>
      </c>
      <c r="AB165" s="120">
        <f>SUM('Sep 26'!L162)</f>
        <v>0</v>
      </c>
      <c r="AC165" s="106">
        <f>SUM('Pago Cuota MC 2026'!N163)</f>
        <v>0</v>
      </c>
      <c r="AD165" s="117">
        <f>SUM(-AB165,AC165)+Tabla3[[#This Row],[Saldo22]]</f>
        <v>-2004.9585676767574</v>
      </c>
      <c r="AE165" s="120">
        <f>SUM('Oct 26'!L162)</f>
        <v>0</v>
      </c>
      <c r="AF165" s="106">
        <f>SUM('Pago Cuota MC 2026'!O163)</f>
        <v>0</v>
      </c>
      <c r="AG165" s="143">
        <f>SUM(-AE165,AF165)+Tabla3[[#This Row],[Saldo25]]</f>
        <v>-2004.9585676767574</v>
      </c>
      <c r="AH165" s="120">
        <f>SUM('Nov 26'!L162)</f>
        <v>0</v>
      </c>
      <c r="AI165" s="106">
        <f>SUM('Pago Cuota MC 2026'!P163)</f>
        <v>0</v>
      </c>
      <c r="AJ165" s="117">
        <f>SUM(-AH165,AI165)+Tabla3[[#This Row],[Saldo28]]</f>
        <v>-2004.9585676767574</v>
      </c>
      <c r="AK165" s="120">
        <f>SUM('Dic 26'!L162)</f>
        <v>0</v>
      </c>
      <c r="AL165" s="106">
        <f>SUM('Pago Cuota MC 2026'!Q163)</f>
        <v>0</v>
      </c>
      <c r="AM165" s="143">
        <f>SUM(-AK165,AL165)+Tabla3[[#This Row],[Saldo31]]</f>
        <v>-2004.9585676767574</v>
      </c>
      <c r="AN165" s="126">
        <f t="shared" si="9"/>
        <v>-2004.9585676767574</v>
      </c>
      <c r="AO165" s="29"/>
      <c r="AP165" s="104">
        <f>SUM(Tabla3[[#This Row],[Saldo Anual]])</f>
        <v>-2004.9585676767574</v>
      </c>
    </row>
    <row r="166" spans="1:43" ht="16.149999999999999" thickBot="1" x14ac:dyDescent="0.5">
      <c r="A166" s="339"/>
      <c r="B166" s="16" t="s">
        <v>11</v>
      </c>
      <c r="C166" s="114">
        <v>101</v>
      </c>
      <c r="D166" s="116">
        <f>SUM('Ene 26'!L163)-('Pago Cuota MC 2025'!F163)</f>
        <v>389.76688997396167</v>
      </c>
      <c r="E166" s="106">
        <f>SUM('Pago Cuota MC 2026'!F164)</f>
        <v>398.77</v>
      </c>
      <c r="F166" s="117">
        <f t="shared" ref="F166:F184" si="10">SUM(-D166,E166)</f>
        <v>9.0031100260383141</v>
      </c>
      <c r="G166" s="116">
        <f>SUM('Feb 26'!L163)</f>
        <v>442.13208853040976</v>
      </c>
      <c r="H166" s="106">
        <f>SUM('Pago Cuota MC 2026'!G164)</f>
        <v>433.13</v>
      </c>
      <c r="I166" s="117">
        <f>SUM(-G166,H166)+Tabla3[[#This Row],[Saldo]]</f>
        <v>1.0214956285494736E-3</v>
      </c>
      <c r="J166" s="116">
        <f>SUM('Mar 26'!L163)</f>
        <v>434.16899353218423</v>
      </c>
      <c r="K166" s="106">
        <f>SUM('Pago Cuota MC 2026'!H164)</f>
        <v>0</v>
      </c>
      <c r="L166" s="117">
        <f>SUM(-J166,K166)+Tabla3[[#This Row],[Saldo4]]</f>
        <v>-434.16797203655568</v>
      </c>
      <c r="M166" s="120">
        <f>SUM('Abr 26'!L163)</f>
        <v>438.15303970677394</v>
      </c>
      <c r="N166" s="106">
        <f>SUM('Pago Cuota MC 2026'!I164)</f>
        <v>872.32</v>
      </c>
      <c r="O166" s="117">
        <f>SUM(-M166,N166)+Tabla3[[#This Row],[Saldo7]]</f>
        <v>-1.0117433295704359E-3</v>
      </c>
      <c r="P166" s="120">
        <f>SUM('May 26'!L163)</f>
        <v>426.10596028063065</v>
      </c>
      <c r="Q166" s="106">
        <f>SUM('Pago Cuota MC 2026'!J164)</f>
        <v>0</v>
      </c>
      <c r="R166" s="117">
        <f>SUM(-P166,Q166)+Tabla3[[#This Row],[Saldo13]]</f>
        <v>-426.10697202396022</v>
      </c>
      <c r="S166" s="120">
        <f>SUM('Jun 26'!L163)</f>
        <v>0</v>
      </c>
      <c r="T166" s="106">
        <f>SUM('Pago Cuota MC 2026'!K164)</f>
        <v>0</v>
      </c>
      <c r="U166" s="117">
        <f>SUM(-S166,T166)+Tabla3[[#This Row],[Saldo132]]</f>
        <v>-426.10697202396022</v>
      </c>
      <c r="V166" s="120">
        <f>SUM('Jul 26'!L163)</f>
        <v>0</v>
      </c>
      <c r="W166" s="106">
        <f>SUM('Pago Cuota MC 2026'!L164)</f>
        <v>0</v>
      </c>
      <c r="X166" s="117">
        <f>SUM(-V166,W166)+Tabla3[[#This Row],[Saldo16]]</f>
        <v>-426.10697202396022</v>
      </c>
      <c r="Y166" s="120">
        <f>SUM('Ago 26'!L163)</f>
        <v>0</v>
      </c>
      <c r="Z166" s="106">
        <f>SUM('Pago Cuota MC 2026'!M164)</f>
        <v>0</v>
      </c>
      <c r="AA166" s="117">
        <f>SUM(-Y166,Z166)+Tabla3[[#This Row],[Saldo19]]</f>
        <v>-426.10697202396022</v>
      </c>
      <c r="AB166" s="120">
        <f>SUM('Sep 26'!L163)</f>
        <v>0</v>
      </c>
      <c r="AC166" s="106">
        <f>SUM('Pago Cuota MC 2026'!N164)</f>
        <v>0</v>
      </c>
      <c r="AD166" s="117">
        <f>SUM(-AB166,AC166)+Tabla3[[#This Row],[Saldo22]]</f>
        <v>-426.10697202396022</v>
      </c>
      <c r="AE166" s="120">
        <f>SUM('Oct 26'!L163)</f>
        <v>0</v>
      </c>
      <c r="AF166" s="106">
        <f>SUM('Pago Cuota MC 2026'!O164)</f>
        <v>0</v>
      </c>
      <c r="AG166" s="143">
        <f>SUM(-AE166,AF166)+Tabla3[[#This Row],[Saldo25]]</f>
        <v>-426.10697202396022</v>
      </c>
      <c r="AH166" s="120">
        <f>SUM('Nov 26'!L163)</f>
        <v>0</v>
      </c>
      <c r="AI166" s="106">
        <f>SUM('Pago Cuota MC 2026'!P164)</f>
        <v>0</v>
      </c>
      <c r="AJ166" s="117">
        <f>SUM(-AH166,AI166)+Tabla3[[#This Row],[Saldo28]]</f>
        <v>-426.10697202396022</v>
      </c>
      <c r="AK166" s="120">
        <f>SUM('Dic 26'!L163)</f>
        <v>0</v>
      </c>
      <c r="AL166" s="106">
        <f>SUM('Pago Cuota MC 2026'!Q164)</f>
        <v>0</v>
      </c>
      <c r="AM166" s="143">
        <f>SUM(-AK166,AL166)+Tabla3[[#This Row],[Saldo31]]</f>
        <v>-426.10697202396022</v>
      </c>
      <c r="AN166" s="126">
        <f t="shared" ref="AN166:AN185" si="11">SUM(AM166)</f>
        <v>-426.10697202396022</v>
      </c>
      <c r="AO166" s="29"/>
      <c r="AP166" s="104">
        <f>SUM(Tabla3[[#This Row],[Saldo Anual]])</f>
        <v>-426.10697202396022</v>
      </c>
    </row>
    <row r="167" spans="1:43" ht="16.149999999999999" thickBot="1" x14ac:dyDescent="0.5">
      <c r="A167" s="339"/>
      <c r="B167" s="16" t="s">
        <v>11</v>
      </c>
      <c r="C167" s="114">
        <v>102</v>
      </c>
      <c r="D167" s="116">
        <f>SUM('Ene 26'!L164)-('Pago Cuota MC 2025'!F164)</f>
        <v>239.32816664819177</v>
      </c>
      <c r="E167" s="106">
        <f>SUM('Pago Cuota MC 2026'!F165)</f>
        <v>500</v>
      </c>
      <c r="F167" s="117">
        <f t="shared" si="10"/>
        <v>260.67183335180823</v>
      </c>
      <c r="G167" s="116">
        <f>SUM('Feb 26'!L164)</f>
        <v>455.20566190550767</v>
      </c>
      <c r="H167" s="106">
        <f>SUM('Pago Cuota MC 2026'!G165)</f>
        <v>100</v>
      </c>
      <c r="I167" s="117">
        <f>SUM(-G167,H167)+Tabla3[[#This Row],[Saldo]]</f>
        <v>-94.533828553699436</v>
      </c>
      <c r="J167" s="116">
        <f>SUM('Mar 26'!L164)</f>
        <v>457.52816824266097</v>
      </c>
      <c r="K167" s="106">
        <f>SUM('Pago Cuota MC 2026'!H165)</f>
        <v>600</v>
      </c>
      <c r="L167" s="117">
        <f>SUM(-J167,K167)+Tabla3[[#This Row],[Saldo4]]</f>
        <v>47.938003203639596</v>
      </c>
      <c r="M167" s="120">
        <f>SUM('Abr 26'!L164)</f>
        <v>467.41873446018423</v>
      </c>
      <c r="N167" s="106">
        <f>SUM('Pago Cuota MC 2026'!I165)</f>
        <v>600</v>
      </c>
      <c r="O167" s="117">
        <f>SUM(-M167,N167)+Tabla3[[#This Row],[Saldo7]]</f>
        <v>180.51926874345537</v>
      </c>
      <c r="P167" s="120">
        <f>SUM('May 26'!L164)</f>
        <v>478.12261314549551</v>
      </c>
      <c r="Q167" s="106">
        <f>SUM('Pago Cuota MC 2026'!J165)</f>
        <v>0</v>
      </c>
      <c r="R167" s="117">
        <f>SUM(-P167,Q167)+Tabla3[[#This Row],[Saldo13]]</f>
        <v>-297.60334440204014</v>
      </c>
      <c r="S167" s="120">
        <f>SUM('Jun 26'!L164)</f>
        <v>0</v>
      </c>
      <c r="T167" s="106">
        <f>SUM('Pago Cuota MC 2026'!K165)</f>
        <v>0</v>
      </c>
      <c r="U167" s="117">
        <f>SUM(-S167,T167)+Tabla3[[#This Row],[Saldo132]]</f>
        <v>-297.60334440204014</v>
      </c>
      <c r="V167" s="120">
        <f>SUM('Jul 26'!L164)</f>
        <v>0</v>
      </c>
      <c r="W167" s="106">
        <f>SUM('Pago Cuota MC 2026'!L165)</f>
        <v>0</v>
      </c>
      <c r="X167" s="117">
        <f>SUM(-V167,W167)+Tabla3[[#This Row],[Saldo16]]</f>
        <v>-297.60334440204014</v>
      </c>
      <c r="Y167" s="120">
        <f>SUM('Ago 26'!L164)</f>
        <v>0</v>
      </c>
      <c r="Z167" s="106">
        <f>SUM('Pago Cuota MC 2026'!M165)</f>
        <v>0</v>
      </c>
      <c r="AA167" s="117">
        <f>SUM(-Y167,Z167)+Tabla3[[#This Row],[Saldo19]]</f>
        <v>-297.60334440204014</v>
      </c>
      <c r="AB167" s="120">
        <f>SUM('Sep 26'!L164)</f>
        <v>0</v>
      </c>
      <c r="AC167" s="106">
        <f>SUM('Pago Cuota MC 2026'!N165)</f>
        <v>0</v>
      </c>
      <c r="AD167" s="117">
        <f>SUM(-AB167,AC167)+Tabla3[[#This Row],[Saldo22]]</f>
        <v>-297.60334440204014</v>
      </c>
      <c r="AE167" s="120">
        <f>SUM('Oct 26'!L164)</f>
        <v>0</v>
      </c>
      <c r="AF167" s="106">
        <f>SUM('Pago Cuota MC 2026'!O165)</f>
        <v>0</v>
      </c>
      <c r="AG167" s="143">
        <f>SUM(-AE167,AF167)+Tabla3[[#This Row],[Saldo25]]</f>
        <v>-297.60334440204014</v>
      </c>
      <c r="AH167" s="120">
        <f>SUM('Nov 26'!L164)</f>
        <v>0</v>
      </c>
      <c r="AI167" s="106">
        <f>SUM('Pago Cuota MC 2026'!P165)</f>
        <v>0</v>
      </c>
      <c r="AJ167" s="117">
        <f>SUM(-AH167,AI167)+Tabla3[[#This Row],[Saldo28]]</f>
        <v>-297.60334440204014</v>
      </c>
      <c r="AK167" s="120">
        <f>SUM('Dic 26'!L164)</f>
        <v>0</v>
      </c>
      <c r="AL167" s="106">
        <f>SUM('Pago Cuota MC 2026'!Q165)</f>
        <v>0</v>
      </c>
      <c r="AM167" s="143">
        <f>SUM(-AK167,AL167)+Tabla3[[#This Row],[Saldo31]]</f>
        <v>-297.60334440204014</v>
      </c>
      <c r="AN167" s="126">
        <f t="shared" si="11"/>
        <v>-297.60334440204014</v>
      </c>
      <c r="AO167" s="29"/>
      <c r="AP167" s="104">
        <f>SUM(Tabla3[[#This Row],[Saldo Anual]])</f>
        <v>-297.60334440204014</v>
      </c>
    </row>
    <row r="168" spans="1:43" ht="16.149999999999999" thickBot="1" x14ac:dyDescent="0.5">
      <c r="A168" s="339"/>
      <c r="B168" s="16" t="s">
        <v>11</v>
      </c>
      <c r="C168" s="114">
        <v>103</v>
      </c>
      <c r="D168" s="116">
        <f>SUM('Ene 26'!L165)-('Pago Cuota MC 2025'!F165)</f>
        <v>344.74559472380633</v>
      </c>
      <c r="E168" s="106">
        <f>SUM('Pago Cuota MC 2026'!F166)</f>
        <v>344.75</v>
      </c>
      <c r="F168" s="117">
        <f t="shared" si="10"/>
        <v>4.4052761936654861E-3</v>
      </c>
      <c r="G168" s="116">
        <f>SUM('Feb 26'!L165)</f>
        <v>379.04496965805265</v>
      </c>
      <c r="H168" s="106">
        <f>SUM('Pago Cuota MC 2026'!G166)</f>
        <v>0</v>
      </c>
      <c r="I168" s="117">
        <f>SUM(-G168,H168)+Tabla3[[#This Row],[Saldo]]</f>
        <v>-379.04056438185899</v>
      </c>
      <c r="J168" s="116">
        <f>SUM('Mar 26'!L165)</f>
        <v>369.04238006598439</v>
      </c>
      <c r="K168" s="106">
        <f>SUM('Pago Cuota MC 2026'!H166)</f>
        <v>748.08</v>
      </c>
      <c r="L168" s="117">
        <f>SUM(-J168,K168)+Tabla3[[#This Row],[Saldo4]]</f>
        <v>-2.9444478433333643E-3</v>
      </c>
      <c r="M168" s="120">
        <f>SUM('Abr 26'!L165)</f>
        <v>355.19024505829543</v>
      </c>
      <c r="N168" s="106">
        <f>SUM('Pago Cuota MC 2026'!I166)</f>
        <v>0</v>
      </c>
      <c r="O168" s="117">
        <f>SUM(-M168,N168)+Tabla3[[#This Row],[Saldo7]]</f>
        <v>-355.19318950613876</v>
      </c>
      <c r="P168" s="120">
        <f>SUM('May 26'!L165)</f>
        <v>350.00669241576577</v>
      </c>
      <c r="Q168" s="106">
        <f>SUM('Pago Cuota MC 2026'!J166)</f>
        <v>0</v>
      </c>
      <c r="R168" s="117">
        <f>SUM(-P168,Q168)+Tabla3[[#This Row],[Saldo13]]</f>
        <v>-705.19988192190453</v>
      </c>
      <c r="S168" s="120">
        <f>SUM('Jun 26'!L165)</f>
        <v>0</v>
      </c>
      <c r="T168" s="106">
        <f>SUM('Pago Cuota MC 2026'!K166)</f>
        <v>0</v>
      </c>
      <c r="U168" s="117">
        <f>SUM(-S168,T168)+Tabla3[[#This Row],[Saldo132]]</f>
        <v>-705.19988192190453</v>
      </c>
      <c r="V168" s="120">
        <f>SUM('Jul 26'!L165)</f>
        <v>0</v>
      </c>
      <c r="W168" s="106">
        <f>SUM('Pago Cuota MC 2026'!L166)</f>
        <v>0</v>
      </c>
      <c r="X168" s="117">
        <f>SUM(-V168,W168)+Tabla3[[#This Row],[Saldo16]]</f>
        <v>-705.19988192190453</v>
      </c>
      <c r="Y168" s="120">
        <f>SUM('Ago 26'!L165)</f>
        <v>0</v>
      </c>
      <c r="Z168" s="106">
        <f>SUM('Pago Cuota MC 2026'!M166)</f>
        <v>0</v>
      </c>
      <c r="AA168" s="117">
        <f>SUM(-Y168,Z168)+Tabla3[[#This Row],[Saldo19]]</f>
        <v>-705.19988192190453</v>
      </c>
      <c r="AB168" s="120">
        <f>SUM('Sep 26'!L165)</f>
        <v>0</v>
      </c>
      <c r="AC168" s="106">
        <f>SUM('Pago Cuota MC 2026'!N166)</f>
        <v>0</v>
      </c>
      <c r="AD168" s="117">
        <f>SUM(-AB168,AC168)+Tabla3[[#This Row],[Saldo22]]</f>
        <v>-705.19988192190453</v>
      </c>
      <c r="AE168" s="120">
        <f>SUM('Oct 26'!L165)</f>
        <v>0</v>
      </c>
      <c r="AF168" s="106">
        <f>SUM('Pago Cuota MC 2026'!O166)</f>
        <v>0</v>
      </c>
      <c r="AG168" s="143">
        <f>SUM(-AE168,AF168)+Tabla3[[#This Row],[Saldo25]]</f>
        <v>-705.19988192190453</v>
      </c>
      <c r="AH168" s="120">
        <f>SUM('Nov 26'!L165)</f>
        <v>0</v>
      </c>
      <c r="AI168" s="106">
        <f>SUM('Pago Cuota MC 2026'!P166)</f>
        <v>0</v>
      </c>
      <c r="AJ168" s="117">
        <f>SUM(-AH168,AI168)+Tabla3[[#This Row],[Saldo28]]</f>
        <v>-705.19988192190453</v>
      </c>
      <c r="AK168" s="120">
        <f>SUM('Dic 26'!L165)</f>
        <v>0</v>
      </c>
      <c r="AL168" s="106">
        <f>SUM('Pago Cuota MC 2026'!Q166)</f>
        <v>0</v>
      </c>
      <c r="AM168" s="143">
        <f>SUM(-AK168,AL168)+Tabla3[[#This Row],[Saldo31]]</f>
        <v>-705.19988192190453</v>
      </c>
      <c r="AN168" s="126">
        <f t="shared" si="11"/>
        <v>-705.19988192190453</v>
      </c>
      <c r="AO168" s="29"/>
      <c r="AP168" s="104">
        <f>SUM(Tabla3[[#This Row],[Saldo Anual]])</f>
        <v>-705.19988192190453</v>
      </c>
      <c r="AQ168" t="s">
        <v>12</v>
      </c>
    </row>
    <row r="169" spans="1:43" ht="16.149999999999999" thickBot="1" x14ac:dyDescent="0.5">
      <c r="A169" s="339"/>
      <c r="B169" s="16" t="s">
        <v>11</v>
      </c>
      <c r="C169" s="114">
        <v>104</v>
      </c>
      <c r="D169" s="116">
        <f>SUM('Ene 26'!L166)-('Pago Cuota MC 2025'!F166)</f>
        <v>-15.265012007625103</v>
      </c>
      <c r="E169" s="106">
        <f>SUM('Pago Cuota MC 2026'!F167)</f>
        <v>0</v>
      </c>
      <c r="F169" s="117">
        <f t="shared" si="10"/>
        <v>15.265012007625103</v>
      </c>
      <c r="G169" s="116">
        <f>SUM('Feb 26'!L166)</f>
        <v>454.11506613416861</v>
      </c>
      <c r="H169" s="106">
        <f>SUM('Pago Cuota MC 2026'!G167)</f>
        <v>500</v>
      </c>
      <c r="I169" s="117">
        <f>SUM(-G169,H169)+Tabla3[[#This Row],[Saldo]]</f>
        <v>61.149945873456488</v>
      </c>
      <c r="J169" s="116">
        <f>SUM('Mar 26'!L166)</f>
        <v>437.84527950040399</v>
      </c>
      <c r="K169" s="106">
        <f>SUM('Pago Cuota MC 2026'!H167)</f>
        <v>0</v>
      </c>
      <c r="L169" s="117">
        <f>SUM(-J169,K169)+Tabla3[[#This Row],[Saldo4]]</f>
        <v>-376.6953336269475</v>
      </c>
      <c r="M169" s="120">
        <f>SUM('Abr 26'!L166)</f>
        <v>458.58019364171622</v>
      </c>
      <c r="N169" s="106">
        <f>SUM('Pago Cuota MC 2026'!I167)</f>
        <v>500</v>
      </c>
      <c r="O169" s="117">
        <f>SUM(-M169,N169)+Tabla3[[#This Row],[Saldo7]]</f>
        <v>-335.27552726866372</v>
      </c>
      <c r="P169" s="120">
        <f>SUM('May 26'!L166)</f>
        <v>457.55924701036037</v>
      </c>
      <c r="Q169" s="106">
        <f>SUM('Pago Cuota MC 2026'!J167)</f>
        <v>0</v>
      </c>
      <c r="R169" s="117">
        <f>SUM(-P169,Q169)+Tabla3[[#This Row],[Saldo13]]</f>
        <v>-792.83477427902403</v>
      </c>
      <c r="S169" s="120">
        <f>SUM('Jun 26'!L166)</f>
        <v>0</v>
      </c>
      <c r="T169" s="106">
        <f>SUM('Pago Cuota MC 2026'!K167)</f>
        <v>0</v>
      </c>
      <c r="U169" s="117">
        <f>SUM(-S169,T169)+Tabla3[[#This Row],[Saldo132]]</f>
        <v>-792.83477427902403</v>
      </c>
      <c r="V169" s="120">
        <f>SUM('Jul 26'!L166)</f>
        <v>0</v>
      </c>
      <c r="W169" s="106">
        <f>SUM('Pago Cuota MC 2026'!L167)</f>
        <v>0</v>
      </c>
      <c r="X169" s="117">
        <f>SUM(-V169,W169)+Tabla3[[#This Row],[Saldo16]]</f>
        <v>-792.83477427902403</v>
      </c>
      <c r="Y169" s="120">
        <f>SUM('Ago 26'!L166)</f>
        <v>0</v>
      </c>
      <c r="Z169" s="106">
        <f>SUM('Pago Cuota MC 2026'!M167)</f>
        <v>0</v>
      </c>
      <c r="AA169" s="117">
        <f>SUM(-Y169,Z169)+Tabla3[[#This Row],[Saldo19]]</f>
        <v>-792.83477427902403</v>
      </c>
      <c r="AB169" s="120">
        <f>SUM('Sep 26'!L166)</f>
        <v>0</v>
      </c>
      <c r="AC169" s="106">
        <f>SUM('Pago Cuota MC 2026'!N167)</f>
        <v>0</v>
      </c>
      <c r="AD169" s="117">
        <f>SUM(-AB169,AC169)+Tabla3[[#This Row],[Saldo22]]</f>
        <v>-792.83477427902403</v>
      </c>
      <c r="AE169" s="120">
        <f>SUM('Oct 26'!L166)</f>
        <v>0</v>
      </c>
      <c r="AF169" s="106">
        <f>SUM('Pago Cuota MC 2026'!O167)</f>
        <v>0</v>
      </c>
      <c r="AG169" s="143">
        <f>SUM(-AE169,AF169)+Tabla3[[#This Row],[Saldo25]]</f>
        <v>-792.83477427902403</v>
      </c>
      <c r="AH169" s="120">
        <f>SUM('Nov 26'!L166)</f>
        <v>0</v>
      </c>
      <c r="AI169" s="106">
        <f>SUM('Pago Cuota MC 2026'!P167)</f>
        <v>0</v>
      </c>
      <c r="AJ169" s="117">
        <f>SUM(-AH169,AI169)+Tabla3[[#This Row],[Saldo28]]</f>
        <v>-792.83477427902403</v>
      </c>
      <c r="AK169" s="120">
        <f>SUM('Dic 26'!L166)</f>
        <v>0</v>
      </c>
      <c r="AL169" s="106">
        <f>SUM('Pago Cuota MC 2026'!Q167)</f>
        <v>0</v>
      </c>
      <c r="AM169" s="143">
        <f>SUM(-AK169,AL169)+Tabla3[[#This Row],[Saldo31]]</f>
        <v>-792.83477427902403</v>
      </c>
      <c r="AN169" s="126">
        <f t="shared" si="11"/>
        <v>-792.83477427902403</v>
      </c>
      <c r="AO169" s="29"/>
      <c r="AP169" s="104">
        <f>SUM(Tabla3[[#This Row],[Saldo Anual]])</f>
        <v>-792.83477427902403</v>
      </c>
    </row>
    <row r="170" spans="1:43" ht="16.149999999999999" thickBot="1" x14ac:dyDescent="0.5">
      <c r="A170" s="339"/>
      <c r="B170" s="16" t="s">
        <v>11</v>
      </c>
      <c r="C170" s="114">
        <v>201</v>
      </c>
      <c r="D170" s="116">
        <f>SUM('Ene 26'!L167)-('Pago Cuota MC 2025'!F167)</f>
        <v>372.82641291504336</v>
      </c>
      <c r="E170" s="106">
        <f>SUM('Pago Cuota MC 2026'!F168)</f>
        <v>372.83</v>
      </c>
      <c r="F170" s="117">
        <f t="shared" si="10"/>
        <v>3.5870849566208562E-3</v>
      </c>
      <c r="G170" s="116">
        <f>SUM('Feb 26'!L167)</f>
        <v>358.4051052884364</v>
      </c>
      <c r="H170" s="106">
        <f>SUM('Pago Cuota MC 2026'!G168)</f>
        <v>380</v>
      </c>
      <c r="I170" s="117">
        <f>SUM(-G170,H170)+Tabla3[[#This Row],[Saldo]]</f>
        <v>21.598481796520218</v>
      </c>
      <c r="J170" s="116">
        <f>SUM('Mar 26'!L167)</f>
        <v>366.38132148801509</v>
      </c>
      <c r="K170" s="106">
        <f>SUM('Pago Cuota MC 2026'!H168)</f>
        <v>400</v>
      </c>
      <c r="L170" s="117">
        <f>SUM(-J170,K170)+Tabla3[[#This Row],[Saldo4]]</f>
        <v>55.217160308505129</v>
      </c>
      <c r="M170" s="120">
        <f>SUM('Abr 26'!L167)</f>
        <v>383.57573425032064</v>
      </c>
      <c r="N170" s="106">
        <f>SUM('Pago Cuota MC 2026'!I168)</f>
        <v>328.36</v>
      </c>
      <c r="O170" s="117">
        <f>SUM(-M170,N170)+Tabla3[[#This Row],[Saldo7]]</f>
        <v>1.4260581845064735E-3</v>
      </c>
      <c r="P170" s="120">
        <f>SUM('May 26'!L167)</f>
        <v>401.4622405509009</v>
      </c>
      <c r="Q170" s="106">
        <f>SUM('Pago Cuota MC 2026'!J168)</f>
        <v>0</v>
      </c>
      <c r="R170" s="117">
        <f>SUM(-P170,Q170)+Tabla3[[#This Row],[Saldo13]]</f>
        <v>-401.46081449271639</v>
      </c>
      <c r="S170" s="120">
        <f>SUM('Jun 26'!L167)</f>
        <v>0</v>
      </c>
      <c r="T170" s="106">
        <f>SUM('Pago Cuota MC 2026'!K168)</f>
        <v>0</v>
      </c>
      <c r="U170" s="117">
        <f>SUM(-S170,T170)+Tabla3[[#This Row],[Saldo132]]</f>
        <v>-401.46081449271639</v>
      </c>
      <c r="V170" s="120">
        <f>SUM('Jul 26'!L167)</f>
        <v>0</v>
      </c>
      <c r="W170" s="106">
        <f>SUM('Pago Cuota MC 2026'!L168)</f>
        <v>0</v>
      </c>
      <c r="X170" s="117">
        <f>SUM(-V170,W170)+Tabla3[[#This Row],[Saldo16]]</f>
        <v>-401.46081449271639</v>
      </c>
      <c r="Y170" s="120">
        <f>SUM('Ago 26'!L167)</f>
        <v>0</v>
      </c>
      <c r="Z170" s="106">
        <f>SUM('Pago Cuota MC 2026'!M168)</f>
        <v>0</v>
      </c>
      <c r="AA170" s="117">
        <f>SUM(-Y170,Z170)+Tabla3[[#This Row],[Saldo19]]</f>
        <v>-401.46081449271639</v>
      </c>
      <c r="AB170" s="120">
        <f>SUM('Sep 26'!L167)</f>
        <v>0</v>
      </c>
      <c r="AC170" s="106">
        <f>SUM('Pago Cuota MC 2026'!N168)</f>
        <v>0</v>
      </c>
      <c r="AD170" s="117">
        <f>SUM(-AB170,AC170)+Tabla3[[#This Row],[Saldo22]]</f>
        <v>-401.46081449271639</v>
      </c>
      <c r="AE170" s="120">
        <f>SUM('Oct 26'!L167)</f>
        <v>0</v>
      </c>
      <c r="AF170" s="106">
        <f>SUM('Pago Cuota MC 2026'!O168)</f>
        <v>0</v>
      </c>
      <c r="AG170" s="143">
        <f>SUM(-AE170,AF170)+Tabla3[[#This Row],[Saldo25]]</f>
        <v>-401.46081449271639</v>
      </c>
      <c r="AH170" s="120">
        <f>SUM('Nov 26'!L167)</f>
        <v>0</v>
      </c>
      <c r="AI170" s="106">
        <f>SUM('Pago Cuota MC 2026'!P168)</f>
        <v>0</v>
      </c>
      <c r="AJ170" s="117">
        <f>SUM(-AH170,AI170)+Tabla3[[#This Row],[Saldo28]]</f>
        <v>-401.46081449271639</v>
      </c>
      <c r="AK170" s="120">
        <f>SUM('Dic 26'!L167)</f>
        <v>0</v>
      </c>
      <c r="AL170" s="106">
        <f>SUM('Pago Cuota MC 2026'!Q168)</f>
        <v>0</v>
      </c>
      <c r="AM170" s="143">
        <f>SUM(-AK170,AL170)+Tabla3[[#This Row],[Saldo31]]</f>
        <v>-401.46081449271639</v>
      </c>
      <c r="AN170" s="126">
        <f t="shared" si="11"/>
        <v>-401.46081449271639</v>
      </c>
      <c r="AO170" s="29"/>
      <c r="AP170" s="104">
        <f>SUM(Tabla3[[#This Row],[Saldo Anual]])</f>
        <v>-401.46081449271639</v>
      </c>
      <c r="AQ170" t="s">
        <v>12</v>
      </c>
    </row>
    <row r="171" spans="1:43" ht="16.149999999999999" thickBot="1" x14ac:dyDescent="0.5">
      <c r="A171" s="339"/>
      <c r="B171" s="16" t="s">
        <v>11</v>
      </c>
      <c r="C171" s="114">
        <v>202</v>
      </c>
      <c r="D171" s="116">
        <f>SUM('Ene 26'!L168)-('Pago Cuota MC 2025'!F168)</f>
        <v>167.34767365696774</v>
      </c>
      <c r="E171" s="106">
        <f>SUM('Pago Cuota MC 2026'!F169)</f>
        <v>0</v>
      </c>
      <c r="F171" s="117">
        <f t="shared" si="10"/>
        <v>-167.34767365696774</v>
      </c>
      <c r="G171" s="116">
        <f>SUM('Feb 26'!L168)</f>
        <v>490.24504107543714</v>
      </c>
      <c r="H171" s="106">
        <f>SUM('Pago Cuota MC 2026'!G169)</f>
        <v>0</v>
      </c>
      <c r="I171" s="117">
        <f>SUM(-G171,H171)+Tabla3[[#This Row],[Saldo]]</f>
        <v>-657.59271473240483</v>
      </c>
      <c r="J171" s="116">
        <f>SUM('Mar 26'!L168)</f>
        <v>440.2735615634258</v>
      </c>
      <c r="K171" s="106">
        <f>SUM('Pago Cuota MC 2026'!H169)</f>
        <v>0</v>
      </c>
      <c r="L171" s="117">
        <f>SUM(-J171,K171)+Tabla3[[#This Row],[Saldo4]]</f>
        <v>-1097.8662762958306</v>
      </c>
      <c r="M171" s="120">
        <f>SUM('Abr 26'!L168)</f>
        <v>445.27982984318527</v>
      </c>
      <c r="N171" s="106">
        <f>SUM('Pago Cuota MC 2026'!I169)</f>
        <v>0</v>
      </c>
      <c r="O171" s="117">
        <f>SUM(-M171,N171)+Tabla3[[#This Row],[Saldo7]]</f>
        <v>-1543.146106139016</v>
      </c>
      <c r="P171" s="120">
        <f>SUM('May 26'!L168)</f>
        <v>399.41868863198198</v>
      </c>
      <c r="Q171" s="106">
        <f>SUM('Pago Cuota MC 2026'!J169)</f>
        <v>0</v>
      </c>
      <c r="R171" s="117">
        <f>SUM(-P171,Q171)+Tabla3[[#This Row],[Saldo13]]</f>
        <v>-1942.5647947709979</v>
      </c>
      <c r="S171" s="120">
        <f>SUM('Jun 26'!L168)</f>
        <v>0</v>
      </c>
      <c r="T171" s="106">
        <f>SUM('Pago Cuota MC 2026'!K169)</f>
        <v>0</v>
      </c>
      <c r="U171" s="117">
        <f>SUM(-S171,T171)+Tabla3[[#This Row],[Saldo132]]</f>
        <v>-1942.5647947709979</v>
      </c>
      <c r="V171" s="120">
        <f>SUM('Jul 26'!L168)</f>
        <v>0</v>
      </c>
      <c r="W171" s="106">
        <f>SUM('Pago Cuota MC 2026'!L169)</f>
        <v>0</v>
      </c>
      <c r="X171" s="117">
        <f>SUM(-V171,W171)+Tabla3[[#This Row],[Saldo16]]</f>
        <v>-1942.5647947709979</v>
      </c>
      <c r="Y171" s="120">
        <f>SUM('Ago 26'!L168)</f>
        <v>0</v>
      </c>
      <c r="Z171" s="106">
        <f>SUM('Pago Cuota MC 2026'!M169)</f>
        <v>0</v>
      </c>
      <c r="AA171" s="117">
        <f>SUM(-Y171,Z171)+Tabla3[[#This Row],[Saldo19]]</f>
        <v>-1942.5647947709979</v>
      </c>
      <c r="AB171" s="120">
        <f>SUM('Sep 26'!L168)</f>
        <v>0</v>
      </c>
      <c r="AC171" s="106">
        <f>SUM('Pago Cuota MC 2026'!N169)</f>
        <v>0</v>
      </c>
      <c r="AD171" s="117">
        <f>SUM(-AB171,AC171)+Tabla3[[#This Row],[Saldo22]]</f>
        <v>-1942.5647947709979</v>
      </c>
      <c r="AE171" s="120">
        <f>SUM('Oct 26'!L168)</f>
        <v>0</v>
      </c>
      <c r="AF171" s="106">
        <f>SUM('Pago Cuota MC 2026'!O169)</f>
        <v>0</v>
      </c>
      <c r="AG171" s="143">
        <f>SUM(-AE171,AF171)+Tabla3[[#This Row],[Saldo25]]</f>
        <v>-1942.5647947709979</v>
      </c>
      <c r="AH171" s="120">
        <f>SUM('Nov 26'!L168)</f>
        <v>0</v>
      </c>
      <c r="AI171" s="106">
        <f>SUM('Pago Cuota MC 2026'!P169)</f>
        <v>0</v>
      </c>
      <c r="AJ171" s="117">
        <f>SUM(-AH171,AI171)+Tabla3[[#This Row],[Saldo28]]</f>
        <v>-1942.5647947709979</v>
      </c>
      <c r="AK171" s="120">
        <f>SUM('Dic 26'!L168)</f>
        <v>0</v>
      </c>
      <c r="AL171" s="106">
        <f>SUM('Pago Cuota MC 2026'!Q169)</f>
        <v>0</v>
      </c>
      <c r="AM171" s="143">
        <f>SUM(-AK171,AL171)+Tabla3[[#This Row],[Saldo31]]</f>
        <v>-1942.5647947709979</v>
      </c>
      <c r="AN171" s="126">
        <f t="shared" si="11"/>
        <v>-1942.5647947709979</v>
      </c>
      <c r="AO171" s="29"/>
      <c r="AP171" s="104">
        <f>SUM(Tabla3[[#This Row],[Saldo Anual]])</f>
        <v>-1942.5647947709979</v>
      </c>
    </row>
    <row r="172" spans="1:43" ht="16.149999999999999" thickBot="1" x14ac:dyDescent="0.5">
      <c r="A172" s="339"/>
      <c r="B172" s="16" t="s">
        <v>11</v>
      </c>
      <c r="C172" s="114">
        <v>203</v>
      </c>
      <c r="D172" s="116">
        <f>SUM('Ene 26'!L169)-('Pago Cuota MC 2025'!F169)</f>
        <v>403.65313508141196</v>
      </c>
      <c r="E172" s="106">
        <f>SUM('Pago Cuota MC 2026'!F170)</f>
        <v>0</v>
      </c>
      <c r="F172" s="117">
        <f t="shared" si="10"/>
        <v>-403.65313508141196</v>
      </c>
      <c r="G172" s="116">
        <f>SUM('Feb 26'!L169)</f>
        <v>469.91289667449746</v>
      </c>
      <c r="H172" s="106">
        <f>SUM('Pago Cuota MC 2026'!G170)</f>
        <v>0</v>
      </c>
      <c r="I172" s="117">
        <f>SUM(-G172,H172)+Tabla3[[#This Row],[Saldo]]</f>
        <v>-873.56603175590942</v>
      </c>
      <c r="J172" s="116">
        <f>SUM('Mar 26'!L169)</f>
        <v>435.37631930649076</v>
      </c>
      <c r="K172" s="106">
        <f>SUM('Pago Cuota MC 2026'!H170)</f>
        <v>0</v>
      </c>
      <c r="L172" s="117">
        <f>SUM(-J172,K172)+Tabla3[[#This Row],[Saldo4]]</f>
        <v>-1308.9423510624001</v>
      </c>
      <c r="M172" s="120">
        <f>SUM('Abr 26'!L169)</f>
        <v>436.25430235105517</v>
      </c>
      <c r="N172" s="106">
        <f>SUM('Pago Cuota MC 2026'!I170)</f>
        <v>1745.2</v>
      </c>
      <c r="O172" s="117">
        <f>SUM(-M172,N172)+Tabla3[[#This Row],[Saldo7]]</f>
        <v>3.3465865446942189E-3</v>
      </c>
      <c r="P172" s="120">
        <f>SUM('May 26'!L169)</f>
        <v>447.34714092927931</v>
      </c>
      <c r="Q172" s="106">
        <f>SUM('Pago Cuota MC 2026'!J170)</f>
        <v>0</v>
      </c>
      <c r="R172" s="117">
        <f>SUM(-P172,Q172)+Tabla3[[#This Row],[Saldo13]]</f>
        <v>-447.34379434273461</v>
      </c>
      <c r="S172" s="120">
        <f>SUM('Jun 26'!L169)</f>
        <v>0</v>
      </c>
      <c r="T172" s="106">
        <f>SUM('Pago Cuota MC 2026'!K170)</f>
        <v>0</v>
      </c>
      <c r="U172" s="117">
        <f>SUM(-S172,T172)+Tabla3[[#This Row],[Saldo132]]</f>
        <v>-447.34379434273461</v>
      </c>
      <c r="V172" s="120">
        <f>SUM('Jul 26'!L169)</f>
        <v>0</v>
      </c>
      <c r="W172" s="106">
        <f>SUM('Pago Cuota MC 2026'!L170)</f>
        <v>0</v>
      </c>
      <c r="X172" s="117">
        <f>SUM(-V172,W172)+Tabla3[[#This Row],[Saldo16]]</f>
        <v>-447.34379434273461</v>
      </c>
      <c r="Y172" s="120">
        <f>SUM('Ago 26'!L169)</f>
        <v>0</v>
      </c>
      <c r="Z172" s="106">
        <f>SUM('Pago Cuota MC 2026'!M170)</f>
        <v>0</v>
      </c>
      <c r="AA172" s="117">
        <f>SUM(-Y172,Z172)+Tabla3[[#This Row],[Saldo19]]</f>
        <v>-447.34379434273461</v>
      </c>
      <c r="AB172" s="120">
        <f>SUM('Sep 26'!L169)</f>
        <v>0</v>
      </c>
      <c r="AC172" s="106">
        <f>SUM('Pago Cuota MC 2026'!N170)</f>
        <v>0</v>
      </c>
      <c r="AD172" s="117">
        <f>SUM(-AB172,AC172)+Tabla3[[#This Row],[Saldo22]]</f>
        <v>-447.34379434273461</v>
      </c>
      <c r="AE172" s="120">
        <f>SUM('Oct 26'!L169)</f>
        <v>0</v>
      </c>
      <c r="AF172" s="106">
        <f>SUM('Pago Cuota MC 2026'!O170)</f>
        <v>0</v>
      </c>
      <c r="AG172" s="143">
        <f>SUM(-AE172,AF172)+Tabla3[[#This Row],[Saldo25]]</f>
        <v>-447.34379434273461</v>
      </c>
      <c r="AH172" s="120">
        <f>SUM('Nov 26'!L169)</f>
        <v>0</v>
      </c>
      <c r="AI172" s="106">
        <f>SUM('Pago Cuota MC 2026'!P170)</f>
        <v>0</v>
      </c>
      <c r="AJ172" s="117">
        <f>SUM(-AH172,AI172)+Tabla3[[#This Row],[Saldo28]]</f>
        <v>-447.34379434273461</v>
      </c>
      <c r="AK172" s="120">
        <f>SUM('Dic 26'!L169)</f>
        <v>0</v>
      </c>
      <c r="AL172" s="106">
        <f>SUM('Pago Cuota MC 2026'!Q170)</f>
        <v>0</v>
      </c>
      <c r="AM172" s="143">
        <f>SUM(-AK172,AL172)+Tabla3[[#This Row],[Saldo31]]</f>
        <v>-447.34379434273461</v>
      </c>
      <c r="AN172" s="126">
        <f t="shared" si="11"/>
        <v>-447.34379434273461</v>
      </c>
      <c r="AO172" s="29"/>
      <c r="AP172" s="104">
        <f>SUM(Tabla3[[#This Row],[Saldo Anual]])</f>
        <v>-447.34379434273461</v>
      </c>
    </row>
    <row r="173" spans="1:43" ht="16.149999999999999" thickBot="1" x14ac:dyDescent="0.5">
      <c r="A173" s="339"/>
      <c r="B173" s="16" t="s">
        <v>11</v>
      </c>
      <c r="C173" s="114">
        <v>204</v>
      </c>
      <c r="D173" s="116">
        <f>SUM('Ene 26'!L170)-('Pago Cuota MC 2025'!F170)</f>
        <v>376.82160853564994</v>
      </c>
      <c r="E173" s="106">
        <f>SUM('Pago Cuota MC 2026'!F171)</f>
        <v>0</v>
      </c>
      <c r="F173" s="117">
        <f t="shared" si="10"/>
        <v>-376.82160853564994</v>
      </c>
      <c r="G173" s="116">
        <f>SUM('Feb 26'!L170)</f>
        <v>435.49800802923517</v>
      </c>
      <c r="H173" s="106">
        <f>SUM('Pago Cuota MC 2026'!G171)</f>
        <v>764.57</v>
      </c>
      <c r="I173" s="117">
        <f>SUM(-G173,H173)+Tabla3[[#This Row],[Saldo]]</f>
        <v>-47.749616564885059</v>
      </c>
      <c r="J173" s="116">
        <f>SUM('Mar 26'!L170)</f>
        <v>413.10392986399143</v>
      </c>
      <c r="K173" s="106">
        <f>SUM('Pago Cuota MC 2026'!H171)</f>
        <v>400</v>
      </c>
      <c r="L173" s="117">
        <f>SUM(-J173,K173)+Tabla3[[#This Row],[Saldo4]]</f>
        <v>-60.853546428876484</v>
      </c>
      <c r="M173" s="120">
        <f>SUM('Abr 26'!L170)</f>
        <v>410.43796614958609</v>
      </c>
      <c r="N173" s="106">
        <f>SUM('Pago Cuota MC 2026'!I171)</f>
        <v>400</v>
      </c>
      <c r="O173" s="117">
        <f>SUM(-M173,N173)+Tabla3[[#This Row],[Saldo7]]</f>
        <v>-71.291512578462573</v>
      </c>
      <c r="P173" s="120">
        <f>SUM('May 26'!L170)</f>
        <v>397.83077074009009</v>
      </c>
      <c r="Q173" s="106">
        <f>SUM('Pago Cuota MC 2026'!J171)</f>
        <v>0</v>
      </c>
      <c r="R173" s="117">
        <f>SUM(-P173,Q173)+Tabla3[[#This Row],[Saldo13]]</f>
        <v>-469.12228331855266</v>
      </c>
      <c r="S173" s="120">
        <f>SUM('Jun 26'!L170)</f>
        <v>0</v>
      </c>
      <c r="T173" s="106">
        <f>SUM('Pago Cuota MC 2026'!K171)</f>
        <v>0</v>
      </c>
      <c r="U173" s="117">
        <f>SUM(-S173,T173)+Tabla3[[#This Row],[Saldo132]]</f>
        <v>-469.12228331855266</v>
      </c>
      <c r="V173" s="120">
        <f>SUM('Jul 26'!L170)</f>
        <v>0</v>
      </c>
      <c r="W173" s="106">
        <f>SUM('Pago Cuota MC 2026'!L171)</f>
        <v>0</v>
      </c>
      <c r="X173" s="117">
        <f>SUM(-V173,W173)+Tabla3[[#This Row],[Saldo16]]</f>
        <v>-469.12228331855266</v>
      </c>
      <c r="Y173" s="120">
        <f>SUM('Ago 26'!L170)</f>
        <v>0</v>
      </c>
      <c r="Z173" s="106">
        <f>SUM('Pago Cuota MC 2026'!M171)</f>
        <v>0</v>
      </c>
      <c r="AA173" s="117">
        <f>SUM(-Y173,Z173)+Tabla3[[#This Row],[Saldo19]]</f>
        <v>-469.12228331855266</v>
      </c>
      <c r="AB173" s="120">
        <f>SUM('Sep 26'!L170)</f>
        <v>0</v>
      </c>
      <c r="AC173" s="106">
        <f>SUM('Pago Cuota MC 2026'!N171)</f>
        <v>0</v>
      </c>
      <c r="AD173" s="117">
        <f>SUM(-AB173,AC173)+Tabla3[[#This Row],[Saldo22]]</f>
        <v>-469.12228331855266</v>
      </c>
      <c r="AE173" s="120">
        <f>SUM('Oct 26'!L170)</f>
        <v>0</v>
      </c>
      <c r="AF173" s="106">
        <f>SUM('Pago Cuota MC 2026'!O171)</f>
        <v>0</v>
      </c>
      <c r="AG173" s="143">
        <f>SUM(-AE173,AF173)+Tabla3[[#This Row],[Saldo25]]</f>
        <v>-469.12228331855266</v>
      </c>
      <c r="AH173" s="120">
        <f>SUM('Nov 26'!L170)</f>
        <v>0</v>
      </c>
      <c r="AI173" s="106">
        <f>SUM('Pago Cuota MC 2026'!P171)</f>
        <v>0</v>
      </c>
      <c r="AJ173" s="117">
        <f>SUM(-AH173,AI173)+Tabla3[[#This Row],[Saldo28]]</f>
        <v>-469.12228331855266</v>
      </c>
      <c r="AK173" s="120">
        <f>SUM('Dic 26'!L170)</f>
        <v>0</v>
      </c>
      <c r="AL173" s="106">
        <f>SUM('Pago Cuota MC 2026'!Q171)</f>
        <v>0</v>
      </c>
      <c r="AM173" s="143">
        <f>SUM(-AK173,AL173)+Tabla3[[#This Row],[Saldo31]]</f>
        <v>-469.12228331855266</v>
      </c>
      <c r="AN173" s="126">
        <f t="shared" si="11"/>
        <v>-469.12228331855266</v>
      </c>
      <c r="AO173" s="29"/>
      <c r="AP173" s="104">
        <f>SUM(Tabla3[[#This Row],[Saldo Anual]])</f>
        <v>-469.12228331855266</v>
      </c>
    </row>
    <row r="174" spans="1:43" ht="16.149999999999999" thickBot="1" x14ac:dyDescent="0.5">
      <c r="A174" s="339"/>
      <c r="B174" s="16" t="s">
        <v>11</v>
      </c>
      <c r="C174" s="114">
        <v>301</v>
      </c>
      <c r="D174" s="116">
        <f>SUM('Ene 26'!L171)-('Pago Cuota MC 2025'!F171)</f>
        <v>353.04214146950136</v>
      </c>
      <c r="E174" s="106">
        <f>SUM('Pago Cuota MC 2026'!F172)</f>
        <v>353.58</v>
      </c>
      <c r="F174" s="117">
        <f t="shared" si="10"/>
        <v>0.53785853049862453</v>
      </c>
      <c r="G174" s="116">
        <f>SUM('Feb 26'!L171)</f>
        <v>407.52716793526491</v>
      </c>
      <c r="H174" s="106">
        <f>SUM('Pago Cuota MC 2026'!G172)</f>
        <v>406.99</v>
      </c>
      <c r="I174" s="117">
        <f>SUM(-G174,H174)+Tabla3[[#This Row],[Saldo]]</f>
        <v>6.9059523372061449E-4</v>
      </c>
      <c r="J174" s="116">
        <f>SUM('Mar 26'!L171)</f>
        <v>381.51581262725563</v>
      </c>
      <c r="K174" s="106">
        <f>SUM('Pago Cuota MC 2026'!H172)</f>
        <v>381.52</v>
      </c>
      <c r="L174" s="117">
        <f>SUM(-J174,K174)+Tabla3[[#This Row],[Saldo4]]</f>
        <v>4.8779679780750484E-3</v>
      </c>
      <c r="M174" s="120">
        <f>SUM('Abr 26'!L171)</f>
        <v>383.88129783898796</v>
      </c>
      <c r="N174" s="106">
        <f>SUM('Pago Cuota MC 2026'!I172)</f>
        <v>383.88</v>
      </c>
      <c r="O174" s="117">
        <f>SUM(-M174,N174)+Tabla3[[#This Row],[Saldo7]]</f>
        <v>3.580128990108733E-3</v>
      </c>
      <c r="P174" s="120">
        <f>SUM('May 26'!L171)</f>
        <v>393.29255568603605</v>
      </c>
      <c r="Q174" s="106">
        <f>SUM('Pago Cuota MC 2026'!J172)</f>
        <v>393.29</v>
      </c>
      <c r="R174" s="117">
        <f>SUM(-P174,Q174)+Tabla3[[#This Row],[Saldo13]]</f>
        <v>1.0244429540762212E-3</v>
      </c>
      <c r="S174" s="120">
        <f>SUM('Jun 26'!L171)</f>
        <v>0</v>
      </c>
      <c r="T174" s="106">
        <f>SUM('Pago Cuota MC 2026'!K172)</f>
        <v>0</v>
      </c>
      <c r="U174" s="117">
        <f>SUM(-S174,T174)+Tabla3[[#This Row],[Saldo132]]</f>
        <v>1.0244429540762212E-3</v>
      </c>
      <c r="V174" s="120">
        <f>SUM('Jul 26'!L171)</f>
        <v>0</v>
      </c>
      <c r="W174" s="106">
        <f>SUM('Pago Cuota MC 2026'!L172)</f>
        <v>0</v>
      </c>
      <c r="X174" s="117">
        <f>SUM(-V174,W174)+Tabla3[[#This Row],[Saldo16]]</f>
        <v>1.0244429540762212E-3</v>
      </c>
      <c r="Y174" s="120">
        <f>SUM('Ago 26'!L171)</f>
        <v>0</v>
      </c>
      <c r="Z174" s="106">
        <f>SUM('Pago Cuota MC 2026'!M172)</f>
        <v>0</v>
      </c>
      <c r="AA174" s="117">
        <f>SUM(-Y174,Z174)+Tabla3[[#This Row],[Saldo19]]</f>
        <v>1.0244429540762212E-3</v>
      </c>
      <c r="AB174" s="120">
        <f>SUM('Sep 26'!L171)</f>
        <v>0</v>
      </c>
      <c r="AC174" s="106">
        <f>SUM('Pago Cuota MC 2026'!N172)</f>
        <v>0</v>
      </c>
      <c r="AD174" s="117">
        <f>SUM(-AB174,AC174)+Tabla3[[#This Row],[Saldo22]]</f>
        <v>1.0244429540762212E-3</v>
      </c>
      <c r="AE174" s="120">
        <f>SUM('Oct 26'!L171)</f>
        <v>0</v>
      </c>
      <c r="AF174" s="106">
        <f>SUM('Pago Cuota MC 2026'!O172)</f>
        <v>0</v>
      </c>
      <c r="AG174" s="143">
        <f>SUM(-AE174,AF174)+Tabla3[[#This Row],[Saldo25]]</f>
        <v>1.0244429540762212E-3</v>
      </c>
      <c r="AH174" s="120">
        <f>SUM('Nov 26'!L171)</f>
        <v>0</v>
      </c>
      <c r="AI174" s="106">
        <f>SUM('Pago Cuota MC 2026'!P172)</f>
        <v>0</v>
      </c>
      <c r="AJ174" s="117">
        <f>SUM(-AH174,AI174)+Tabla3[[#This Row],[Saldo28]]</f>
        <v>1.0244429540762212E-3</v>
      </c>
      <c r="AK174" s="120">
        <f>SUM('Dic 26'!L171)</f>
        <v>0</v>
      </c>
      <c r="AL174" s="106">
        <f>SUM('Pago Cuota MC 2026'!Q172)</f>
        <v>0</v>
      </c>
      <c r="AM174" s="143">
        <f>SUM(-AK174,AL174)+Tabla3[[#This Row],[Saldo31]]</f>
        <v>1.0244429540762212E-3</v>
      </c>
      <c r="AN174" s="126">
        <f t="shared" si="11"/>
        <v>1.0244429540762212E-3</v>
      </c>
      <c r="AO174" s="29"/>
      <c r="AP174" s="104" t="s">
        <v>12</v>
      </c>
      <c r="AQ174" t="s">
        <v>12</v>
      </c>
    </row>
    <row r="175" spans="1:43" ht="16.149999999999999" thickBot="1" x14ac:dyDescent="0.5">
      <c r="A175" s="339"/>
      <c r="B175" s="16" t="s">
        <v>11</v>
      </c>
      <c r="C175" s="114">
        <v>302</v>
      </c>
      <c r="D175" s="116">
        <f>SUM('Ene 26'!L172)-('Pago Cuota MC 2025'!F172)</f>
        <v>3338.4525250622605</v>
      </c>
      <c r="E175" s="106">
        <f>SUM('Pago Cuota MC 2026'!F173)</f>
        <v>0</v>
      </c>
      <c r="F175" s="117">
        <f t="shared" si="10"/>
        <v>-3338.4525250622605</v>
      </c>
      <c r="G175" s="116">
        <f>SUM('Feb 26'!L172)</f>
        <v>425.06723653354209</v>
      </c>
      <c r="H175" s="106">
        <f>SUM('Pago Cuota MC 2026'!G173)</f>
        <v>0</v>
      </c>
      <c r="I175" s="117">
        <f>SUM(-G175,H175)+Tabla3[[#This Row],[Saldo]]</f>
        <v>-3763.5197615958027</v>
      </c>
      <c r="J175" s="116">
        <f>SUM('Mar 26'!L172)</f>
        <v>393.99350414354973</v>
      </c>
      <c r="K175" s="106">
        <f>SUM('Pago Cuota MC 2026'!H173)</f>
        <v>0</v>
      </c>
      <c r="L175" s="117">
        <f>SUM(-J175,K175)+Tabla3[[#This Row],[Saldo4]]</f>
        <v>-4157.5132657393524</v>
      </c>
      <c r="M175" s="120">
        <f>SUM('Abr 26'!L172)</f>
        <v>380.3270443237729</v>
      </c>
      <c r="N175" s="106">
        <f>SUM('Pago Cuota MC 2026'!I173)</f>
        <v>0</v>
      </c>
      <c r="O175" s="117">
        <f>SUM(-M175,N175)+Tabla3[[#This Row],[Saldo7]]</f>
        <v>-4537.8403100631249</v>
      </c>
      <c r="P175" s="120">
        <f>SUM('May 26'!L172)</f>
        <v>388.56018990225226</v>
      </c>
      <c r="Q175" s="106">
        <f>SUM('Pago Cuota MC 2026'!J173)</f>
        <v>0</v>
      </c>
      <c r="R175" s="117">
        <f>SUM(-P175,Q175)+Tabla3[[#This Row],[Saldo13]]</f>
        <v>-4926.4004999653771</v>
      </c>
      <c r="S175" s="120">
        <f>SUM('Jun 26'!L172)</f>
        <v>0</v>
      </c>
      <c r="T175" s="106">
        <f>SUM('Pago Cuota MC 2026'!K173)</f>
        <v>0</v>
      </c>
      <c r="U175" s="117">
        <f>SUM(-S175,T175)+Tabla3[[#This Row],[Saldo132]]</f>
        <v>-4926.4004999653771</v>
      </c>
      <c r="V175" s="120">
        <f>SUM('Jul 26'!L172)</f>
        <v>0</v>
      </c>
      <c r="W175" s="106">
        <f>SUM('Pago Cuota MC 2026'!L173)</f>
        <v>0</v>
      </c>
      <c r="X175" s="117">
        <f>SUM(-V175,W175)+Tabla3[[#This Row],[Saldo16]]</f>
        <v>-4926.4004999653771</v>
      </c>
      <c r="Y175" s="120">
        <f>SUM('Ago 26'!L172)</f>
        <v>0</v>
      </c>
      <c r="Z175" s="106">
        <f>SUM('Pago Cuota MC 2026'!M173)</f>
        <v>0</v>
      </c>
      <c r="AA175" s="117">
        <f>SUM(-Y175,Z175)+Tabla3[[#This Row],[Saldo19]]</f>
        <v>-4926.4004999653771</v>
      </c>
      <c r="AB175" s="120">
        <f>SUM('Sep 26'!L172)</f>
        <v>0</v>
      </c>
      <c r="AC175" s="106">
        <f>SUM('Pago Cuota MC 2026'!N173)</f>
        <v>0</v>
      </c>
      <c r="AD175" s="117">
        <f>SUM(-AB175,AC175)+Tabla3[[#This Row],[Saldo22]]</f>
        <v>-4926.4004999653771</v>
      </c>
      <c r="AE175" s="120">
        <f>SUM('Oct 26'!L172)</f>
        <v>0</v>
      </c>
      <c r="AF175" s="106">
        <f>SUM('Pago Cuota MC 2026'!O173)</f>
        <v>0</v>
      </c>
      <c r="AG175" s="143">
        <f>SUM(-AE175,AF175)+Tabla3[[#This Row],[Saldo25]]</f>
        <v>-4926.4004999653771</v>
      </c>
      <c r="AH175" s="120">
        <f>SUM('Nov 26'!L172)</f>
        <v>0</v>
      </c>
      <c r="AI175" s="106">
        <f>SUM('Pago Cuota MC 2026'!P173)</f>
        <v>0</v>
      </c>
      <c r="AJ175" s="117">
        <f>SUM(-AH175,AI175)+Tabla3[[#This Row],[Saldo28]]</f>
        <v>-4926.4004999653771</v>
      </c>
      <c r="AK175" s="120">
        <f>SUM('Dic 26'!L172)</f>
        <v>0</v>
      </c>
      <c r="AL175" s="106">
        <f>SUM('Pago Cuota MC 2026'!Q173)</f>
        <v>0</v>
      </c>
      <c r="AM175" s="143">
        <f>SUM(-AK175,AL175)+Tabla3[[#This Row],[Saldo31]]</f>
        <v>-4926.4004999653771</v>
      </c>
      <c r="AN175" s="126">
        <f t="shared" si="11"/>
        <v>-4926.4004999653771</v>
      </c>
      <c r="AO175" s="29"/>
      <c r="AP175" s="104">
        <f>SUM(Tabla3[[#This Row],[Saldo Anual]])</f>
        <v>-4926.4004999653771</v>
      </c>
    </row>
    <row r="176" spans="1:43" ht="16.149999999999999" thickBot="1" x14ac:dyDescent="0.5">
      <c r="A176" s="339"/>
      <c r="B176" s="16" t="s">
        <v>11</v>
      </c>
      <c r="C176" s="114">
        <v>303</v>
      </c>
      <c r="D176" s="116">
        <f>SUM('Ene 26'!L173)-('Pago Cuota MC 2025'!F173)</f>
        <v>377.03244304066806</v>
      </c>
      <c r="E176" s="106">
        <f>SUM('Pago Cuota MC 2026'!F174)</f>
        <v>377.57</v>
      </c>
      <c r="F176" s="117">
        <f t="shared" si="10"/>
        <v>0.53755695933193692</v>
      </c>
      <c r="G176" s="116">
        <f>SUM('Feb 26'!L173)</f>
        <v>398.97436292351858</v>
      </c>
      <c r="H176" s="106">
        <f>SUM('Pago Cuota MC 2026'!G174)</f>
        <v>398.44</v>
      </c>
      <c r="I176" s="117">
        <f>SUM(-G176,H176)+Tabla3[[#This Row],[Saldo]]</f>
        <v>3.1940358133510927E-3</v>
      </c>
      <c r="J176" s="116">
        <f>SUM('Mar 26'!L173)</f>
        <v>376.97635975895503</v>
      </c>
      <c r="K176" s="106">
        <f>SUM('Pago Cuota MC 2026'!H174)</f>
        <v>376.97</v>
      </c>
      <c r="L176" s="117">
        <f>SUM(-J176,K176)+Tabla3[[#This Row],[Saldo4]]</f>
        <v>-3.1657231416488685E-3</v>
      </c>
      <c r="M176" s="120">
        <f>SUM('Abr 26'!L173)</f>
        <v>394.15644358925033</v>
      </c>
      <c r="N176" s="106">
        <f>SUM('Pago Cuota MC 2026'!I174)</f>
        <v>394.16</v>
      </c>
      <c r="O176" s="117">
        <f>SUM(-M176,N176)+Tabla3[[#This Row],[Saldo7]]</f>
        <v>3.9068760804639169E-4</v>
      </c>
      <c r="P176" s="120">
        <f>SUM('May 26'!L173)</f>
        <v>390.39725528063065</v>
      </c>
      <c r="Q176" s="106">
        <f>SUM('Pago Cuota MC 2026'!J174)</f>
        <v>0</v>
      </c>
      <c r="R176" s="117">
        <f>SUM(-P176,Q176)+Tabla3[[#This Row],[Saldo13]]</f>
        <v>-390.3968645930226</v>
      </c>
      <c r="S176" s="120">
        <f>SUM('Jun 26'!L173)</f>
        <v>0</v>
      </c>
      <c r="T176" s="106">
        <f>SUM('Pago Cuota MC 2026'!K174)</f>
        <v>0</v>
      </c>
      <c r="U176" s="117">
        <f>SUM(-S176,T176)+Tabla3[[#This Row],[Saldo132]]</f>
        <v>-390.3968645930226</v>
      </c>
      <c r="V176" s="120">
        <f>SUM('Jul 26'!L173)</f>
        <v>0</v>
      </c>
      <c r="W176" s="106">
        <f>SUM('Pago Cuota MC 2026'!L174)</f>
        <v>0</v>
      </c>
      <c r="X176" s="117">
        <f>SUM(-V176,W176)+Tabla3[[#This Row],[Saldo16]]</f>
        <v>-390.3968645930226</v>
      </c>
      <c r="Y176" s="120">
        <f>SUM('Ago 26'!L173)</f>
        <v>0</v>
      </c>
      <c r="Z176" s="106">
        <f>SUM('Pago Cuota MC 2026'!M174)</f>
        <v>0</v>
      </c>
      <c r="AA176" s="117">
        <f>SUM(-Y176,Z176)+Tabla3[[#This Row],[Saldo19]]</f>
        <v>-390.3968645930226</v>
      </c>
      <c r="AB176" s="120">
        <f>SUM('Sep 26'!L173)</f>
        <v>0</v>
      </c>
      <c r="AC176" s="106">
        <f>SUM('Pago Cuota MC 2026'!N174)</f>
        <v>0</v>
      </c>
      <c r="AD176" s="117">
        <f>SUM(-AB176,AC176)+Tabla3[[#This Row],[Saldo22]]</f>
        <v>-390.3968645930226</v>
      </c>
      <c r="AE176" s="120">
        <f>SUM('Oct 26'!L173)</f>
        <v>0</v>
      </c>
      <c r="AF176" s="106">
        <f>SUM('Pago Cuota MC 2026'!O174)</f>
        <v>0</v>
      </c>
      <c r="AG176" s="143">
        <f>SUM(-AE176,AF176)+Tabla3[[#This Row],[Saldo25]]</f>
        <v>-390.3968645930226</v>
      </c>
      <c r="AH176" s="120">
        <f>SUM('Nov 26'!L173)</f>
        <v>0</v>
      </c>
      <c r="AI176" s="106">
        <f>SUM('Pago Cuota MC 2026'!P174)</f>
        <v>0</v>
      </c>
      <c r="AJ176" s="117">
        <f>SUM(-AH176,AI176)+Tabla3[[#This Row],[Saldo28]]</f>
        <v>-390.3968645930226</v>
      </c>
      <c r="AK176" s="120">
        <f>SUM('Dic 26'!L173)</f>
        <v>0</v>
      </c>
      <c r="AL176" s="106">
        <f>SUM('Pago Cuota MC 2026'!Q174)</f>
        <v>0</v>
      </c>
      <c r="AM176" s="143">
        <f>SUM(-AK176,AL176)+Tabla3[[#This Row],[Saldo31]]</f>
        <v>-390.3968645930226</v>
      </c>
      <c r="AN176" s="126">
        <f t="shared" si="11"/>
        <v>-390.3968645930226</v>
      </c>
      <c r="AO176" s="29"/>
      <c r="AP176" s="104">
        <f>SUM(Tabla3[[#This Row],[Saldo Anual]])</f>
        <v>-390.3968645930226</v>
      </c>
    </row>
    <row r="177" spans="1:43" ht="16.149999999999999" thickBot="1" x14ac:dyDescent="0.5">
      <c r="A177" s="339"/>
      <c r="B177" s="16" t="s">
        <v>11</v>
      </c>
      <c r="C177" s="114">
        <v>304</v>
      </c>
      <c r="D177" s="116">
        <f>SUM('Ene 26'!L174)-('Pago Cuota MC 2025'!F174)</f>
        <v>330.71894610285273</v>
      </c>
      <c r="E177" s="106">
        <f>SUM('Pago Cuota MC 2026'!F175)</f>
        <v>330.72</v>
      </c>
      <c r="F177" s="117">
        <f t="shared" si="10"/>
        <v>1.0538971473010861E-3</v>
      </c>
      <c r="G177" s="116">
        <f>SUM('Feb 26'!L174)</f>
        <v>358.68567349517093</v>
      </c>
      <c r="H177" s="106">
        <f>SUM('Pago Cuota MC 2026'!G175)</f>
        <v>358.68</v>
      </c>
      <c r="I177" s="117">
        <f>SUM(-G177,H177)+Tabla3[[#This Row],[Saldo]]</f>
        <v>-4.6195980236234391E-3</v>
      </c>
      <c r="J177" s="116">
        <f>SUM('Mar 26'!L174)</f>
        <v>349.11351111904122</v>
      </c>
      <c r="K177" s="106">
        <f>SUM('Pago Cuota MC 2026'!H175)</f>
        <v>0</v>
      </c>
      <c r="L177" s="117">
        <f>SUM(-J177,K177)+Tabla3[[#This Row],[Saldo4]]</f>
        <v>-349.11813071706484</v>
      </c>
      <c r="M177" s="120">
        <f>SUM('Abr 26'!L174)</f>
        <v>344.98350906668998</v>
      </c>
      <c r="N177" s="106">
        <f>SUM('Pago Cuota MC 2026'!I175)</f>
        <v>0</v>
      </c>
      <c r="O177" s="117">
        <f>SUM(-M177,N177)+Tabla3[[#This Row],[Saldo7]]</f>
        <v>-694.10163978375476</v>
      </c>
      <c r="P177" s="120">
        <f>SUM('May 26'!L174)</f>
        <v>348.44457684819821</v>
      </c>
      <c r="Q177" s="106">
        <f>SUM('Pago Cuota MC 2026'!J175)</f>
        <v>0</v>
      </c>
      <c r="R177" s="117">
        <f>SUM(-P177,Q177)+Tabla3[[#This Row],[Saldo13]]</f>
        <v>-1042.546216631953</v>
      </c>
      <c r="S177" s="120">
        <f>SUM('Jun 26'!L174)</f>
        <v>0</v>
      </c>
      <c r="T177" s="106">
        <f>SUM('Pago Cuota MC 2026'!K175)</f>
        <v>0</v>
      </c>
      <c r="U177" s="117">
        <f>SUM(-S177,T177)+Tabla3[[#This Row],[Saldo132]]</f>
        <v>-1042.546216631953</v>
      </c>
      <c r="V177" s="120">
        <f>SUM('Jul 26'!L174)</f>
        <v>0</v>
      </c>
      <c r="W177" s="106">
        <f>SUM('Pago Cuota MC 2026'!L175)</f>
        <v>0</v>
      </c>
      <c r="X177" s="117">
        <f>SUM(-V177,W177)+Tabla3[[#This Row],[Saldo16]]</f>
        <v>-1042.546216631953</v>
      </c>
      <c r="Y177" s="120">
        <f>SUM('Ago 26'!L174)</f>
        <v>0</v>
      </c>
      <c r="Z177" s="106">
        <f>SUM('Pago Cuota MC 2026'!M175)</f>
        <v>0</v>
      </c>
      <c r="AA177" s="117">
        <f>SUM(-Y177,Z177)+Tabla3[[#This Row],[Saldo19]]</f>
        <v>-1042.546216631953</v>
      </c>
      <c r="AB177" s="120">
        <f>SUM('Sep 26'!L174)</f>
        <v>0</v>
      </c>
      <c r="AC177" s="106">
        <f>SUM('Pago Cuota MC 2026'!N175)</f>
        <v>0</v>
      </c>
      <c r="AD177" s="117">
        <f>SUM(-AB177,AC177)+Tabla3[[#This Row],[Saldo22]]</f>
        <v>-1042.546216631953</v>
      </c>
      <c r="AE177" s="120">
        <f>SUM('Oct 26'!L174)</f>
        <v>0</v>
      </c>
      <c r="AF177" s="106">
        <f>SUM('Pago Cuota MC 2026'!O175)</f>
        <v>0</v>
      </c>
      <c r="AG177" s="143">
        <f>SUM(-AE177,AF177)+Tabla3[[#This Row],[Saldo25]]</f>
        <v>-1042.546216631953</v>
      </c>
      <c r="AH177" s="120">
        <f>SUM('Nov 26'!L174)</f>
        <v>0</v>
      </c>
      <c r="AI177" s="106">
        <f>SUM('Pago Cuota MC 2026'!P175)</f>
        <v>0</v>
      </c>
      <c r="AJ177" s="117">
        <f>SUM(-AH177,AI177)+Tabla3[[#This Row],[Saldo28]]</f>
        <v>-1042.546216631953</v>
      </c>
      <c r="AK177" s="120">
        <f>SUM('Dic 26'!L174)</f>
        <v>0</v>
      </c>
      <c r="AL177" s="106">
        <f>SUM('Pago Cuota MC 2026'!Q175)</f>
        <v>0</v>
      </c>
      <c r="AM177" s="143">
        <f>SUM(-AK177,AL177)+Tabla3[[#This Row],[Saldo31]]</f>
        <v>-1042.546216631953</v>
      </c>
      <c r="AN177" s="126">
        <f t="shared" si="11"/>
        <v>-1042.546216631953</v>
      </c>
      <c r="AO177" s="29"/>
      <c r="AP177" s="104">
        <f>SUM(Tabla3[[#This Row],[Saldo Anual]])</f>
        <v>-1042.546216631953</v>
      </c>
    </row>
    <row r="178" spans="1:43" ht="16.149999999999999" thickBot="1" x14ac:dyDescent="0.5">
      <c r="A178" s="339"/>
      <c r="B178" s="16" t="s">
        <v>11</v>
      </c>
      <c r="C178" s="114">
        <v>401</v>
      </c>
      <c r="D178" s="116">
        <f>SUM('Ene 26'!L175)-('Pago Cuota MC 2025'!F175)</f>
        <v>-288.50201648732934</v>
      </c>
      <c r="E178" s="106">
        <f>SUM('Pago Cuota MC 2026'!F176)</f>
        <v>0</v>
      </c>
      <c r="F178" s="117">
        <f t="shared" si="10"/>
        <v>288.50201648732934</v>
      </c>
      <c r="G178" s="116">
        <f>SUM('Feb 26'!L175)</f>
        <v>334.6156365335421</v>
      </c>
      <c r="H178" s="106">
        <f>SUM('Pago Cuota MC 2026'!G176)</f>
        <v>0</v>
      </c>
      <c r="I178" s="117">
        <f>SUM(-G178,H178)+Tabla3[[#This Row],[Saldo]]</f>
        <v>-46.113620046212759</v>
      </c>
      <c r="J178" s="116">
        <f>SUM('Mar 26'!L175)</f>
        <v>326.12554289927283</v>
      </c>
      <c r="K178" s="106">
        <f>SUM('Pago Cuota MC 2026'!H176)</f>
        <v>0</v>
      </c>
      <c r="L178" s="117">
        <f>SUM(-J178,K178)+Tabla3[[#This Row],[Saldo4]]</f>
        <v>-372.23916294548559</v>
      </c>
      <c r="M178" s="120">
        <f>SUM('Abr 26'!L175)</f>
        <v>321.91117779701528</v>
      </c>
      <c r="N178" s="106">
        <f>SUM('Pago Cuota MC 2026'!I176)</f>
        <v>0</v>
      </c>
      <c r="O178" s="117">
        <f>SUM(-M178,N178)+Tabla3[[#This Row],[Saldo7]]</f>
        <v>-694.15034074250093</v>
      </c>
      <c r="P178" s="120">
        <f>SUM('May 26'!L175)</f>
        <v>320.2456975509009</v>
      </c>
      <c r="Q178" s="106">
        <f>SUM('Pago Cuota MC 2026'!J176)</f>
        <v>0</v>
      </c>
      <c r="R178" s="117">
        <f>SUM(-P178,Q178)+Tabla3[[#This Row],[Saldo13]]</f>
        <v>-1014.3960382934018</v>
      </c>
      <c r="S178" s="120">
        <f>SUM('Jun 26'!L175)</f>
        <v>0</v>
      </c>
      <c r="T178" s="106">
        <f>SUM('Pago Cuota MC 2026'!K176)</f>
        <v>0</v>
      </c>
      <c r="U178" s="117">
        <f>SUM(-S178,T178)+Tabla3[[#This Row],[Saldo132]]</f>
        <v>-1014.3960382934018</v>
      </c>
      <c r="V178" s="120">
        <f>SUM('Jul 26'!L175)</f>
        <v>0</v>
      </c>
      <c r="W178" s="106">
        <f>SUM('Pago Cuota MC 2026'!L176)</f>
        <v>0</v>
      </c>
      <c r="X178" s="117">
        <f>SUM(-V178,W178)+Tabla3[[#This Row],[Saldo16]]</f>
        <v>-1014.3960382934018</v>
      </c>
      <c r="Y178" s="120">
        <f>SUM('Ago 26'!L175)</f>
        <v>0</v>
      </c>
      <c r="Z178" s="106">
        <f>SUM('Pago Cuota MC 2026'!M176)</f>
        <v>0</v>
      </c>
      <c r="AA178" s="117">
        <f>SUM(-Y178,Z178)+Tabla3[[#This Row],[Saldo19]]</f>
        <v>-1014.3960382934018</v>
      </c>
      <c r="AB178" s="120">
        <f>SUM('Sep 26'!L175)</f>
        <v>0</v>
      </c>
      <c r="AC178" s="106">
        <f>SUM('Pago Cuota MC 2026'!N176)</f>
        <v>0</v>
      </c>
      <c r="AD178" s="117">
        <f>SUM(-AB178,AC178)+Tabla3[[#This Row],[Saldo22]]</f>
        <v>-1014.3960382934018</v>
      </c>
      <c r="AE178" s="120">
        <f>SUM('Oct 26'!L175)</f>
        <v>0</v>
      </c>
      <c r="AF178" s="106">
        <f>SUM('Pago Cuota MC 2026'!O176)</f>
        <v>0</v>
      </c>
      <c r="AG178" s="143">
        <f>SUM(-AE178,AF178)+Tabla3[[#This Row],[Saldo25]]</f>
        <v>-1014.3960382934018</v>
      </c>
      <c r="AH178" s="120">
        <f>SUM('Nov 26'!L175)</f>
        <v>0</v>
      </c>
      <c r="AI178" s="106">
        <f>SUM('Pago Cuota MC 2026'!P176)</f>
        <v>0</v>
      </c>
      <c r="AJ178" s="117">
        <f>SUM(-AH178,AI178)+Tabla3[[#This Row],[Saldo28]]</f>
        <v>-1014.3960382934018</v>
      </c>
      <c r="AK178" s="120">
        <f>SUM('Dic 26'!L175)</f>
        <v>0</v>
      </c>
      <c r="AL178" s="106">
        <f>SUM('Pago Cuota MC 2026'!Q176)</f>
        <v>0</v>
      </c>
      <c r="AM178" s="143">
        <f>SUM(-AK178,AL178)+Tabla3[[#This Row],[Saldo31]]</f>
        <v>-1014.3960382934018</v>
      </c>
      <c r="AN178" s="126">
        <f t="shared" si="11"/>
        <v>-1014.3960382934018</v>
      </c>
      <c r="AO178" s="29"/>
      <c r="AP178" s="104">
        <f>SUM(Tabla3[[#This Row],[Saldo Anual]])</f>
        <v>-1014.3960382934018</v>
      </c>
      <c r="AQ178" t="s">
        <v>12</v>
      </c>
    </row>
    <row r="179" spans="1:43" ht="16.149999999999999" thickBot="1" x14ac:dyDescent="0.5">
      <c r="A179" s="339"/>
      <c r="B179" s="16" t="s">
        <v>11</v>
      </c>
      <c r="C179" s="114">
        <v>402</v>
      </c>
      <c r="D179" s="116">
        <f>SUM('Ene 26'!L176)-('Pago Cuota MC 2025'!F176)</f>
        <v>335.29849382359612</v>
      </c>
      <c r="E179" s="106">
        <f>SUM('Pago Cuota MC 2026'!F177)</f>
        <v>335.3</v>
      </c>
      <c r="F179" s="117">
        <f t="shared" si="10"/>
        <v>1.5061764038932779E-3</v>
      </c>
      <c r="G179" s="116">
        <f>SUM('Feb 26'!L176)</f>
        <v>374.53777717567209</v>
      </c>
      <c r="H179" s="106">
        <f>SUM('Pago Cuota MC 2026'!G177)</f>
        <v>374.54</v>
      </c>
      <c r="I179" s="117">
        <f>SUM(-G179,H179)+Tabla3[[#This Row],[Saldo]]</f>
        <v>3.729000731823362E-3</v>
      </c>
      <c r="J179" s="116">
        <f>SUM('Mar 26'!L176)</f>
        <v>360.33020845273364</v>
      </c>
      <c r="K179" s="106">
        <f>SUM('Pago Cuota MC 2026'!H177)</f>
        <v>360.33</v>
      </c>
      <c r="L179" s="117">
        <f>SUM(-J179,K179)+Tabla3[[#This Row],[Saldo4]]</f>
        <v>3.5205479981641474E-3</v>
      </c>
      <c r="M179" s="120">
        <f>SUM('Abr 26'!L176)</f>
        <v>353.32493897225135</v>
      </c>
      <c r="N179" s="106">
        <f>SUM('Pago Cuota MC 2026'!I177)</f>
        <v>353.32</v>
      </c>
      <c r="O179" s="117">
        <f>SUM(-M179,N179)+Tabla3[[#This Row],[Saldo7]]</f>
        <v>-1.4184242531882774E-3</v>
      </c>
      <c r="P179" s="120">
        <f>SUM('May 26'!L176)</f>
        <v>361.4846507671171</v>
      </c>
      <c r="Q179" s="106">
        <f>SUM('Pago Cuota MC 2026'!J177)</f>
        <v>0</v>
      </c>
      <c r="R179" s="117">
        <f>SUM(-P179,Q179)+Tabla3[[#This Row],[Saldo13]]</f>
        <v>-361.48606919137029</v>
      </c>
      <c r="S179" s="120">
        <f>SUM('Jun 26'!L176)</f>
        <v>0</v>
      </c>
      <c r="T179" s="106">
        <f>SUM('Pago Cuota MC 2026'!K177)</f>
        <v>0</v>
      </c>
      <c r="U179" s="117">
        <f>SUM(-S179,T179)+Tabla3[[#This Row],[Saldo132]]</f>
        <v>-361.48606919137029</v>
      </c>
      <c r="V179" s="120">
        <f>SUM('Jul 26'!L176)</f>
        <v>0</v>
      </c>
      <c r="W179" s="106">
        <f>SUM('Pago Cuota MC 2026'!L177)</f>
        <v>0</v>
      </c>
      <c r="X179" s="117">
        <f>SUM(-V179,W179)+Tabla3[[#This Row],[Saldo16]]</f>
        <v>-361.48606919137029</v>
      </c>
      <c r="Y179" s="120">
        <f>SUM('Ago 26'!L176)</f>
        <v>0</v>
      </c>
      <c r="Z179" s="106">
        <f>SUM('Pago Cuota MC 2026'!M177)</f>
        <v>0</v>
      </c>
      <c r="AA179" s="117">
        <f>SUM(-Y179,Z179)+Tabla3[[#This Row],[Saldo19]]</f>
        <v>-361.48606919137029</v>
      </c>
      <c r="AB179" s="120">
        <f>SUM('Sep 26'!L176)</f>
        <v>0</v>
      </c>
      <c r="AC179" s="106">
        <f>SUM('Pago Cuota MC 2026'!N177)</f>
        <v>0</v>
      </c>
      <c r="AD179" s="117">
        <f>SUM(-AB179,AC179)+Tabla3[[#This Row],[Saldo22]]</f>
        <v>-361.48606919137029</v>
      </c>
      <c r="AE179" s="120">
        <f>SUM('Oct 26'!L176)</f>
        <v>0</v>
      </c>
      <c r="AF179" s="106">
        <f>SUM('Pago Cuota MC 2026'!O177)</f>
        <v>0</v>
      </c>
      <c r="AG179" s="143">
        <f>SUM(-AE179,AF179)+Tabla3[[#This Row],[Saldo25]]</f>
        <v>-361.48606919137029</v>
      </c>
      <c r="AH179" s="120">
        <f>SUM('Nov 26'!L176)</f>
        <v>0</v>
      </c>
      <c r="AI179" s="106">
        <f>SUM('Pago Cuota MC 2026'!P177)</f>
        <v>0</v>
      </c>
      <c r="AJ179" s="117">
        <f>SUM(-AH179,AI179)+Tabla3[[#This Row],[Saldo28]]</f>
        <v>-361.48606919137029</v>
      </c>
      <c r="AK179" s="120">
        <f>SUM('Dic 26'!L176)</f>
        <v>0</v>
      </c>
      <c r="AL179" s="106">
        <f>SUM('Pago Cuota MC 2026'!Q177)</f>
        <v>0</v>
      </c>
      <c r="AM179" s="143">
        <f>SUM(-AK179,AL179)+Tabla3[[#This Row],[Saldo31]]</f>
        <v>-361.48606919137029</v>
      </c>
      <c r="AN179" s="126">
        <f t="shared" si="11"/>
        <v>-361.48606919137029</v>
      </c>
      <c r="AO179" s="29"/>
      <c r="AP179" s="104">
        <f>SUM(Tabla3[[#This Row],[Saldo Anual]])</f>
        <v>-361.48606919137029</v>
      </c>
    </row>
    <row r="180" spans="1:43" ht="16.149999999999999" thickBot="1" x14ac:dyDescent="0.5">
      <c r="A180" s="339"/>
      <c r="B180" s="16" t="s">
        <v>11</v>
      </c>
      <c r="C180" s="114">
        <v>403</v>
      </c>
      <c r="D180" s="116">
        <f>SUM('Ene 26'!L177)-('Pago Cuota MC 2025'!F177)</f>
        <v>369.6140069903534</v>
      </c>
      <c r="E180" s="106">
        <f>SUM('Pago Cuota MC 2026'!F178)</f>
        <v>371</v>
      </c>
      <c r="F180" s="117">
        <f t="shared" si="10"/>
        <v>1.3859930096465973</v>
      </c>
      <c r="G180" s="116">
        <f>SUM('Feb 26'!L177)</f>
        <v>389.8785226729313</v>
      </c>
      <c r="H180" s="106">
        <f>SUM('Pago Cuota MC 2026'!G178)</f>
        <v>389</v>
      </c>
      <c r="I180" s="117">
        <f>SUM(-G180,H180)+Tabla3[[#This Row],[Saldo]]</f>
        <v>0.50747033671530062</v>
      </c>
      <c r="J180" s="116">
        <f>SUM('Mar 26'!L177)</f>
        <v>389.90150142337734</v>
      </c>
      <c r="K180" s="106">
        <f>SUM('Pago Cuota MC 2026'!H178)</f>
        <v>390</v>
      </c>
      <c r="L180" s="117">
        <f>SUM(-J180,K180)+Tabla3[[#This Row],[Saldo4]]</f>
        <v>0.60596891333796066</v>
      </c>
      <c r="M180" s="120">
        <f>SUM('Abr 26'!L177)</f>
        <v>390.06554002156929</v>
      </c>
      <c r="N180" s="106">
        <f>SUM('Pago Cuota MC 2026'!I178)</f>
        <v>390</v>
      </c>
      <c r="O180" s="117">
        <f>SUM(-M180,N180)+Tabla3[[#This Row],[Saldo7]]</f>
        <v>0.54042889176866993</v>
      </c>
      <c r="P180" s="120">
        <f>SUM('May 26'!L177)</f>
        <v>386.8914729292793</v>
      </c>
      <c r="Q180" s="106">
        <f>SUM('Pago Cuota MC 2026'!J178)</f>
        <v>0</v>
      </c>
      <c r="R180" s="117">
        <f>SUM(-P180,Q180)+Tabla3[[#This Row],[Saldo13]]</f>
        <v>-386.35104403751063</v>
      </c>
      <c r="S180" s="120">
        <f>SUM('Jun 26'!L177)</f>
        <v>0</v>
      </c>
      <c r="T180" s="106">
        <f>SUM('Pago Cuota MC 2026'!K178)</f>
        <v>0</v>
      </c>
      <c r="U180" s="117">
        <f>SUM(-S180,T180)+Tabla3[[#This Row],[Saldo132]]</f>
        <v>-386.35104403751063</v>
      </c>
      <c r="V180" s="120">
        <f>SUM('Jul 26'!L177)</f>
        <v>0</v>
      </c>
      <c r="W180" s="106">
        <f>SUM('Pago Cuota MC 2026'!L178)</f>
        <v>0</v>
      </c>
      <c r="X180" s="117">
        <f>SUM(-V180,W180)+Tabla3[[#This Row],[Saldo16]]</f>
        <v>-386.35104403751063</v>
      </c>
      <c r="Y180" s="120">
        <f>SUM('Ago 26'!L177)</f>
        <v>0</v>
      </c>
      <c r="Z180" s="106">
        <f>SUM('Pago Cuota MC 2026'!M178)</f>
        <v>0</v>
      </c>
      <c r="AA180" s="117">
        <f>SUM(-Y180,Z180)+Tabla3[[#This Row],[Saldo19]]</f>
        <v>-386.35104403751063</v>
      </c>
      <c r="AB180" s="120">
        <f>SUM('Sep 26'!L177)</f>
        <v>0</v>
      </c>
      <c r="AC180" s="106">
        <f>SUM('Pago Cuota MC 2026'!N178)</f>
        <v>0</v>
      </c>
      <c r="AD180" s="117">
        <f>SUM(-AB180,AC180)+Tabla3[[#This Row],[Saldo22]]</f>
        <v>-386.35104403751063</v>
      </c>
      <c r="AE180" s="120">
        <f>SUM('Oct 26'!L177)</f>
        <v>0</v>
      </c>
      <c r="AF180" s="106">
        <f>SUM('Pago Cuota MC 2026'!O178)</f>
        <v>0</v>
      </c>
      <c r="AG180" s="143">
        <f>SUM(-AE180,AF180)+Tabla3[[#This Row],[Saldo25]]</f>
        <v>-386.35104403751063</v>
      </c>
      <c r="AH180" s="120">
        <f>SUM('Nov 26'!L177)</f>
        <v>0</v>
      </c>
      <c r="AI180" s="106">
        <f>SUM('Pago Cuota MC 2026'!P178)</f>
        <v>0</v>
      </c>
      <c r="AJ180" s="117">
        <f>SUM(-AH180,AI180)+Tabla3[[#This Row],[Saldo28]]</f>
        <v>-386.35104403751063</v>
      </c>
      <c r="AK180" s="120">
        <f>SUM('Dic 26'!L177)</f>
        <v>0</v>
      </c>
      <c r="AL180" s="106">
        <f>SUM('Pago Cuota MC 2026'!Q178)</f>
        <v>0</v>
      </c>
      <c r="AM180" s="143">
        <f>SUM(-AK180,AL180)+Tabla3[[#This Row],[Saldo31]]</f>
        <v>-386.35104403751063</v>
      </c>
      <c r="AN180" s="126">
        <f t="shared" si="11"/>
        <v>-386.35104403751063</v>
      </c>
      <c r="AO180" s="29"/>
      <c r="AP180" s="104">
        <f>SUM(Tabla3[[#This Row],[Saldo Anual]])</f>
        <v>-386.35104403751063</v>
      </c>
    </row>
    <row r="181" spans="1:43" ht="16.149999999999999" thickBot="1" x14ac:dyDescent="0.5">
      <c r="A181" s="339"/>
      <c r="B181" s="16" t="s">
        <v>11</v>
      </c>
      <c r="C181" s="114">
        <v>404</v>
      </c>
      <c r="D181" s="116">
        <f>SUM('Ene 26'!L178)-('Pago Cuota MC 2025'!F178)</f>
        <v>355.40356460731391</v>
      </c>
      <c r="E181" s="106">
        <f>SUM('Pago Cuota MC 2026'!F179)</f>
        <v>355.4</v>
      </c>
      <c r="F181" s="117">
        <f t="shared" si="10"/>
        <v>-3.5646073139332657E-3</v>
      </c>
      <c r="G181" s="116">
        <f>SUM('Feb 26'!L178)</f>
        <v>417.92629275907069</v>
      </c>
      <c r="H181" s="106">
        <f>SUM('Pago Cuota MC 2026'!G179)</f>
        <v>500</v>
      </c>
      <c r="I181" s="117">
        <f>SUM(-G181,H181)+Tabla3[[#This Row],[Saldo]]</f>
        <v>82.070142633615376</v>
      </c>
      <c r="J181" s="116">
        <f>SUM('Mar 26'!L178)</f>
        <v>375.63912191893348</v>
      </c>
      <c r="K181" s="106">
        <f>SUM('Pago Cuota MC 2026'!H179)</f>
        <v>293.57</v>
      </c>
      <c r="L181" s="117">
        <f>SUM(-J181,K181)+Tabla3[[#This Row],[Saldo4]]</f>
        <v>1.0207146818856927E-3</v>
      </c>
      <c r="M181" s="120">
        <f>SUM('Abr 26'!L178)</f>
        <v>381.61921515273406</v>
      </c>
      <c r="N181" s="106">
        <f>SUM('Pago Cuota MC 2026'!I179)</f>
        <v>0</v>
      </c>
      <c r="O181" s="117">
        <f>SUM(-M181,N181)+Tabla3[[#This Row],[Saldo7]]</f>
        <v>-381.61819443805217</v>
      </c>
      <c r="P181" s="120">
        <f>SUM('May 26'!L178)</f>
        <v>381.03802838873878</v>
      </c>
      <c r="Q181" s="106">
        <f>SUM('Pago Cuota MC 2026'!J179)</f>
        <v>0</v>
      </c>
      <c r="R181" s="117">
        <f>SUM(-P181,Q181)+Tabla3[[#This Row],[Saldo13]]</f>
        <v>-762.65622282679101</v>
      </c>
      <c r="S181" s="120">
        <f>SUM('Jun 26'!L178)</f>
        <v>0</v>
      </c>
      <c r="T181" s="106">
        <f>SUM('Pago Cuota MC 2026'!K179)</f>
        <v>0</v>
      </c>
      <c r="U181" s="117">
        <f>SUM(-S181,T181)+Tabla3[[#This Row],[Saldo132]]</f>
        <v>-762.65622282679101</v>
      </c>
      <c r="V181" s="120">
        <f>SUM('Jul 26'!L178)</f>
        <v>0</v>
      </c>
      <c r="W181" s="106">
        <f>SUM('Pago Cuota MC 2026'!L179)</f>
        <v>0</v>
      </c>
      <c r="X181" s="117">
        <f>SUM(-V181,W181)+Tabla3[[#This Row],[Saldo16]]</f>
        <v>-762.65622282679101</v>
      </c>
      <c r="Y181" s="120">
        <f>SUM('Ago 26'!L178)</f>
        <v>0</v>
      </c>
      <c r="Z181" s="106">
        <f>SUM('Pago Cuota MC 2026'!M179)</f>
        <v>0</v>
      </c>
      <c r="AA181" s="117">
        <f>SUM(-Y181,Z181)+Tabla3[[#This Row],[Saldo19]]</f>
        <v>-762.65622282679101</v>
      </c>
      <c r="AB181" s="120">
        <f>SUM('Sep 26'!L178)</f>
        <v>0</v>
      </c>
      <c r="AC181" s="106">
        <f>SUM('Pago Cuota MC 2026'!N179)</f>
        <v>0</v>
      </c>
      <c r="AD181" s="117">
        <f>SUM(-AB181,AC181)+Tabla3[[#This Row],[Saldo22]]</f>
        <v>-762.65622282679101</v>
      </c>
      <c r="AE181" s="120">
        <f>SUM('Oct 26'!L178)</f>
        <v>0</v>
      </c>
      <c r="AF181" s="106">
        <f>SUM('Pago Cuota MC 2026'!O179)</f>
        <v>0</v>
      </c>
      <c r="AG181" s="143">
        <f>SUM(-AE181,AF181)+Tabla3[[#This Row],[Saldo25]]</f>
        <v>-762.65622282679101</v>
      </c>
      <c r="AH181" s="120">
        <f>SUM('Nov 26'!L178)</f>
        <v>0</v>
      </c>
      <c r="AI181" s="106">
        <f>SUM('Pago Cuota MC 2026'!P179)</f>
        <v>0</v>
      </c>
      <c r="AJ181" s="117">
        <f>SUM(-AH181,AI181)+Tabla3[[#This Row],[Saldo28]]</f>
        <v>-762.65622282679101</v>
      </c>
      <c r="AK181" s="120">
        <f>SUM('Dic 26'!L178)</f>
        <v>0</v>
      </c>
      <c r="AL181" s="106">
        <f>SUM('Pago Cuota MC 2026'!Q179)</f>
        <v>0</v>
      </c>
      <c r="AM181" s="143">
        <f>SUM(-AK181,AL181)+Tabla3[[#This Row],[Saldo31]]</f>
        <v>-762.65622282679101</v>
      </c>
      <c r="AN181" s="126">
        <f t="shared" si="11"/>
        <v>-762.65622282679101</v>
      </c>
      <c r="AO181" s="29"/>
      <c r="AP181" s="104">
        <f>SUM(Tabla3[[#This Row],[Saldo Anual]])</f>
        <v>-762.65622282679101</v>
      </c>
    </row>
    <row r="182" spans="1:43" ht="16.149999999999999" thickBot="1" x14ac:dyDescent="0.5">
      <c r="A182" s="339"/>
      <c r="B182" s="16" t="s">
        <v>11</v>
      </c>
      <c r="C182" s="114">
        <v>501</v>
      </c>
      <c r="D182" s="116">
        <f>SUM('Ene 26'!L179)-('Pago Cuota MC 2025'!F179)</f>
        <v>2492.9731526576802</v>
      </c>
      <c r="E182" s="106">
        <f>SUM('Pago Cuota MC 2026'!F180)</f>
        <v>0</v>
      </c>
      <c r="F182" s="117">
        <f t="shared" si="10"/>
        <v>-2492.9731526576802</v>
      </c>
      <c r="G182" s="116">
        <f>SUM('Feb 26'!L179)</f>
        <v>507.02935524928216</v>
      </c>
      <c r="H182" s="106">
        <f>SUM('Pago Cuota MC 2026'!G180)</f>
        <v>0</v>
      </c>
      <c r="I182" s="117">
        <f>SUM(-G182,H182)+Tabla3[[#This Row],[Saldo]]</f>
        <v>-3000.0025079069624</v>
      </c>
      <c r="J182" s="116">
        <f>SUM('Mar 26'!L179)</f>
        <v>497.67639660247778</v>
      </c>
      <c r="K182" s="106">
        <f>SUM('Pago Cuota MC 2026'!H180)</f>
        <v>0</v>
      </c>
      <c r="L182" s="117">
        <f>SUM(-J182,K182)+Tabla3[[#This Row],[Saldo4]]</f>
        <v>-3497.6789045094401</v>
      </c>
      <c r="M182" s="120">
        <f>SUM('Abr 26'!L179)</f>
        <v>588.31551389355263</v>
      </c>
      <c r="N182" s="106">
        <f>SUM('Pago Cuota MC 2026'!I180)</f>
        <v>0</v>
      </c>
      <c r="O182" s="117">
        <f>SUM(-M182,N182)+Tabla3[[#This Row],[Saldo7]]</f>
        <v>-4085.9944184029928</v>
      </c>
      <c r="P182" s="120">
        <f>SUM('May 26'!L179)</f>
        <v>534.86488155090092</v>
      </c>
      <c r="Q182" s="106">
        <f>SUM('Pago Cuota MC 2026'!J180)</f>
        <v>0</v>
      </c>
      <c r="R182" s="117">
        <f>SUM(-P182,Q182)+Tabla3[[#This Row],[Saldo13]]</f>
        <v>-4620.8592999538942</v>
      </c>
      <c r="S182" s="120">
        <f>SUM('Jun 26'!L179)</f>
        <v>0</v>
      </c>
      <c r="T182" s="106">
        <f>SUM('Pago Cuota MC 2026'!K180)</f>
        <v>0</v>
      </c>
      <c r="U182" s="117">
        <f>SUM(-S182,T182)+Tabla3[[#This Row],[Saldo132]]</f>
        <v>-4620.8592999538942</v>
      </c>
      <c r="V182" s="120">
        <f>SUM('Jul 26'!L179)</f>
        <v>0</v>
      </c>
      <c r="W182" s="106">
        <f>SUM('Pago Cuota MC 2026'!L180)</f>
        <v>0</v>
      </c>
      <c r="X182" s="117">
        <f>SUM(-V182,W182)+Tabla3[[#This Row],[Saldo16]]</f>
        <v>-4620.8592999538942</v>
      </c>
      <c r="Y182" s="120">
        <f>SUM('Ago 26'!L179)</f>
        <v>0</v>
      </c>
      <c r="Z182" s="106">
        <f>SUM('Pago Cuota MC 2026'!M180)</f>
        <v>0</v>
      </c>
      <c r="AA182" s="117">
        <f>SUM(-Y182,Z182)+Tabla3[[#This Row],[Saldo19]]</f>
        <v>-4620.8592999538942</v>
      </c>
      <c r="AB182" s="120">
        <f>SUM('Sep 26'!L179)</f>
        <v>0</v>
      </c>
      <c r="AC182" s="106">
        <f>SUM('Pago Cuota MC 2026'!N180)</f>
        <v>0</v>
      </c>
      <c r="AD182" s="117">
        <f>SUM(-AB182,AC182)+Tabla3[[#This Row],[Saldo22]]</f>
        <v>-4620.8592999538942</v>
      </c>
      <c r="AE182" s="120">
        <f>SUM('Oct 26'!L179)</f>
        <v>0</v>
      </c>
      <c r="AF182" s="106">
        <f>SUM('Pago Cuota MC 2026'!O180)</f>
        <v>0</v>
      </c>
      <c r="AG182" s="143">
        <f>SUM(-AE182,AF182)+Tabla3[[#This Row],[Saldo25]]</f>
        <v>-4620.8592999538942</v>
      </c>
      <c r="AH182" s="120">
        <f>SUM('Nov 26'!L179)</f>
        <v>0</v>
      </c>
      <c r="AI182" s="106">
        <f>SUM('Pago Cuota MC 2026'!P180)</f>
        <v>0</v>
      </c>
      <c r="AJ182" s="117">
        <f>SUM(-AH182,AI182)+Tabla3[[#This Row],[Saldo28]]</f>
        <v>-4620.8592999538942</v>
      </c>
      <c r="AK182" s="120">
        <f>SUM('Dic 26'!L179)</f>
        <v>0</v>
      </c>
      <c r="AL182" s="106">
        <f>SUM('Pago Cuota MC 2026'!Q180)</f>
        <v>0</v>
      </c>
      <c r="AM182" s="143">
        <f>SUM(-AK182,AL182)+Tabla3[[#This Row],[Saldo31]]</f>
        <v>-4620.8592999538942</v>
      </c>
      <c r="AN182" s="126">
        <f t="shared" si="11"/>
        <v>-4620.8592999538942</v>
      </c>
      <c r="AO182" s="29"/>
      <c r="AP182" s="104">
        <f>SUM(Tabla3[[#This Row],[Saldo Anual]])</f>
        <v>-4620.8592999538942</v>
      </c>
    </row>
    <row r="183" spans="1:43" ht="16.149999999999999" thickBot="1" x14ac:dyDescent="0.5">
      <c r="A183" s="339"/>
      <c r="B183" s="16" t="s">
        <v>11</v>
      </c>
      <c r="C183" s="114">
        <v>502</v>
      </c>
      <c r="D183" s="116">
        <f>SUM('Ene 26'!L180)-('Pago Cuota MC 2025'!F180)</f>
        <v>417.5225522105759</v>
      </c>
      <c r="E183" s="106">
        <f>SUM('Pago Cuota MC 2026'!F181)</f>
        <v>417.52</v>
      </c>
      <c r="F183" s="117">
        <f t="shared" si="10"/>
        <v>-2.5522105759137048E-3</v>
      </c>
      <c r="G183" s="116">
        <f>SUM('Feb 26'!L180)</f>
        <v>410.57269056643167</v>
      </c>
      <c r="H183" s="106">
        <f>SUM('Pago Cuota MC 2026'!G181)</f>
        <v>410.58</v>
      </c>
      <c r="I183" s="117">
        <f>SUM(-G183,H183)+Tabla3[[#This Row],[Saldo]]</f>
        <v>4.7572229923957821E-3</v>
      </c>
      <c r="J183" s="116">
        <f>SUM('Mar 26'!L180)</f>
        <v>421.60611362375442</v>
      </c>
      <c r="K183" s="106">
        <f>SUM('Pago Cuota MC 2026'!H181)</f>
        <v>421.6</v>
      </c>
      <c r="L183" s="117">
        <f>SUM(-J183,K183)+Tabla3[[#This Row],[Saldo4]]</f>
        <v>-1.3564007620061602E-3</v>
      </c>
      <c r="M183" s="120">
        <f>SUM('Abr 26'!L180)</f>
        <v>406.25128891978545</v>
      </c>
      <c r="N183" s="106">
        <f>SUM('Pago Cuota MC 2026'!I181)</f>
        <v>406.25</v>
      </c>
      <c r="O183" s="117">
        <f>SUM(-M183,N183)+Tabla3[[#This Row],[Saldo7]]</f>
        <v>-2.6453205474581409E-3</v>
      </c>
      <c r="P183" s="120">
        <f>SUM('May 26'!L180)</f>
        <v>420.1672278211712</v>
      </c>
      <c r="Q183" s="106">
        <f>SUM('Pago Cuota MC 2026'!J181)</f>
        <v>0</v>
      </c>
      <c r="R183" s="117">
        <f>SUM(-P183,Q183)+Tabla3[[#This Row],[Saldo13]]</f>
        <v>-420.16987314171865</v>
      </c>
      <c r="S183" s="120">
        <f>SUM('Jun 26'!L180)</f>
        <v>0</v>
      </c>
      <c r="T183" s="106">
        <f>SUM('Pago Cuota MC 2026'!K181)</f>
        <v>0</v>
      </c>
      <c r="U183" s="117">
        <f>SUM(-S183,T183)+Tabla3[[#This Row],[Saldo132]]</f>
        <v>-420.16987314171865</v>
      </c>
      <c r="V183" s="120">
        <f>SUM('Jul 26'!L180)</f>
        <v>0</v>
      </c>
      <c r="W183" s="106">
        <f>SUM('Pago Cuota MC 2026'!L181)</f>
        <v>0</v>
      </c>
      <c r="X183" s="117">
        <f>SUM(-V183,W183)+Tabla3[[#This Row],[Saldo16]]</f>
        <v>-420.16987314171865</v>
      </c>
      <c r="Y183" s="120">
        <f>SUM('Ago 26'!L180)</f>
        <v>0</v>
      </c>
      <c r="Z183" s="106">
        <f>SUM('Pago Cuota MC 2026'!M181)</f>
        <v>0</v>
      </c>
      <c r="AA183" s="117">
        <f>SUM(-Y183,Z183)+Tabla3[[#This Row],[Saldo19]]</f>
        <v>-420.16987314171865</v>
      </c>
      <c r="AB183" s="120">
        <f>SUM('Sep 26'!L180)</f>
        <v>0</v>
      </c>
      <c r="AC183" s="106">
        <f>SUM('Pago Cuota MC 2026'!N181)</f>
        <v>0</v>
      </c>
      <c r="AD183" s="117">
        <f>SUM(-AB183,AC183)+Tabla3[[#This Row],[Saldo22]]</f>
        <v>-420.16987314171865</v>
      </c>
      <c r="AE183" s="120">
        <f>SUM('Oct 26'!L180)</f>
        <v>0</v>
      </c>
      <c r="AF183" s="106">
        <f>SUM('Pago Cuota MC 2026'!O181)</f>
        <v>0</v>
      </c>
      <c r="AG183" s="143">
        <f>SUM(-AE183,AF183)+Tabla3[[#This Row],[Saldo25]]</f>
        <v>-420.16987314171865</v>
      </c>
      <c r="AH183" s="120">
        <f>SUM('Nov 26'!L180)</f>
        <v>0</v>
      </c>
      <c r="AI183" s="106">
        <f>SUM('Pago Cuota MC 2026'!P181)</f>
        <v>0</v>
      </c>
      <c r="AJ183" s="117">
        <f>SUM(-AH183,AI183)+Tabla3[[#This Row],[Saldo28]]</f>
        <v>-420.16987314171865</v>
      </c>
      <c r="AK183" s="120">
        <f>SUM('Dic 26'!L180)</f>
        <v>0</v>
      </c>
      <c r="AL183" s="106">
        <f>SUM('Pago Cuota MC 2026'!Q181)</f>
        <v>0</v>
      </c>
      <c r="AM183" s="143">
        <f>SUM(-AK183,AL183)+Tabla3[[#This Row],[Saldo31]]</f>
        <v>-420.16987314171865</v>
      </c>
      <c r="AN183" s="126">
        <f t="shared" si="11"/>
        <v>-420.16987314171865</v>
      </c>
      <c r="AO183" s="29"/>
      <c r="AP183" s="104">
        <f>SUM(Tabla3[[#This Row],[Saldo Anual]])</f>
        <v>-420.16987314171865</v>
      </c>
    </row>
    <row r="184" spans="1:43" ht="16.149999999999999" thickBot="1" x14ac:dyDescent="0.5">
      <c r="A184" s="339"/>
      <c r="B184" s="16" t="s">
        <v>11</v>
      </c>
      <c r="C184" s="114">
        <v>503</v>
      </c>
      <c r="D184" s="116">
        <f>SUM('Ene 26'!L181)-('Pago Cuota MC 2025'!F181)</f>
        <v>353.22095011879645</v>
      </c>
      <c r="E184" s="106">
        <f>SUM('Pago Cuota MC 2026'!F182)</f>
        <v>353.22</v>
      </c>
      <c r="F184" s="117">
        <f t="shared" si="10"/>
        <v>-9.5011879642470376E-4</v>
      </c>
      <c r="G184" s="116">
        <f>SUM('Feb 26'!L181)</f>
        <v>377.86839330723046</v>
      </c>
      <c r="H184" s="106">
        <f>SUM('Pago Cuota MC 2026'!G182)</f>
        <v>377.87</v>
      </c>
      <c r="I184" s="117">
        <f>SUM(-G184,H184)+Tabla3[[#This Row],[Saldo]]</f>
        <v>6.5657397311724708E-4</v>
      </c>
      <c r="J184" s="116">
        <f>SUM('Mar 26'!L181)</f>
        <v>376.85113347293293</v>
      </c>
      <c r="K184" s="106">
        <f>SUM('Pago Cuota MC 2026'!H182)</f>
        <v>376.85</v>
      </c>
      <c r="L184" s="117">
        <f>SUM(-J184,K184)+Tabla3[[#This Row],[Saldo4]]</f>
        <v>-4.7689895978919594E-4</v>
      </c>
      <c r="M184" s="120">
        <f>SUM('Abr 26'!L181)</f>
        <v>373.1911328862073</v>
      </c>
      <c r="N184" s="106">
        <f>SUM('Pago Cuota MC 2026'!I182)</f>
        <v>373.2</v>
      </c>
      <c r="O184" s="117">
        <f>SUM(-M184,N184)+Tabla3[[#This Row],[Saldo7]]</f>
        <v>8.3902148329002557E-3</v>
      </c>
      <c r="P184" s="120">
        <f>SUM('May 26'!L181)</f>
        <v>379.52080119954957</v>
      </c>
      <c r="Q184" s="106">
        <f>SUM('Pago Cuota MC 2026'!J182)</f>
        <v>0</v>
      </c>
      <c r="R184" s="117">
        <f>SUM(-P184,Q184)+Tabla3[[#This Row],[Saldo13]]</f>
        <v>-379.51241098471667</v>
      </c>
      <c r="S184" s="120">
        <f>SUM('Jun 26'!L181)</f>
        <v>0</v>
      </c>
      <c r="T184" s="106">
        <f>SUM('Pago Cuota MC 2026'!K182)</f>
        <v>0</v>
      </c>
      <c r="U184" s="117">
        <f>SUM(-S184,T184)+Tabla3[[#This Row],[Saldo132]]</f>
        <v>-379.51241098471667</v>
      </c>
      <c r="V184" s="120">
        <f>SUM('Jul 26'!L181)</f>
        <v>0</v>
      </c>
      <c r="W184" s="106">
        <f>SUM('Pago Cuota MC 2026'!L182)</f>
        <v>0</v>
      </c>
      <c r="X184" s="117">
        <f>SUM(-V184,W184)+Tabla3[[#This Row],[Saldo16]]</f>
        <v>-379.51241098471667</v>
      </c>
      <c r="Y184" s="120">
        <f>SUM('Ago 26'!L181)</f>
        <v>0</v>
      </c>
      <c r="Z184" s="106">
        <f>SUM('Pago Cuota MC 2026'!M182)</f>
        <v>0</v>
      </c>
      <c r="AA184" s="117">
        <f>SUM(-Y184,Z184)+Tabla3[[#This Row],[Saldo19]]</f>
        <v>-379.51241098471667</v>
      </c>
      <c r="AB184" s="120">
        <f>SUM('Sep 26'!L181)</f>
        <v>0</v>
      </c>
      <c r="AC184" s="106">
        <f>SUM('Pago Cuota MC 2026'!N182)</f>
        <v>0</v>
      </c>
      <c r="AD184" s="117">
        <f>SUM(-AB184,AC184)+Tabla3[[#This Row],[Saldo22]]</f>
        <v>-379.51241098471667</v>
      </c>
      <c r="AE184" s="120">
        <f>SUM('Oct 26'!L181)</f>
        <v>0</v>
      </c>
      <c r="AF184" s="106">
        <f>SUM('Pago Cuota MC 2026'!O182)</f>
        <v>0</v>
      </c>
      <c r="AG184" s="143">
        <f>SUM(-AE184,AF184)+Tabla3[[#This Row],[Saldo25]]</f>
        <v>-379.51241098471667</v>
      </c>
      <c r="AH184" s="120">
        <f>SUM('Nov 26'!L181)</f>
        <v>0</v>
      </c>
      <c r="AI184" s="106">
        <f>SUM('Pago Cuota MC 2026'!P182)</f>
        <v>0</v>
      </c>
      <c r="AJ184" s="117">
        <f>SUM(-AH184,AI184)+Tabla3[[#This Row],[Saldo28]]</f>
        <v>-379.51241098471667</v>
      </c>
      <c r="AK184" s="120">
        <f>SUM('Dic 26'!L181)</f>
        <v>0</v>
      </c>
      <c r="AL184" s="106">
        <f>SUM('Pago Cuota MC 2026'!Q182)</f>
        <v>0</v>
      </c>
      <c r="AM184" s="143">
        <f>SUM(-AK184,AL184)+Tabla3[[#This Row],[Saldo31]]</f>
        <v>-379.51241098471667</v>
      </c>
      <c r="AN184" s="126">
        <f t="shared" si="11"/>
        <v>-379.51241098471667</v>
      </c>
      <c r="AO184" s="29"/>
      <c r="AP184" s="104">
        <f>SUM(Tabla3[[#This Row],[Saldo Anual]])</f>
        <v>-379.51241098471667</v>
      </c>
    </row>
    <row r="185" spans="1:43" ht="16.149999999999999" thickBot="1" x14ac:dyDescent="0.5">
      <c r="A185" s="339"/>
      <c r="B185" s="17" t="s">
        <v>11</v>
      </c>
      <c r="C185" s="115">
        <v>504</v>
      </c>
      <c r="D185" s="116">
        <f>SUM('Ene 26'!L182)-('Pago Cuota MC 2025'!F182)</f>
        <v>465.94474235314669</v>
      </c>
      <c r="E185" s="118">
        <f>SUM('Pago Cuota MC 2026'!F183)</f>
        <v>455.6</v>
      </c>
      <c r="F185" s="119">
        <f>SUM(-D185,E185)</f>
        <v>-10.344742353146671</v>
      </c>
      <c r="G185" s="116">
        <f>SUM('Feb 26'!L182)</f>
        <v>439.92827051944658</v>
      </c>
      <c r="H185" s="118">
        <f>SUM('Pago Cuota MC 2026'!G183)</f>
        <v>460</v>
      </c>
      <c r="I185" s="119">
        <f>SUM(-G185,H185)+Tabla3[[#This Row],[Saldo]]</f>
        <v>9.7269871274067441</v>
      </c>
      <c r="J185" s="116">
        <f>SUM('Mar 26'!L182)</f>
        <v>447.8678547495287</v>
      </c>
      <c r="K185" s="118">
        <f>SUM('Pago Cuota MC 2026'!H183)</f>
        <v>433</v>
      </c>
      <c r="L185" s="119">
        <f>SUM(-J185,K185)+Tabla3[[#This Row],[Saldo4]]</f>
        <v>-5.1408676221219594</v>
      </c>
      <c r="M185" s="120">
        <f>SUM('Abr 26'!L182)</f>
        <v>475.6689513542031</v>
      </c>
      <c r="N185" s="118">
        <f>SUM('Pago Cuota MC 2026'!I183)</f>
        <v>480</v>
      </c>
      <c r="O185" s="119">
        <f>SUM(-M185,N185)+Tabla3[[#This Row],[Saldo7]]</f>
        <v>-0.80981897632506161</v>
      </c>
      <c r="P185" s="120">
        <f>SUM('May 26'!L182)</f>
        <v>407.94412238873872</v>
      </c>
      <c r="Q185" s="118">
        <f>SUM('Pago Cuota MC 2026'!J183)</f>
        <v>0</v>
      </c>
      <c r="R185" s="119">
        <f>SUM(-P185,Q185)+Tabla3[[#This Row],[Saldo13]]</f>
        <v>-408.75394136506378</v>
      </c>
      <c r="S185" s="120">
        <f>SUM('Jun 26'!L182)</f>
        <v>0</v>
      </c>
      <c r="T185" s="118">
        <f>SUM('Pago Cuota MC 2026'!K183)</f>
        <v>0</v>
      </c>
      <c r="U185" s="119">
        <f>SUM(-S185,T185)+Tabla3[[#This Row],[Saldo132]]</f>
        <v>-408.75394136506378</v>
      </c>
      <c r="V185" s="120">
        <f>SUM('Jul 26'!L182)</f>
        <v>0</v>
      </c>
      <c r="W185" s="106">
        <f>SUM('Pago Cuota MC 2026'!L183)</f>
        <v>0</v>
      </c>
      <c r="X185" s="117">
        <f>SUM(-V185,W185)+Tabla3[[#This Row],[Saldo16]]</f>
        <v>-408.75394136506378</v>
      </c>
      <c r="Y185" s="120">
        <f>SUM('Ago 26'!L182)</f>
        <v>0</v>
      </c>
      <c r="Z185" s="118">
        <f>SUM('Pago Cuota MC 2026'!M183)</f>
        <v>0</v>
      </c>
      <c r="AA185" s="119">
        <f>SUM(-Y185,Z185)+Tabla3[[#This Row],[Saldo19]]</f>
        <v>-408.75394136506378</v>
      </c>
      <c r="AB185" s="120">
        <f>SUM('Sep 26'!L182)</f>
        <v>0</v>
      </c>
      <c r="AC185" s="118">
        <f>SUM('Pago Cuota MC 2026'!N183)</f>
        <v>0</v>
      </c>
      <c r="AD185" s="119">
        <f>SUM(-AB185,AC185)+Tabla3[[#This Row],[Saldo22]]</f>
        <v>-408.75394136506378</v>
      </c>
      <c r="AE185" s="120">
        <f>SUM('Oct 26'!L182)</f>
        <v>0</v>
      </c>
      <c r="AF185" s="106">
        <f>SUM('Pago Cuota MC 2026'!O183)</f>
        <v>0</v>
      </c>
      <c r="AG185" s="143">
        <f>SUM(-AE185,AF185)+Tabla3[[#This Row],[Saldo25]]</f>
        <v>-408.75394136506378</v>
      </c>
      <c r="AH185" s="120">
        <f>SUM('Nov 26'!L182)</f>
        <v>0</v>
      </c>
      <c r="AI185" s="118">
        <f>SUM('Pago Cuota MC 2026'!P183)</f>
        <v>0</v>
      </c>
      <c r="AJ185" s="119">
        <f>SUM(-AH185,AI185)+Tabla3[[#This Row],[Saldo28]]</f>
        <v>-408.75394136506378</v>
      </c>
      <c r="AK185" s="120">
        <f>SUM('Dic 26'!L182)</f>
        <v>0</v>
      </c>
      <c r="AL185" s="106">
        <f>SUM('Pago Cuota MC 2026'!Q183)</f>
        <v>0</v>
      </c>
      <c r="AM185" s="259">
        <f>SUM(-AK185,AL185)+Tabla3[[#This Row],[Saldo31]]</f>
        <v>-408.75394136506378</v>
      </c>
      <c r="AN185" s="126">
        <f t="shared" si="11"/>
        <v>-408.75394136506378</v>
      </c>
      <c r="AO185" s="29"/>
      <c r="AP185" s="104">
        <f>SUM(Tabla3[[#This Row],[Saldo Anual]])</f>
        <v>-408.75394136506378</v>
      </c>
    </row>
    <row r="186" spans="1:43" x14ac:dyDescent="0.5">
      <c r="D186" s="24" t="s">
        <v>12</v>
      </c>
      <c r="E186" s="24"/>
      <c r="F186" s="23" t="s">
        <v>12</v>
      </c>
      <c r="G186" s="24"/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  <c r="U186" s="24"/>
      <c r="V186" s="24"/>
      <c r="W186" s="24"/>
      <c r="X186" s="24"/>
      <c r="Y186" s="24"/>
      <c r="Z186" s="24"/>
      <c r="AA186" s="24"/>
      <c r="AB186" s="24"/>
      <c r="AC186" s="24"/>
      <c r="AD186" s="24"/>
      <c r="AE186" s="24"/>
      <c r="AF186" s="24"/>
      <c r="AG186" s="24"/>
      <c r="AH186" s="24"/>
      <c r="AI186" s="24"/>
      <c r="AJ186" s="257"/>
      <c r="AK186" s="24"/>
      <c r="AL186" s="24"/>
      <c r="AM186" s="257"/>
      <c r="AN186" s="26"/>
      <c r="AO186" s="29"/>
      <c r="AP186" s="160">
        <f>SUM(AP6:AP185)</f>
        <v>-102610.82536978822</v>
      </c>
    </row>
    <row r="187" spans="1:43" x14ac:dyDescent="0.5">
      <c r="AN187" s="26"/>
    </row>
    <row r="188" spans="1:43" x14ac:dyDescent="0.5">
      <c r="AN188" s="26"/>
    </row>
    <row r="189" spans="1:43" x14ac:dyDescent="0.5">
      <c r="AN189" s="26"/>
    </row>
    <row r="190" spans="1:43" x14ac:dyDescent="0.5">
      <c r="AN190" s="26"/>
    </row>
    <row r="191" spans="1:43" x14ac:dyDescent="0.5">
      <c r="AN191" s="26"/>
    </row>
    <row r="192" spans="1:43" x14ac:dyDescent="0.5">
      <c r="AN192" s="26"/>
    </row>
    <row r="193" spans="40:40" x14ac:dyDescent="0.5">
      <c r="AN193" s="26"/>
    </row>
    <row r="194" spans="40:40" x14ac:dyDescent="0.5">
      <c r="AN194" s="26"/>
    </row>
    <row r="195" spans="40:40" x14ac:dyDescent="0.5">
      <c r="AN195" s="26"/>
    </row>
    <row r="196" spans="40:40" x14ac:dyDescent="0.5">
      <c r="AN196" s="26"/>
    </row>
    <row r="197" spans="40:40" x14ac:dyDescent="0.5">
      <c r="AN197" s="26"/>
    </row>
    <row r="198" spans="40:40" x14ac:dyDescent="0.5">
      <c r="AN198" s="26"/>
    </row>
    <row r="199" spans="40:40" x14ac:dyDescent="0.5">
      <c r="AN199" s="26"/>
    </row>
    <row r="200" spans="40:40" x14ac:dyDescent="0.5">
      <c r="AN200" s="26"/>
    </row>
    <row r="201" spans="40:40" x14ac:dyDescent="0.5">
      <c r="AN201" s="26"/>
    </row>
    <row r="202" spans="40:40" x14ac:dyDescent="0.5">
      <c r="AN202" s="26"/>
    </row>
    <row r="203" spans="40:40" x14ac:dyDescent="0.5">
      <c r="AN203" s="26"/>
    </row>
    <row r="204" spans="40:40" x14ac:dyDescent="0.5">
      <c r="AN204" s="26"/>
    </row>
    <row r="205" spans="40:40" x14ac:dyDescent="0.5">
      <c r="AN205" s="26"/>
    </row>
    <row r="206" spans="40:40" x14ac:dyDescent="0.5">
      <c r="AN206" s="26"/>
    </row>
    <row r="207" spans="40:40" x14ac:dyDescent="0.5">
      <c r="AN207" s="26"/>
    </row>
    <row r="208" spans="40:40" x14ac:dyDescent="0.5">
      <c r="AN208" s="26"/>
    </row>
    <row r="209" spans="40:40" x14ac:dyDescent="0.5">
      <c r="AN209" s="26"/>
    </row>
    <row r="210" spans="40:40" x14ac:dyDescent="0.5">
      <c r="AN210" s="26"/>
    </row>
    <row r="211" spans="40:40" x14ac:dyDescent="0.5">
      <c r="AN211" s="26"/>
    </row>
    <row r="212" spans="40:40" x14ac:dyDescent="0.5">
      <c r="AN212" s="26"/>
    </row>
    <row r="213" spans="40:40" x14ac:dyDescent="0.5">
      <c r="AN213" s="26"/>
    </row>
    <row r="214" spans="40:40" x14ac:dyDescent="0.5">
      <c r="AN214" s="26"/>
    </row>
    <row r="215" spans="40:40" x14ac:dyDescent="0.5">
      <c r="AN215" s="26"/>
    </row>
    <row r="216" spans="40:40" x14ac:dyDescent="0.5">
      <c r="AN216" s="26"/>
    </row>
    <row r="217" spans="40:40" x14ac:dyDescent="0.5">
      <c r="AN217" s="26"/>
    </row>
    <row r="218" spans="40:40" x14ac:dyDescent="0.5">
      <c r="AN218" s="26"/>
    </row>
    <row r="219" spans="40:40" x14ac:dyDescent="0.5">
      <c r="AN219" s="26"/>
    </row>
    <row r="220" spans="40:40" x14ac:dyDescent="0.5">
      <c r="AN220" s="26"/>
    </row>
    <row r="221" spans="40:40" x14ac:dyDescent="0.5">
      <c r="AN221" s="26"/>
    </row>
    <row r="222" spans="40:40" x14ac:dyDescent="0.5">
      <c r="AN222" s="26"/>
    </row>
    <row r="223" spans="40:40" x14ac:dyDescent="0.5">
      <c r="AN223" s="26"/>
    </row>
    <row r="224" spans="40:40" x14ac:dyDescent="0.5">
      <c r="AN224" s="26"/>
    </row>
    <row r="225" spans="40:40" x14ac:dyDescent="0.5">
      <c r="AN225" s="26"/>
    </row>
    <row r="226" spans="40:40" x14ac:dyDescent="0.5">
      <c r="AN226" s="26"/>
    </row>
    <row r="227" spans="40:40" x14ac:dyDescent="0.5">
      <c r="AN227" s="26"/>
    </row>
    <row r="228" spans="40:40" x14ac:dyDescent="0.5">
      <c r="AN228" s="26"/>
    </row>
    <row r="229" spans="40:40" x14ac:dyDescent="0.5">
      <c r="AN229" s="26"/>
    </row>
    <row r="230" spans="40:40" x14ac:dyDescent="0.5">
      <c r="AN230" s="26"/>
    </row>
    <row r="231" spans="40:40" x14ac:dyDescent="0.5">
      <c r="AN231" s="26"/>
    </row>
    <row r="232" spans="40:40" x14ac:dyDescent="0.5">
      <c r="AN232" s="26"/>
    </row>
    <row r="233" spans="40:40" x14ac:dyDescent="0.5">
      <c r="AN233" s="26"/>
    </row>
    <row r="234" spans="40:40" x14ac:dyDescent="0.5">
      <c r="AN234" s="26"/>
    </row>
    <row r="235" spans="40:40" x14ac:dyDescent="0.5">
      <c r="AN235" s="26"/>
    </row>
    <row r="236" spans="40:40" x14ac:dyDescent="0.5">
      <c r="AN236" s="26"/>
    </row>
    <row r="237" spans="40:40" x14ac:dyDescent="0.5">
      <c r="AN237" s="26"/>
    </row>
    <row r="238" spans="40:40" x14ac:dyDescent="0.5">
      <c r="AN238" s="26"/>
    </row>
    <row r="239" spans="40:40" x14ac:dyDescent="0.5">
      <c r="AN239" s="26"/>
    </row>
    <row r="240" spans="40:40" x14ac:dyDescent="0.5">
      <c r="AN240" s="26"/>
    </row>
    <row r="241" spans="40:40" x14ac:dyDescent="0.5">
      <c r="AN241" s="26"/>
    </row>
    <row r="242" spans="40:40" x14ac:dyDescent="0.5">
      <c r="AN242" s="26"/>
    </row>
    <row r="243" spans="40:40" x14ac:dyDescent="0.5">
      <c r="AN243" s="26"/>
    </row>
    <row r="244" spans="40:40" x14ac:dyDescent="0.5">
      <c r="AN244" s="26"/>
    </row>
    <row r="245" spans="40:40" x14ac:dyDescent="0.5">
      <c r="AN245" s="26"/>
    </row>
    <row r="246" spans="40:40" x14ac:dyDescent="0.5">
      <c r="AN246" s="26"/>
    </row>
    <row r="247" spans="40:40" x14ac:dyDescent="0.5">
      <c r="AN247" s="26"/>
    </row>
    <row r="248" spans="40:40" x14ac:dyDescent="0.5">
      <c r="AN248" s="26"/>
    </row>
    <row r="249" spans="40:40" x14ac:dyDescent="0.5">
      <c r="AN249" s="26"/>
    </row>
    <row r="250" spans="40:40" x14ac:dyDescent="0.5">
      <c r="AN250" s="26"/>
    </row>
    <row r="251" spans="40:40" x14ac:dyDescent="0.5">
      <c r="AN251" s="26"/>
    </row>
    <row r="252" spans="40:40" x14ac:dyDescent="0.5">
      <c r="AN252" s="26"/>
    </row>
    <row r="253" spans="40:40" x14ac:dyDescent="0.5">
      <c r="AN253" s="26"/>
    </row>
    <row r="254" spans="40:40" x14ac:dyDescent="0.5">
      <c r="AN254" s="26"/>
    </row>
    <row r="255" spans="40:40" x14ac:dyDescent="0.5">
      <c r="AN255" s="26"/>
    </row>
    <row r="256" spans="40:40" x14ac:dyDescent="0.5">
      <c r="AN256" s="26"/>
    </row>
    <row r="257" spans="40:40" x14ac:dyDescent="0.5">
      <c r="AN257" s="26"/>
    </row>
    <row r="258" spans="40:40" x14ac:dyDescent="0.5">
      <c r="AN258" s="26"/>
    </row>
    <row r="259" spans="40:40" x14ac:dyDescent="0.5">
      <c r="AN259" s="26"/>
    </row>
    <row r="260" spans="40:40" x14ac:dyDescent="0.5">
      <c r="AN260" s="26"/>
    </row>
    <row r="261" spans="40:40" x14ac:dyDescent="0.5">
      <c r="AN261" s="26"/>
    </row>
    <row r="262" spans="40:40" x14ac:dyDescent="0.5">
      <c r="AN262" s="26"/>
    </row>
    <row r="263" spans="40:40" x14ac:dyDescent="0.5">
      <c r="AN263" s="26"/>
    </row>
    <row r="264" spans="40:40" x14ac:dyDescent="0.5">
      <c r="AN264" s="26"/>
    </row>
    <row r="265" spans="40:40" x14ac:dyDescent="0.5">
      <c r="AN265" s="26"/>
    </row>
    <row r="266" spans="40:40" x14ac:dyDescent="0.5">
      <c r="AN266" s="26"/>
    </row>
    <row r="267" spans="40:40" x14ac:dyDescent="0.5">
      <c r="AN267" s="26"/>
    </row>
    <row r="268" spans="40:40" x14ac:dyDescent="0.5">
      <c r="AN268" s="26"/>
    </row>
    <row r="269" spans="40:40" x14ac:dyDescent="0.5">
      <c r="AN269" s="26"/>
    </row>
    <row r="270" spans="40:40" x14ac:dyDescent="0.5">
      <c r="AN270" s="26"/>
    </row>
    <row r="271" spans="40:40" x14ac:dyDescent="0.5">
      <c r="AN271" s="26"/>
    </row>
    <row r="272" spans="40:40" x14ac:dyDescent="0.5">
      <c r="AN272" s="26"/>
    </row>
    <row r="273" spans="40:40" x14ac:dyDescent="0.5">
      <c r="AN273" s="26"/>
    </row>
    <row r="274" spans="40:40" x14ac:dyDescent="0.5">
      <c r="AN274" s="26"/>
    </row>
    <row r="275" spans="40:40" x14ac:dyDescent="0.5">
      <c r="AN275" s="26"/>
    </row>
    <row r="276" spans="40:40" x14ac:dyDescent="0.5">
      <c r="AN276" s="26"/>
    </row>
    <row r="277" spans="40:40" x14ac:dyDescent="0.5">
      <c r="AN277" s="26"/>
    </row>
    <row r="278" spans="40:40" x14ac:dyDescent="0.5">
      <c r="AN278" s="26"/>
    </row>
    <row r="279" spans="40:40" x14ac:dyDescent="0.5">
      <c r="AN279" s="26"/>
    </row>
    <row r="280" spans="40:40" x14ac:dyDescent="0.5">
      <c r="AN280" s="26"/>
    </row>
    <row r="281" spans="40:40" x14ac:dyDescent="0.5">
      <c r="AN281" s="26"/>
    </row>
    <row r="282" spans="40:40" x14ac:dyDescent="0.5">
      <c r="AN282" s="26"/>
    </row>
    <row r="283" spans="40:40" x14ac:dyDescent="0.5">
      <c r="AN283" s="26"/>
    </row>
    <row r="284" spans="40:40" x14ac:dyDescent="0.5">
      <c r="AN284" s="26"/>
    </row>
    <row r="285" spans="40:40" x14ac:dyDescent="0.5">
      <c r="AN285" s="26"/>
    </row>
    <row r="286" spans="40:40" x14ac:dyDescent="0.5">
      <c r="AN286" s="26"/>
    </row>
    <row r="287" spans="40:40" x14ac:dyDescent="0.5">
      <c r="AN287" s="26"/>
    </row>
    <row r="288" spans="40:40" x14ac:dyDescent="0.5">
      <c r="AN288" s="26"/>
    </row>
    <row r="289" spans="40:40" x14ac:dyDescent="0.5">
      <c r="AN289" s="26"/>
    </row>
    <row r="290" spans="40:40" x14ac:dyDescent="0.5">
      <c r="AN290" s="26"/>
    </row>
    <row r="291" spans="40:40" x14ac:dyDescent="0.5">
      <c r="AN291" s="26"/>
    </row>
    <row r="292" spans="40:40" x14ac:dyDescent="0.5">
      <c r="AN292" s="26"/>
    </row>
    <row r="293" spans="40:40" x14ac:dyDescent="0.5">
      <c r="AN293" s="26"/>
    </row>
    <row r="294" spans="40:40" x14ac:dyDescent="0.5">
      <c r="AN294" s="26"/>
    </row>
    <row r="295" spans="40:40" x14ac:dyDescent="0.5">
      <c r="AN295" s="26"/>
    </row>
    <row r="296" spans="40:40" x14ac:dyDescent="0.5">
      <c r="AN296" s="26"/>
    </row>
    <row r="297" spans="40:40" x14ac:dyDescent="0.5">
      <c r="AN297" s="26"/>
    </row>
    <row r="298" spans="40:40" x14ac:dyDescent="0.5">
      <c r="AN298" s="26"/>
    </row>
    <row r="299" spans="40:40" x14ac:dyDescent="0.5">
      <c r="AN299" s="26"/>
    </row>
    <row r="300" spans="40:40" x14ac:dyDescent="0.5">
      <c r="AN300" s="26"/>
    </row>
    <row r="301" spans="40:40" x14ac:dyDescent="0.5">
      <c r="AN301" s="26"/>
    </row>
    <row r="302" spans="40:40" x14ac:dyDescent="0.5">
      <c r="AN302" s="26"/>
    </row>
    <row r="303" spans="40:40" x14ac:dyDescent="0.5">
      <c r="AN303" s="26"/>
    </row>
    <row r="304" spans="40:40" x14ac:dyDescent="0.5">
      <c r="AN304" s="26"/>
    </row>
    <row r="305" spans="40:40" x14ac:dyDescent="0.5">
      <c r="AN305" s="26"/>
    </row>
    <row r="306" spans="40:40" x14ac:dyDescent="0.5">
      <c r="AN306" s="26"/>
    </row>
    <row r="307" spans="40:40" x14ac:dyDescent="0.5">
      <c r="AN307" s="26"/>
    </row>
    <row r="308" spans="40:40" x14ac:dyDescent="0.5">
      <c r="AN308" s="26"/>
    </row>
    <row r="309" spans="40:40" x14ac:dyDescent="0.5">
      <c r="AN309" s="26"/>
    </row>
    <row r="310" spans="40:40" x14ac:dyDescent="0.5">
      <c r="AN310" s="26"/>
    </row>
    <row r="311" spans="40:40" x14ac:dyDescent="0.5">
      <c r="AN311" s="26"/>
    </row>
    <row r="312" spans="40:40" x14ac:dyDescent="0.5">
      <c r="AN312" s="26"/>
    </row>
    <row r="313" spans="40:40" x14ac:dyDescent="0.5">
      <c r="AN313" s="26"/>
    </row>
    <row r="314" spans="40:40" x14ac:dyDescent="0.5">
      <c r="AN314" s="26"/>
    </row>
    <row r="315" spans="40:40" x14ac:dyDescent="0.5">
      <c r="AN315" s="26"/>
    </row>
    <row r="316" spans="40:40" x14ac:dyDescent="0.5">
      <c r="AN316" s="26"/>
    </row>
    <row r="317" spans="40:40" x14ac:dyDescent="0.5">
      <c r="AN317" s="26"/>
    </row>
    <row r="318" spans="40:40" x14ac:dyDescent="0.5">
      <c r="AN318" s="26"/>
    </row>
    <row r="319" spans="40:40" x14ac:dyDescent="0.5">
      <c r="AN319" s="26"/>
    </row>
    <row r="320" spans="40:40" x14ac:dyDescent="0.5">
      <c r="AN320" s="26"/>
    </row>
    <row r="321" spans="40:40" x14ac:dyDescent="0.5">
      <c r="AN321" s="26"/>
    </row>
    <row r="322" spans="40:40" x14ac:dyDescent="0.5">
      <c r="AN322" s="26"/>
    </row>
    <row r="323" spans="40:40" x14ac:dyDescent="0.5">
      <c r="AN323" s="26"/>
    </row>
    <row r="324" spans="40:40" x14ac:dyDescent="0.5">
      <c r="AN324" s="26"/>
    </row>
    <row r="325" spans="40:40" x14ac:dyDescent="0.5">
      <c r="AN325" s="26"/>
    </row>
    <row r="326" spans="40:40" x14ac:dyDescent="0.5">
      <c r="AN326" s="26"/>
    </row>
    <row r="327" spans="40:40" x14ac:dyDescent="0.5">
      <c r="AN327" s="26"/>
    </row>
    <row r="328" spans="40:40" x14ac:dyDescent="0.5">
      <c r="AN328" s="26"/>
    </row>
    <row r="329" spans="40:40" x14ac:dyDescent="0.5">
      <c r="AN329" s="26"/>
    </row>
    <row r="330" spans="40:40" x14ac:dyDescent="0.5">
      <c r="AN330" s="26"/>
    </row>
    <row r="331" spans="40:40" x14ac:dyDescent="0.5">
      <c r="AN331" s="26"/>
    </row>
    <row r="332" spans="40:40" x14ac:dyDescent="0.5">
      <c r="AN332" s="26"/>
    </row>
    <row r="333" spans="40:40" x14ac:dyDescent="0.5">
      <c r="AN333" s="26"/>
    </row>
    <row r="334" spans="40:40" x14ac:dyDescent="0.5">
      <c r="AN334" s="26"/>
    </row>
    <row r="335" spans="40:40" x14ac:dyDescent="0.5">
      <c r="AN335" s="26"/>
    </row>
    <row r="336" spans="40:40" x14ac:dyDescent="0.5">
      <c r="AN336" s="26"/>
    </row>
    <row r="337" spans="40:40" x14ac:dyDescent="0.5">
      <c r="AN337" s="26"/>
    </row>
    <row r="338" spans="40:40" x14ac:dyDescent="0.5">
      <c r="AN338" s="26"/>
    </row>
    <row r="339" spans="40:40" x14ac:dyDescent="0.5">
      <c r="AN339" s="26"/>
    </row>
    <row r="340" spans="40:40" x14ac:dyDescent="0.5">
      <c r="AN340" s="26"/>
    </row>
    <row r="341" spans="40:40" x14ac:dyDescent="0.5">
      <c r="AN341" s="26"/>
    </row>
    <row r="342" spans="40:40" x14ac:dyDescent="0.5">
      <c r="AN342" s="26"/>
    </row>
    <row r="343" spans="40:40" x14ac:dyDescent="0.5">
      <c r="AN343" s="26"/>
    </row>
    <row r="344" spans="40:40" x14ac:dyDescent="0.5">
      <c r="AN344" s="26"/>
    </row>
    <row r="345" spans="40:40" x14ac:dyDescent="0.5">
      <c r="AN345" s="26"/>
    </row>
    <row r="346" spans="40:40" x14ac:dyDescent="0.5">
      <c r="AN346" s="26"/>
    </row>
    <row r="347" spans="40:40" x14ac:dyDescent="0.5">
      <c r="AN347" s="26"/>
    </row>
    <row r="348" spans="40:40" x14ac:dyDescent="0.5">
      <c r="AN348" s="26"/>
    </row>
    <row r="349" spans="40:40" x14ac:dyDescent="0.5">
      <c r="AN349" s="26"/>
    </row>
    <row r="350" spans="40:40" x14ac:dyDescent="0.5">
      <c r="AN350" s="26"/>
    </row>
    <row r="351" spans="40:40" x14ac:dyDescent="0.5">
      <c r="AN351" s="26"/>
    </row>
    <row r="352" spans="40:40" x14ac:dyDescent="0.5">
      <c r="AN352" s="26"/>
    </row>
    <row r="353" spans="40:40" x14ac:dyDescent="0.5">
      <c r="AN353" s="26"/>
    </row>
    <row r="354" spans="40:40" x14ac:dyDescent="0.5">
      <c r="AN354" s="26"/>
    </row>
    <row r="355" spans="40:40" x14ac:dyDescent="0.5">
      <c r="AN355" s="26"/>
    </row>
    <row r="356" spans="40:40" x14ac:dyDescent="0.5">
      <c r="AN356" s="26"/>
    </row>
    <row r="357" spans="40:40" x14ac:dyDescent="0.5">
      <c r="AN357" s="26"/>
    </row>
    <row r="358" spans="40:40" x14ac:dyDescent="0.5">
      <c r="AN358" s="26"/>
    </row>
    <row r="359" spans="40:40" x14ac:dyDescent="0.5">
      <c r="AN359" s="26"/>
    </row>
    <row r="360" spans="40:40" x14ac:dyDescent="0.5">
      <c r="AN360" s="26"/>
    </row>
    <row r="361" spans="40:40" x14ac:dyDescent="0.5">
      <c r="AN361" s="26"/>
    </row>
    <row r="362" spans="40:40" x14ac:dyDescent="0.5">
      <c r="AN362" s="26"/>
    </row>
    <row r="363" spans="40:40" x14ac:dyDescent="0.5">
      <c r="AN363" s="26"/>
    </row>
    <row r="364" spans="40:40" x14ac:dyDescent="0.5">
      <c r="AN364" s="26"/>
    </row>
    <row r="365" spans="40:40" x14ac:dyDescent="0.5">
      <c r="AN365" s="26"/>
    </row>
    <row r="366" spans="40:40" x14ac:dyDescent="0.5">
      <c r="AN366" s="26"/>
    </row>
    <row r="367" spans="40:40" x14ac:dyDescent="0.5">
      <c r="AN367" s="26"/>
    </row>
    <row r="368" spans="40:40" x14ac:dyDescent="0.5">
      <c r="AN368" s="26"/>
    </row>
    <row r="369" spans="40:40" x14ac:dyDescent="0.5">
      <c r="AN369" s="26"/>
    </row>
    <row r="370" spans="40:40" x14ac:dyDescent="0.5">
      <c r="AN370" s="26"/>
    </row>
    <row r="371" spans="40:40" x14ac:dyDescent="0.5">
      <c r="AN371" s="26"/>
    </row>
    <row r="372" spans="40:40" x14ac:dyDescent="0.5">
      <c r="AN372" s="26"/>
    </row>
    <row r="373" spans="40:40" x14ac:dyDescent="0.5">
      <c r="AN373" s="26"/>
    </row>
    <row r="374" spans="40:40" x14ac:dyDescent="0.5">
      <c r="AN374" s="26"/>
    </row>
    <row r="375" spans="40:40" x14ac:dyDescent="0.5">
      <c r="AN375" s="26"/>
    </row>
    <row r="376" spans="40:40" x14ac:dyDescent="0.5">
      <c r="AN376" s="26"/>
    </row>
    <row r="377" spans="40:40" x14ac:dyDescent="0.5">
      <c r="AN377" s="26"/>
    </row>
    <row r="378" spans="40:40" x14ac:dyDescent="0.5">
      <c r="AN378" s="26"/>
    </row>
    <row r="379" spans="40:40" x14ac:dyDescent="0.5">
      <c r="AN379" s="26"/>
    </row>
    <row r="380" spans="40:40" x14ac:dyDescent="0.5">
      <c r="AN380" s="26"/>
    </row>
    <row r="381" spans="40:40" x14ac:dyDescent="0.5">
      <c r="AN381" s="26"/>
    </row>
    <row r="382" spans="40:40" x14ac:dyDescent="0.5">
      <c r="AN382" s="26"/>
    </row>
    <row r="383" spans="40:40" x14ac:dyDescent="0.5">
      <c r="AN383" s="26"/>
    </row>
    <row r="384" spans="40:40" x14ac:dyDescent="0.5">
      <c r="AN384" s="26"/>
    </row>
    <row r="385" spans="40:40" x14ac:dyDescent="0.5">
      <c r="AN385" s="26"/>
    </row>
    <row r="386" spans="40:40" x14ac:dyDescent="0.5">
      <c r="AN386" s="26"/>
    </row>
    <row r="387" spans="40:40" x14ac:dyDescent="0.5">
      <c r="AN387" s="26"/>
    </row>
    <row r="388" spans="40:40" x14ac:dyDescent="0.5">
      <c r="AN388" s="26"/>
    </row>
    <row r="389" spans="40:40" x14ac:dyDescent="0.5">
      <c r="AN389" s="26"/>
    </row>
    <row r="390" spans="40:40" x14ac:dyDescent="0.5">
      <c r="AN390" s="26"/>
    </row>
    <row r="391" spans="40:40" x14ac:dyDescent="0.5">
      <c r="AN391" s="26"/>
    </row>
    <row r="392" spans="40:40" x14ac:dyDescent="0.5">
      <c r="AN392" s="26"/>
    </row>
    <row r="393" spans="40:40" x14ac:dyDescent="0.5">
      <c r="AN393" s="26"/>
    </row>
    <row r="394" spans="40:40" x14ac:dyDescent="0.5">
      <c r="AN394" s="26"/>
    </row>
    <row r="395" spans="40:40" x14ac:dyDescent="0.5">
      <c r="AN395" s="26"/>
    </row>
    <row r="396" spans="40:40" x14ac:dyDescent="0.5">
      <c r="AN396" s="26"/>
    </row>
    <row r="397" spans="40:40" x14ac:dyDescent="0.5">
      <c r="AN397" s="26"/>
    </row>
    <row r="398" spans="40:40" x14ac:dyDescent="0.5">
      <c r="AN398" s="26"/>
    </row>
    <row r="399" spans="40:40" x14ac:dyDescent="0.5">
      <c r="AN399" s="26"/>
    </row>
    <row r="400" spans="40:40" x14ac:dyDescent="0.5">
      <c r="AN400" s="26"/>
    </row>
    <row r="401" spans="40:40" x14ac:dyDescent="0.5">
      <c r="AN401" s="26"/>
    </row>
    <row r="402" spans="40:40" x14ac:dyDescent="0.5">
      <c r="AN402" s="26"/>
    </row>
    <row r="403" spans="40:40" x14ac:dyDescent="0.5">
      <c r="AN403" s="26"/>
    </row>
    <row r="404" spans="40:40" x14ac:dyDescent="0.5">
      <c r="AN404" s="26"/>
    </row>
    <row r="405" spans="40:40" x14ac:dyDescent="0.5">
      <c r="AN405" s="26"/>
    </row>
    <row r="406" spans="40:40" x14ac:dyDescent="0.5">
      <c r="AN406" s="26"/>
    </row>
    <row r="407" spans="40:40" x14ac:dyDescent="0.5">
      <c r="AN407" s="26"/>
    </row>
    <row r="408" spans="40:40" x14ac:dyDescent="0.5">
      <c r="AN408" s="26"/>
    </row>
    <row r="409" spans="40:40" x14ac:dyDescent="0.5">
      <c r="AN409" s="26"/>
    </row>
    <row r="410" spans="40:40" x14ac:dyDescent="0.5">
      <c r="AN410" s="26"/>
    </row>
    <row r="411" spans="40:40" x14ac:dyDescent="0.5">
      <c r="AN411" s="26"/>
    </row>
    <row r="412" spans="40:40" x14ac:dyDescent="0.5">
      <c r="AN412" s="26"/>
    </row>
    <row r="413" spans="40:40" x14ac:dyDescent="0.5">
      <c r="AN413" s="26"/>
    </row>
    <row r="414" spans="40:40" x14ac:dyDescent="0.5">
      <c r="AN414" s="26"/>
    </row>
    <row r="415" spans="40:40" x14ac:dyDescent="0.5">
      <c r="AN415" s="26"/>
    </row>
    <row r="416" spans="40:40" x14ac:dyDescent="0.5">
      <c r="AN416" s="26"/>
    </row>
    <row r="417" spans="40:40" x14ac:dyDescent="0.5">
      <c r="AN417" s="26"/>
    </row>
    <row r="418" spans="40:40" x14ac:dyDescent="0.5">
      <c r="AN418" s="26"/>
    </row>
    <row r="419" spans="40:40" x14ac:dyDescent="0.5">
      <c r="AN419" s="26"/>
    </row>
    <row r="420" spans="40:40" x14ac:dyDescent="0.5">
      <c r="AN420" s="26"/>
    </row>
    <row r="421" spans="40:40" x14ac:dyDescent="0.5">
      <c r="AN421" s="26"/>
    </row>
    <row r="422" spans="40:40" x14ac:dyDescent="0.5">
      <c r="AN422" s="26"/>
    </row>
    <row r="423" spans="40:40" x14ac:dyDescent="0.5">
      <c r="AN423" s="26"/>
    </row>
    <row r="424" spans="40:40" x14ac:dyDescent="0.5">
      <c r="AN424" s="26"/>
    </row>
    <row r="425" spans="40:40" x14ac:dyDescent="0.5">
      <c r="AN425" s="26"/>
    </row>
    <row r="426" spans="40:40" x14ac:dyDescent="0.5">
      <c r="AN426" s="26"/>
    </row>
    <row r="427" spans="40:40" x14ac:dyDescent="0.5">
      <c r="AN427" s="26"/>
    </row>
    <row r="428" spans="40:40" x14ac:dyDescent="0.5">
      <c r="AN428" s="26"/>
    </row>
    <row r="429" spans="40:40" x14ac:dyDescent="0.5">
      <c r="AN429" s="26"/>
    </row>
    <row r="430" spans="40:40" x14ac:dyDescent="0.5">
      <c r="AN430" s="26"/>
    </row>
    <row r="431" spans="40:40" x14ac:dyDescent="0.5">
      <c r="AN431" s="26"/>
    </row>
    <row r="432" spans="40:40" x14ac:dyDescent="0.5">
      <c r="AN432" s="26"/>
    </row>
    <row r="433" spans="40:40" x14ac:dyDescent="0.5">
      <c r="AN433" s="26"/>
    </row>
    <row r="434" spans="40:40" x14ac:dyDescent="0.5">
      <c r="AN434" s="26"/>
    </row>
    <row r="435" spans="40:40" x14ac:dyDescent="0.5">
      <c r="AN435" s="26"/>
    </row>
    <row r="436" spans="40:40" x14ac:dyDescent="0.5">
      <c r="AN436" s="26"/>
    </row>
    <row r="437" spans="40:40" x14ac:dyDescent="0.5">
      <c r="AN437" s="26"/>
    </row>
    <row r="438" spans="40:40" x14ac:dyDescent="0.5">
      <c r="AN438" s="26"/>
    </row>
    <row r="439" spans="40:40" x14ac:dyDescent="0.5">
      <c r="AN439" s="26"/>
    </row>
    <row r="440" spans="40:40" x14ac:dyDescent="0.5">
      <c r="AN440" s="26"/>
    </row>
    <row r="441" spans="40:40" x14ac:dyDescent="0.5">
      <c r="AN441" s="26"/>
    </row>
    <row r="442" spans="40:40" x14ac:dyDescent="0.5">
      <c r="AN442" s="26"/>
    </row>
    <row r="443" spans="40:40" x14ac:dyDescent="0.5">
      <c r="AN443" s="26"/>
    </row>
    <row r="444" spans="40:40" x14ac:dyDescent="0.5">
      <c r="AN444" s="26"/>
    </row>
    <row r="445" spans="40:40" x14ac:dyDescent="0.5">
      <c r="AN445" s="26"/>
    </row>
    <row r="446" spans="40:40" x14ac:dyDescent="0.5">
      <c r="AN446" s="26"/>
    </row>
    <row r="447" spans="40:40" x14ac:dyDescent="0.5">
      <c r="AN447" s="26"/>
    </row>
    <row r="448" spans="40:40" x14ac:dyDescent="0.5">
      <c r="AN448" s="26"/>
    </row>
    <row r="449" spans="40:40" x14ac:dyDescent="0.5">
      <c r="AN449" s="26"/>
    </row>
    <row r="450" spans="40:40" x14ac:dyDescent="0.5">
      <c r="AN450" s="26"/>
    </row>
    <row r="451" spans="40:40" x14ac:dyDescent="0.5">
      <c r="AN451" s="26"/>
    </row>
    <row r="452" spans="40:40" x14ac:dyDescent="0.5">
      <c r="AN452" s="26"/>
    </row>
    <row r="453" spans="40:40" x14ac:dyDescent="0.5">
      <c r="AN453" s="26"/>
    </row>
    <row r="454" spans="40:40" x14ac:dyDescent="0.5">
      <c r="AN454" s="26"/>
    </row>
    <row r="455" spans="40:40" x14ac:dyDescent="0.5">
      <c r="AN455" s="26"/>
    </row>
    <row r="456" spans="40:40" x14ac:dyDescent="0.5">
      <c r="AN456" s="26"/>
    </row>
    <row r="457" spans="40:40" x14ac:dyDescent="0.5">
      <c r="AN457" s="26"/>
    </row>
    <row r="458" spans="40:40" x14ac:dyDescent="0.5">
      <c r="AN458" s="26"/>
    </row>
    <row r="459" spans="40:40" x14ac:dyDescent="0.5">
      <c r="AN459" s="26"/>
    </row>
    <row r="460" spans="40:40" x14ac:dyDescent="0.5">
      <c r="AN460" s="26"/>
    </row>
    <row r="461" spans="40:40" x14ac:dyDescent="0.5">
      <c r="AN461" s="26"/>
    </row>
    <row r="462" spans="40:40" x14ac:dyDescent="0.5">
      <c r="AN462" s="26"/>
    </row>
    <row r="463" spans="40:40" x14ac:dyDescent="0.5">
      <c r="AN463" s="26"/>
    </row>
    <row r="464" spans="40:40" x14ac:dyDescent="0.5">
      <c r="AN464" s="26"/>
    </row>
    <row r="465" spans="40:40" x14ac:dyDescent="0.5">
      <c r="AN465" s="26"/>
    </row>
    <row r="466" spans="40:40" x14ac:dyDescent="0.5">
      <c r="AN466" s="26"/>
    </row>
    <row r="467" spans="40:40" x14ac:dyDescent="0.5">
      <c r="AN467" s="26"/>
    </row>
    <row r="468" spans="40:40" x14ac:dyDescent="0.5">
      <c r="AN468" s="26"/>
    </row>
    <row r="469" spans="40:40" x14ac:dyDescent="0.5">
      <c r="AN469" s="26"/>
    </row>
    <row r="470" spans="40:40" x14ac:dyDescent="0.5">
      <c r="AN470" s="26"/>
    </row>
    <row r="471" spans="40:40" x14ac:dyDescent="0.5">
      <c r="AN471" s="26"/>
    </row>
    <row r="472" spans="40:40" x14ac:dyDescent="0.5">
      <c r="AN472" s="26"/>
    </row>
    <row r="473" spans="40:40" x14ac:dyDescent="0.5">
      <c r="AN473" s="26"/>
    </row>
    <row r="474" spans="40:40" x14ac:dyDescent="0.5">
      <c r="AN474" s="26"/>
    </row>
    <row r="475" spans="40:40" x14ac:dyDescent="0.5">
      <c r="AN475" s="26"/>
    </row>
    <row r="476" spans="40:40" x14ac:dyDescent="0.5">
      <c r="AN476" s="26"/>
    </row>
    <row r="477" spans="40:40" x14ac:dyDescent="0.5">
      <c r="AN477" s="26"/>
    </row>
    <row r="478" spans="40:40" x14ac:dyDescent="0.5">
      <c r="AN478" s="26"/>
    </row>
    <row r="479" spans="40:40" x14ac:dyDescent="0.5">
      <c r="AN479" s="26"/>
    </row>
    <row r="480" spans="40:40" x14ac:dyDescent="0.5">
      <c r="AN480" s="26"/>
    </row>
    <row r="481" spans="40:40" x14ac:dyDescent="0.5">
      <c r="AN481" s="26"/>
    </row>
    <row r="482" spans="40:40" x14ac:dyDescent="0.5">
      <c r="AN482" s="26"/>
    </row>
    <row r="483" spans="40:40" x14ac:dyDescent="0.5">
      <c r="AN483" s="26"/>
    </row>
    <row r="484" spans="40:40" x14ac:dyDescent="0.5">
      <c r="AN484" s="26"/>
    </row>
    <row r="485" spans="40:40" x14ac:dyDescent="0.5">
      <c r="AN485" s="26"/>
    </row>
    <row r="486" spans="40:40" x14ac:dyDescent="0.5">
      <c r="AN486" s="26"/>
    </row>
    <row r="487" spans="40:40" x14ac:dyDescent="0.5">
      <c r="AN487" s="26"/>
    </row>
    <row r="488" spans="40:40" x14ac:dyDescent="0.5">
      <c r="AN488" s="26"/>
    </row>
    <row r="489" spans="40:40" x14ac:dyDescent="0.5">
      <c r="AN489" s="26"/>
    </row>
    <row r="490" spans="40:40" x14ac:dyDescent="0.5">
      <c r="AN490" s="26"/>
    </row>
    <row r="491" spans="40:40" x14ac:dyDescent="0.5">
      <c r="AN491" s="26"/>
    </row>
    <row r="492" spans="40:40" x14ac:dyDescent="0.5">
      <c r="AN492" s="26"/>
    </row>
    <row r="493" spans="40:40" x14ac:dyDescent="0.5">
      <c r="AN493" s="26"/>
    </row>
    <row r="494" spans="40:40" x14ac:dyDescent="0.5">
      <c r="AN494" s="26"/>
    </row>
    <row r="495" spans="40:40" x14ac:dyDescent="0.5">
      <c r="AN495" s="26"/>
    </row>
    <row r="496" spans="40:40" x14ac:dyDescent="0.5">
      <c r="AN496" s="26"/>
    </row>
    <row r="497" spans="40:40" x14ac:dyDescent="0.5">
      <c r="AN497" s="26"/>
    </row>
    <row r="498" spans="40:40" x14ac:dyDescent="0.5">
      <c r="AN498" s="26"/>
    </row>
    <row r="499" spans="40:40" x14ac:dyDescent="0.5">
      <c r="AN499" s="26"/>
    </row>
    <row r="500" spans="40:40" x14ac:dyDescent="0.5">
      <c r="AN500" s="26"/>
    </row>
    <row r="501" spans="40:40" x14ac:dyDescent="0.5">
      <c r="AN501" s="26"/>
    </row>
    <row r="502" spans="40:40" x14ac:dyDescent="0.5">
      <c r="AN502" s="26"/>
    </row>
    <row r="503" spans="40:40" x14ac:dyDescent="0.5">
      <c r="AN503" s="26"/>
    </row>
    <row r="504" spans="40:40" x14ac:dyDescent="0.5">
      <c r="AN504" s="26"/>
    </row>
    <row r="505" spans="40:40" x14ac:dyDescent="0.5">
      <c r="AN505" s="26"/>
    </row>
    <row r="506" spans="40:40" x14ac:dyDescent="0.5">
      <c r="AN506" s="26"/>
    </row>
    <row r="507" spans="40:40" x14ac:dyDescent="0.5">
      <c r="AN507" s="26"/>
    </row>
    <row r="508" spans="40:40" x14ac:dyDescent="0.5">
      <c r="AN508" s="26"/>
    </row>
    <row r="509" spans="40:40" x14ac:dyDescent="0.5">
      <c r="AN509" s="26"/>
    </row>
    <row r="510" spans="40:40" x14ac:dyDescent="0.5">
      <c r="AN510" s="26"/>
    </row>
    <row r="511" spans="40:40" x14ac:dyDescent="0.5">
      <c r="AN511" s="26"/>
    </row>
    <row r="512" spans="40:40" x14ac:dyDescent="0.5">
      <c r="AN512" s="26"/>
    </row>
    <row r="513" spans="40:40" x14ac:dyDescent="0.5">
      <c r="AN513" s="26"/>
    </row>
    <row r="514" spans="40:40" x14ac:dyDescent="0.5">
      <c r="AN514" s="26"/>
    </row>
    <row r="515" spans="40:40" x14ac:dyDescent="0.5">
      <c r="AN515" s="26"/>
    </row>
    <row r="516" spans="40:40" x14ac:dyDescent="0.5">
      <c r="AN516" s="26"/>
    </row>
    <row r="517" spans="40:40" x14ac:dyDescent="0.5">
      <c r="AN517" s="26"/>
    </row>
    <row r="518" spans="40:40" x14ac:dyDescent="0.5">
      <c r="AN518" s="26"/>
    </row>
    <row r="519" spans="40:40" x14ac:dyDescent="0.5">
      <c r="AN519" s="26"/>
    </row>
    <row r="520" spans="40:40" x14ac:dyDescent="0.5">
      <c r="AN520" s="26"/>
    </row>
    <row r="521" spans="40:40" x14ac:dyDescent="0.5">
      <c r="AN521" s="26"/>
    </row>
    <row r="522" spans="40:40" x14ac:dyDescent="0.5">
      <c r="AN522" s="26"/>
    </row>
    <row r="523" spans="40:40" x14ac:dyDescent="0.5">
      <c r="AN523" s="26"/>
    </row>
    <row r="524" spans="40:40" x14ac:dyDescent="0.5">
      <c r="AN524" s="26"/>
    </row>
    <row r="525" spans="40:40" x14ac:dyDescent="0.5">
      <c r="AN525" s="26"/>
    </row>
    <row r="526" spans="40:40" x14ac:dyDescent="0.5">
      <c r="AN526" s="26"/>
    </row>
    <row r="527" spans="40:40" x14ac:dyDescent="0.5">
      <c r="AN527" s="26"/>
    </row>
    <row r="528" spans="40:40" x14ac:dyDescent="0.5">
      <c r="AN528" s="26"/>
    </row>
    <row r="529" spans="40:40" x14ac:dyDescent="0.5">
      <c r="AN529" s="26"/>
    </row>
    <row r="530" spans="40:40" x14ac:dyDescent="0.5">
      <c r="AN530" s="26"/>
    </row>
    <row r="531" spans="40:40" x14ac:dyDescent="0.5">
      <c r="AN531" s="26"/>
    </row>
    <row r="532" spans="40:40" x14ac:dyDescent="0.5">
      <c r="AN532" s="26"/>
    </row>
    <row r="533" spans="40:40" x14ac:dyDescent="0.5">
      <c r="AN533" s="26"/>
    </row>
    <row r="534" spans="40:40" x14ac:dyDescent="0.5">
      <c r="AN534" s="26"/>
    </row>
    <row r="535" spans="40:40" x14ac:dyDescent="0.5">
      <c r="AN535" s="26"/>
    </row>
    <row r="536" spans="40:40" x14ac:dyDescent="0.5">
      <c r="AN536" s="26"/>
    </row>
    <row r="537" spans="40:40" x14ac:dyDescent="0.5">
      <c r="AN537" s="26"/>
    </row>
    <row r="538" spans="40:40" x14ac:dyDescent="0.5">
      <c r="AN538" s="26"/>
    </row>
    <row r="539" spans="40:40" x14ac:dyDescent="0.5">
      <c r="AN539" s="26"/>
    </row>
    <row r="540" spans="40:40" x14ac:dyDescent="0.5">
      <c r="AN540" s="26"/>
    </row>
    <row r="541" spans="40:40" x14ac:dyDescent="0.5">
      <c r="AN541" s="26"/>
    </row>
    <row r="542" spans="40:40" x14ac:dyDescent="0.5">
      <c r="AN542" s="26"/>
    </row>
    <row r="543" spans="40:40" x14ac:dyDescent="0.5">
      <c r="AN543" s="26"/>
    </row>
    <row r="544" spans="40:40" x14ac:dyDescent="0.5">
      <c r="AN544" s="26"/>
    </row>
    <row r="545" spans="40:40" x14ac:dyDescent="0.5">
      <c r="AN545" s="26"/>
    </row>
    <row r="546" spans="40:40" x14ac:dyDescent="0.5">
      <c r="AN546" s="26"/>
    </row>
    <row r="547" spans="40:40" x14ac:dyDescent="0.5">
      <c r="AN547" s="26"/>
    </row>
    <row r="548" spans="40:40" x14ac:dyDescent="0.5">
      <c r="AN548" s="26"/>
    </row>
    <row r="549" spans="40:40" x14ac:dyDescent="0.5">
      <c r="AN549" s="26"/>
    </row>
    <row r="550" spans="40:40" x14ac:dyDescent="0.5">
      <c r="AN550" s="26"/>
    </row>
    <row r="551" spans="40:40" x14ac:dyDescent="0.5">
      <c r="AN551" s="26"/>
    </row>
    <row r="552" spans="40:40" x14ac:dyDescent="0.5">
      <c r="AN552" s="26"/>
    </row>
    <row r="553" spans="40:40" x14ac:dyDescent="0.5">
      <c r="AN553" s="26"/>
    </row>
    <row r="554" spans="40:40" x14ac:dyDescent="0.5">
      <c r="AN554" s="26"/>
    </row>
    <row r="555" spans="40:40" x14ac:dyDescent="0.5">
      <c r="AN555" s="26"/>
    </row>
    <row r="556" spans="40:40" x14ac:dyDescent="0.5">
      <c r="AN556" s="26"/>
    </row>
    <row r="557" spans="40:40" x14ac:dyDescent="0.5">
      <c r="AN557" s="26"/>
    </row>
    <row r="558" spans="40:40" x14ac:dyDescent="0.5">
      <c r="AN558" s="26"/>
    </row>
    <row r="559" spans="40:40" x14ac:dyDescent="0.5">
      <c r="AN559" s="26"/>
    </row>
    <row r="560" spans="40:40" x14ac:dyDescent="0.5">
      <c r="AN560" s="26"/>
    </row>
    <row r="561" spans="40:40" x14ac:dyDescent="0.5">
      <c r="AN561" s="26"/>
    </row>
    <row r="562" spans="40:40" x14ac:dyDescent="0.5">
      <c r="AN562" s="26"/>
    </row>
    <row r="563" spans="40:40" x14ac:dyDescent="0.5">
      <c r="AN563" s="26"/>
    </row>
    <row r="564" spans="40:40" x14ac:dyDescent="0.5">
      <c r="AN564" s="26"/>
    </row>
    <row r="565" spans="40:40" x14ac:dyDescent="0.5">
      <c r="AN565" s="26"/>
    </row>
    <row r="566" spans="40:40" x14ac:dyDescent="0.5">
      <c r="AN566" s="26"/>
    </row>
    <row r="567" spans="40:40" x14ac:dyDescent="0.5">
      <c r="AN567" s="26"/>
    </row>
    <row r="568" spans="40:40" x14ac:dyDescent="0.5">
      <c r="AN568" s="26"/>
    </row>
    <row r="569" spans="40:40" x14ac:dyDescent="0.5">
      <c r="AN569" s="26"/>
    </row>
    <row r="570" spans="40:40" x14ac:dyDescent="0.5">
      <c r="AN570" s="26"/>
    </row>
    <row r="571" spans="40:40" x14ac:dyDescent="0.5">
      <c r="AN571" s="26"/>
    </row>
    <row r="572" spans="40:40" x14ac:dyDescent="0.5">
      <c r="AN572" s="26"/>
    </row>
    <row r="573" spans="40:40" x14ac:dyDescent="0.5">
      <c r="AN573" s="26"/>
    </row>
    <row r="574" spans="40:40" x14ac:dyDescent="0.5">
      <c r="AN574" s="26"/>
    </row>
    <row r="575" spans="40:40" x14ac:dyDescent="0.5">
      <c r="AN575" s="26"/>
    </row>
    <row r="576" spans="40:40" x14ac:dyDescent="0.5">
      <c r="AN576" s="26"/>
    </row>
    <row r="577" spans="40:40" x14ac:dyDescent="0.5">
      <c r="AN577" s="26"/>
    </row>
    <row r="578" spans="40:40" x14ac:dyDescent="0.5">
      <c r="AN578" s="26"/>
    </row>
    <row r="579" spans="40:40" x14ac:dyDescent="0.5">
      <c r="AN579" s="26"/>
    </row>
    <row r="580" spans="40:40" x14ac:dyDescent="0.5">
      <c r="AN580" s="26"/>
    </row>
    <row r="581" spans="40:40" x14ac:dyDescent="0.5">
      <c r="AN581" s="26"/>
    </row>
    <row r="582" spans="40:40" x14ac:dyDescent="0.5">
      <c r="AN582" s="26"/>
    </row>
    <row r="583" spans="40:40" x14ac:dyDescent="0.5">
      <c r="AN583" s="26"/>
    </row>
    <row r="584" spans="40:40" x14ac:dyDescent="0.5">
      <c r="AN584" s="26"/>
    </row>
    <row r="585" spans="40:40" x14ac:dyDescent="0.5">
      <c r="AN585" s="26"/>
    </row>
    <row r="586" spans="40:40" x14ac:dyDescent="0.5">
      <c r="AN586" s="26"/>
    </row>
    <row r="587" spans="40:40" x14ac:dyDescent="0.5">
      <c r="AN587" s="26"/>
    </row>
    <row r="588" spans="40:40" x14ac:dyDescent="0.5">
      <c r="AN588" s="26"/>
    </row>
    <row r="589" spans="40:40" x14ac:dyDescent="0.5">
      <c r="AN589" s="26"/>
    </row>
    <row r="590" spans="40:40" x14ac:dyDescent="0.5">
      <c r="AN590" s="26"/>
    </row>
    <row r="591" spans="40:40" x14ac:dyDescent="0.5">
      <c r="AN591" s="26"/>
    </row>
    <row r="592" spans="40:40" x14ac:dyDescent="0.5">
      <c r="AN592" s="26"/>
    </row>
    <row r="593" spans="40:40" x14ac:dyDescent="0.5">
      <c r="AN593" s="26"/>
    </row>
    <row r="594" spans="40:40" x14ac:dyDescent="0.5">
      <c r="AN594" s="26"/>
    </row>
    <row r="595" spans="40:40" x14ac:dyDescent="0.5">
      <c r="AN595" s="26"/>
    </row>
    <row r="596" spans="40:40" x14ac:dyDescent="0.5">
      <c r="AN596" s="26"/>
    </row>
    <row r="597" spans="40:40" x14ac:dyDescent="0.5">
      <c r="AN597" s="26"/>
    </row>
    <row r="598" spans="40:40" x14ac:dyDescent="0.5">
      <c r="AN598" s="26"/>
    </row>
    <row r="599" spans="40:40" x14ac:dyDescent="0.5">
      <c r="AN599" s="26"/>
    </row>
    <row r="600" spans="40:40" x14ac:dyDescent="0.5">
      <c r="AN600" s="26"/>
    </row>
    <row r="601" spans="40:40" x14ac:dyDescent="0.5">
      <c r="AN601" s="26"/>
    </row>
    <row r="602" spans="40:40" x14ac:dyDescent="0.5">
      <c r="AN602" s="26"/>
    </row>
    <row r="603" spans="40:40" x14ac:dyDescent="0.5">
      <c r="AN603" s="26"/>
    </row>
    <row r="604" spans="40:40" x14ac:dyDescent="0.5">
      <c r="AN604" s="26"/>
    </row>
    <row r="605" spans="40:40" x14ac:dyDescent="0.5">
      <c r="AN605" s="26"/>
    </row>
    <row r="606" spans="40:40" x14ac:dyDescent="0.5">
      <c r="AN606" s="26"/>
    </row>
    <row r="607" spans="40:40" x14ac:dyDescent="0.5">
      <c r="AN607" s="26"/>
    </row>
    <row r="608" spans="40:40" x14ac:dyDescent="0.5">
      <c r="AN608" s="26"/>
    </row>
    <row r="609" spans="40:40" x14ac:dyDescent="0.5">
      <c r="AN609" s="26"/>
    </row>
    <row r="610" spans="40:40" x14ac:dyDescent="0.5">
      <c r="AN610" s="26"/>
    </row>
    <row r="611" spans="40:40" x14ac:dyDescent="0.5">
      <c r="AN611" s="26"/>
    </row>
  </sheetData>
  <mergeCells count="22">
    <mergeCell ref="B3:C3"/>
    <mergeCell ref="AK3:AM3"/>
    <mergeCell ref="S3:U3"/>
    <mergeCell ref="V3:X3"/>
    <mergeCell ref="Y3:AA3"/>
    <mergeCell ref="AB3:AD3"/>
    <mergeCell ref="AE3:AG3"/>
    <mergeCell ref="AH3:AJ3"/>
    <mergeCell ref="D3:F3"/>
    <mergeCell ref="G3:I3"/>
    <mergeCell ref="J3:L3"/>
    <mergeCell ref="M3:O3"/>
    <mergeCell ref="P3:R3"/>
    <mergeCell ref="A106:A125"/>
    <mergeCell ref="A126:A145"/>
    <mergeCell ref="A146:A165"/>
    <mergeCell ref="A166:A185"/>
    <mergeCell ref="A6:A25"/>
    <mergeCell ref="A26:A45"/>
    <mergeCell ref="A46:A65"/>
    <mergeCell ref="A66:A85"/>
    <mergeCell ref="A86:A105"/>
  </mergeCells>
  <pageMargins left="0.7" right="0.7" top="0.75" bottom="0.75" header="0.3" footer="0.3"/>
  <pageSetup paperSize="9" scale="65" orientation="landscape" r:id="rId1"/>
  <ignoredErrors>
    <ignoredError sqref="P6 S6 Y6" calculatedColumn="1"/>
  </ignoredErrors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2DB166-54DD-4F43-98A4-94D20B22594B}">
  <dimension ref="A1:O222"/>
  <sheetViews>
    <sheetView zoomScale="85" zoomScaleNormal="85" workbookViewId="0">
      <pane xSplit="1" ySplit="2" topLeftCell="B203" activePane="bottomRight" state="frozen"/>
      <selection activeCell="F159" sqref="F159"/>
      <selection pane="topRight" activeCell="F159" sqref="F159"/>
      <selection pane="bottomLeft" activeCell="F159" sqref="F159"/>
      <selection pane="bottomRight" activeCell="J207" sqref="J207"/>
    </sheetView>
  </sheetViews>
  <sheetFormatPr baseColWidth="10" defaultRowHeight="14.25" x14ac:dyDescent="0.45"/>
  <cols>
    <col min="1" max="1" width="4.1328125" customWidth="1"/>
    <col min="2" max="2" width="5.3984375" style="6" bestFit="1" customWidth="1"/>
    <col min="3" max="3" width="6.265625" bestFit="1" customWidth="1"/>
    <col min="4" max="5" width="10" customWidth="1"/>
    <col min="6" max="6" width="13.33203125" customWidth="1"/>
    <col min="7" max="7" width="12.59765625" customWidth="1"/>
    <col min="8" max="8" width="13.3984375" customWidth="1"/>
    <col min="9" max="9" width="12.86328125" style="20" bestFit="1" customWidth="1"/>
    <col min="10" max="10" width="12.86328125" customWidth="1"/>
    <col min="11" max="11" width="7.73046875" bestFit="1" customWidth="1"/>
    <col min="12" max="12" width="13.265625" customWidth="1"/>
  </cols>
  <sheetData>
    <row r="1" spans="1:15" ht="21" customHeight="1" x14ac:dyDescent="0.45">
      <c r="D1" s="347" t="s">
        <v>280</v>
      </c>
      <c r="E1" s="347"/>
      <c r="F1" s="53" t="s">
        <v>2</v>
      </c>
      <c r="G1" s="27">
        <f>SUM(G193)</f>
        <v>13028.578368322613</v>
      </c>
      <c r="H1" s="27">
        <f>SUM(G194)</f>
        <v>269.52163167738604</v>
      </c>
      <c r="I1" s="348">
        <f>SUM(G1:H1)</f>
        <v>13298.099999999999</v>
      </c>
      <c r="J1" s="349"/>
      <c r="K1" s="4" t="s">
        <v>12</v>
      </c>
      <c r="L1" s="4"/>
      <c r="N1">
        <v>1E-3</v>
      </c>
    </row>
    <row r="2" spans="1:15" ht="46.5" customHeight="1" x14ac:dyDescent="0.45">
      <c r="B2" s="43" t="s">
        <v>0</v>
      </c>
      <c r="C2" s="44" t="s">
        <v>1</v>
      </c>
      <c r="D2" s="3">
        <v>46001</v>
      </c>
      <c r="E2" s="3">
        <v>46032</v>
      </c>
      <c r="F2" s="50" t="s">
        <v>68</v>
      </c>
      <c r="G2" s="51" t="s">
        <v>276</v>
      </c>
      <c r="H2" s="52" t="s">
        <v>277</v>
      </c>
      <c r="I2" s="21" t="s">
        <v>278</v>
      </c>
      <c r="J2" s="28" t="s">
        <v>319</v>
      </c>
      <c r="K2" s="28" t="s">
        <v>266</v>
      </c>
      <c r="L2" s="28" t="s">
        <v>279</v>
      </c>
      <c r="N2" t="s">
        <v>12</v>
      </c>
    </row>
    <row r="3" spans="1:15" ht="15" customHeight="1" x14ac:dyDescent="0.45">
      <c r="A3" s="350"/>
      <c r="B3" s="5" t="s">
        <v>3</v>
      </c>
      <c r="C3" s="2">
        <v>101</v>
      </c>
      <c r="D3" s="1">
        <v>3161310</v>
      </c>
      <c r="E3" s="1">
        <v>3174368</v>
      </c>
      <c r="F3" s="41">
        <f>(E3-D3)*$N$1</f>
        <v>13.058</v>
      </c>
      <c r="G3" s="22">
        <f>MMULT($G$1,1/$F$183)*F3</f>
        <v>50.744181706604316</v>
      </c>
      <c r="H3" s="45">
        <f>MMULT($H$1,1/180)</f>
        <v>1.4973423982077003</v>
      </c>
      <c r="I3" s="42">
        <f>SUM(G3,H3)</f>
        <v>52.241524104812015</v>
      </c>
      <c r="J3" s="30">
        <v>310</v>
      </c>
      <c r="K3" s="194"/>
      <c r="L3" s="27">
        <f t="shared" ref="L3:L67" si="0">SUM(I3,J3,K3)</f>
        <v>362.24152410481202</v>
      </c>
      <c r="N3" t="s">
        <v>12</v>
      </c>
    </row>
    <row r="4" spans="1:15" ht="15" customHeight="1" x14ac:dyDescent="0.45">
      <c r="A4" s="350"/>
      <c r="B4" s="5" t="s">
        <v>3</v>
      </c>
      <c r="C4" s="2">
        <v>102</v>
      </c>
      <c r="D4" s="1">
        <v>2056286</v>
      </c>
      <c r="E4" s="1">
        <v>2068255</v>
      </c>
      <c r="F4" s="41">
        <f t="shared" ref="F4:F22" si="1">(E4-D4)*$N$1</f>
        <v>11.968999999999999</v>
      </c>
      <c r="G4" s="22">
        <f>MMULT($G$1,1/$F$183)*F4</f>
        <v>46.51226151373465</v>
      </c>
      <c r="H4" s="45">
        <f>MMULT($H$1,1/180)</f>
        <v>1.4973423982077003</v>
      </c>
      <c r="I4" s="42">
        <f t="shared" ref="I4:I67" si="2">SUM(G4,H4)</f>
        <v>48.009603911942349</v>
      </c>
      <c r="J4" s="30">
        <f>SUM($J$3)</f>
        <v>310</v>
      </c>
      <c r="K4" s="194"/>
      <c r="L4" s="27">
        <f t="shared" si="0"/>
        <v>358.00960391194235</v>
      </c>
      <c r="N4" t="s">
        <v>12</v>
      </c>
    </row>
    <row r="5" spans="1:15" ht="15" customHeight="1" x14ac:dyDescent="0.45">
      <c r="A5" s="350"/>
      <c r="B5" s="5" t="s">
        <v>3</v>
      </c>
      <c r="C5" s="2">
        <v>103</v>
      </c>
      <c r="D5" s="1">
        <v>2941413</v>
      </c>
      <c r="E5" s="1">
        <v>2951016</v>
      </c>
      <c r="F5" s="41">
        <f t="shared" si="1"/>
        <v>9.6029999999999998</v>
      </c>
      <c r="G5" s="22">
        <f t="shared" ref="G5:G67" si="3">MMULT($G$1,1/$F$183)*F5</f>
        <v>37.317841700759779</v>
      </c>
      <c r="H5" s="45">
        <f t="shared" ref="H5:H67" si="4">MMULT($H$1,1/180)</f>
        <v>1.4973423982077003</v>
      </c>
      <c r="I5" s="42">
        <f t="shared" si="2"/>
        <v>38.815184098967478</v>
      </c>
      <c r="J5" s="30">
        <f t="shared" ref="J5:J68" si="5">SUM($J$3)</f>
        <v>310</v>
      </c>
      <c r="K5" s="194"/>
      <c r="L5" s="27">
        <f t="shared" si="0"/>
        <v>348.81518409896751</v>
      </c>
      <c r="N5" t="s">
        <v>12</v>
      </c>
    </row>
    <row r="6" spans="1:15" ht="15" customHeight="1" x14ac:dyDescent="0.45">
      <c r="A6" s="350"/>
      <c r="B6" s="5" t="s">
        <v>3</v>
      </c>
      <c r="C6" s="2">
        <v>104</v>
      </c>
      <c r="D6" s="1">
        <v>2552015</v>
      </c>
      <c r="E6" s="1">
        <v>2566385</v>
      </c>
      <c r="F6" s="41">
        <f t="shared" si="1"/>
        <v>14.370000000000001</v>
      </c>
      <c r="G6" s="22">
        <f t="shared" si="3"/>
        <v>55.842693454120393</v>
      </c>
      <c r="H6" s="45">
        <f t="shared" si="4"/>
        <v>1.4973423982077003</v>
      </c>
      <c r="I6" s="42">
        <f t="shared" si="2"/>
        <v>57.340035852328093</v>
      </c>
      <c r="J6" s="30">
        <f t="shared" si="5"/>
        <v>310</v>
      </c>
      <c r="K6" s="194"/>
      <c r="L6" s="27">
        <f t="shared" si="0"/>
        <v>367.34003585232807</v>
      </c>
      <c r="N6" t="s">
        <v>12</v>
      </c>
      <c r="O6" t="s">
        <v>12</v>
      </c>
    </row>
    <row r="7" spans="1:15" ht="15" customHeight="1" x14ac:dyDescent="0.45">
      <c r="A7" s="350"/>
      <c r="B7" s="5" t="s">
        <v>3</v>
      </c>
      <c r="C7" s="2">
        <v>201</v>
      </c>
      <c r="D7" s="1">
        <v>3733618</v>
      </c>
      <c r="E7" s="1">
        <v>3756212</v>
      </c>
      <c r="F7" s="41">
        <f t="shared" si="1"/>
        <v>22.594000000000001</v>
      </c>
      <c r="G7" s="22">
        <f t="shared" si="3"/>
        <v>87.801657334891857</v>
      </c>
      <c r="H7" s="45">
        <f t="shared" si="4"/>
        <v>1.4973423982077003</v>
      </c>
      <c r="I7" s="42">
        <f t="shared" si="2"/>
        <v>89.298999733099564</v>
      </c>
      <c r="J7" s="30">
        <f t="shared" si="5"/>
        <v>310</v>
      </c>
      <c r="K7" s="194"/>
      <c r="L7" s="27">
        <f t="shared" si="0"/>
        <v>399.29899973309955</v>
      </c>
      <c r="N7" t="s">
        <v>12</v>
      </c>
    </row>
    <row r="8" spans="1:15" ht="15" customHeight="1" x14ac:dyDescent="0.45">
      <c r="A8" s="350"/>
      <c r="B8" s="5" t="s">
        <v>3</v>
      </c>
      <c r="C8" s="2">
        <v>202</v>
      </c>
      <c r="D8" s="1">
        <v>204785</v>
      </c>
      <c r="E8" s="1">
        <v>222150</v>
      </c>
      <c r="F8" s="41">
        <f t="shared" si="1"/>
        <v>17.365000000000002</v>
      </c>
      <c r="G8" s="22">
        <f t="shared" si="3"/>
        <v>67.481445499707775</v>
      </c>
      <c r="H8" s="45">
        <f t="shared" si="4"/>
        <v>1.4973423982077003</v>
      </c>
      <c r="I8" s="42">
        <f t="shared" si="2"/>
        <v>68.978787897915481</v>
      </c>
      <c r="J8" s="30">
        <f t="shared" si="5"/>
        <v>310</v>
      </c>
      <c r="K8" s="194"/>
      <c r="L8" s="27">
        <f t="shared" si="0"/>
        <v>378.97878789791548</v>
      </c>
      <c r="N8" t="s">
        <v>12</v>
      </c>
    </row>
    <row r="9" spans="1:15" ht="15" customHeight="1" x14ac:dyDescent="0.45">
      <c r="A9" s="350"/>
      <c r="B9" s="5" t="s">
        <v>3</v>
      </c>
      <c r="C9" s="2">
        <v>203</v>
      </c>
      <c r="D9" s="1">
        <v>4959275</v>
      </c>
      <c r="E9" s="1">
        <v>4983542</v>
      </c>
      <c r="F9" s="41">
        <f t="shared" si="1"/>
        <v>24.266999999999999</v>
      </c>
      <c r="G9" s="22">
        <f t="shared" si="3"/>
        <v>94.303037025131488</v>
      </c>
      <c r="H9" s="45">
        <f t="shared" si="4"/>
        <v>1.4973423982077003</v>
      </c>
      <c r="I9" s="42">
        <f t="shared" si="2"/>
        <v>95.800379423339194</v>
      </c>
      <c r="J9" s="30">
        <f t="shared" si="5"/>
        <v>310</v>
      </c>
      <c r="K9" s="194"/>
      <c r="L9" s="27">
        <f t="shared" si="0"/>
        <v>405.80037942333922</v>
      </c>
      <c r="N9" t="s">
        <v>12</v>
      </c>
    </row>
    <row r="10" spans="1:15" ht="15" customHeight="1" x14ac:dyDescent="0.45">
      <c r="A10" s="350"/>
      <c r="B10" s="5" t="s">
        <v>3</v>
      </c>
      <c r="C10" s="2">
        <v>204</v>
      </c>
      <c r="D10" s="1">
        <v>1990724</v>
      </c>
      <c r="E10" s="1">
        <v>2003952</v>
      </c>
      <c r="F10" s="41">
        <f t="shared" si="1"/>
        <v>13.228</v>
      </c>
      <c r="G10" s="22">
        <f t="shared" si="3"/>
        <v>51.404812039742829</v>
      </c>
      <c r="H10" s="45">
        <f t="shared" si="4"/>
        <v>1.4973423982077003</v>
      </c>
      <c r="I10" s="42">
        <f t="shared" si="2"/>
        <v>52.902154437950529</v>
      </c>
      <c r="J10" s="30">
        <f t="shared" si="5"/>
        <v>310</v>
      </c>
      <c r="K10" s="194"/>
      <c r="L10" s="27">
        <f t="shared" si="0"/>
        <v>362.90215443795051</v>
      </c>
      <c r="N10" t="s">
        <v>12</v>
      </c>
    </row>
    <row r="11" spans="1:15" ht="15" customHeight="1" x14ac:dyDescent="0.45">
      <c r="A11" s="350"/>
      <c r="B11" s="5" t="s">
        <v>3</v>
      </c>
      <c r="C11" s="2">
        <v>301</v>
      </c>
      <c r="D11" s="1">
        <v>4077307</v>
      </c>
      <c r="E11" s="1">
        <v>4102563</v>
      </c>
      <c r="F11" s="41">
        <f t="shared" si="1"/>
        <v>25.256</v>
      </c>
      <c r="G11" s="22">
        <f t="shared" si="3"/>
        <v>98.14635113968437</v>
      </c>
      <c r="H11" s="45">
        <f t="shared" si="4"/>
        <v>1.4973423982077003</v>
      </c>
      <c r="I11" s="42">
        <f t="shared" si="2"/>
        <v>99.643693537892077</v>
      </c>
      <c r="J11" s="30">
        <f t="shared" si="5"/>
        <v>310</v>
      </c>
      <c r="K11" s="194">
        <v>10</v>
      </c>
      <c r="L11" s="27">
        <f t="shared" si="0"/>
        <v>419.64369353789209</v>
      </c>
      <c r="N11" t="s">
        <v>12</v>
      </c>
    </row>
    <row r="12" spans="1:15" ht="15" customHeight="1" x14ac:dyDescent="0.45">
      <c r="A12" s="350"/>
      <c r="B12" s="5" t="s">
        <v>3</v>
      </c>
      <c r="C12" s="2">
        <v>302</v>
      </c>
      <c r="D12" s="1">
        <v>4404464</v>
      </c>
      <c r="E12" s="1">
        <v>4432597</v>
      </c>
      <c r="F12" s="41">
        <f>(E12-D12)*$N$1</f>
        <v>28.132999999999999</v>
      </c>
      <c r="G12" s="22">
        <f t="shared" si="3"/>
        <v>109.32654801285796</v>
      </c>
      <c r="H12" s="45">
        <f t="shared" si="4"/>
        <v>1.4973423982077003</v>
      </c>
      <c r="I12" s="42">
        <f t="shared" si="2"/>
        <v>110.82389041106566</v>
      </c>
      <c r="J12" s="30">
        <f t="shared" si="5"/>
        <v>310</v>
      </c>
      <c r="K12" s="194"/>
      <c r="L12" s="27">
        <f t="shared" si="0"/>
        <v>420.82389041106569</v>
      </c>
      <c r="N12" t="s">
        <v>12</v>
      </c>
    </row>
    <row r="13" spans="1:15" ht="15" customHeight="1" x14ac:dyDescent="0.45">
      <c r="A13" s="350"/>
      <c r="B13" s="5" t="s">
        <v>3</v>
      </c>
      <c r="C13" s="2">
        <v>303</v>
      </c>
      <c r="D13" s="1">
        <v>3648896</v>
      </c>
      <c r="E13" s="1">
        <v>3669843</v>
      </c>
      <c r="F13" s="41">
        <f t="shared" si="1"/>
        <v>20.946999999999999</v>
      </c>
      <c r="G13" s="22">
        <f t="shared" si="3"/>
        <v>81.401315225014585</v>
      </c>
      <c r="H13" s="45">
        <f t="shared" si="4"/>
        <v>1.4973423982077003</v>
      </c>
      <c r="I13" s="42">
        <f t="shared" si="2"/>
        <v>82.898657623222292</v>
      </c>
      <c r="J13" s="30">
        <f t="shared" si="5"/>
        <v>310</v>
      </c>
      <c r="K13" s="194"/>
      <c r="L13" s="27">
        <f t="shared" si="0"/>
        <v>392.89865762322228</v>
      </c>
      <c r="N13" t="s">
        <v>12</v>
      </c>
    </row>
    <row r="14" spans="1:15" ht="15" customHeight="1" x14ac:dyDescent="0.45">
      <c r="A14" s="350"/>
      <c r="B14" s="5" t="s">
        <v>3</v>
      </c>
      <c r="C14" s="2">
        <v>304</v>
      </c>
      <c r="D14" s="1">
        <v>1718107</v>
      </c>
      <c r="E14" s="1">
        <v>1749893</v>
      </c>
      <c r="F14" s="41">
        <f t="shared" si="1"/>
        <v>31.786000000000001</v>
      </c>
      <c r="G14" s="22">
        <f t="shared" si="3"/>
        <v>123.52232805376971</v>
      </c>
      <c r="H14" s="45">
        <f t="shared" si="4"/>
        <v>1.4973423982077003</v>
      </c>
      <c r="I14" s="42">
        <f t="shared" si="2"/>
        <v>125.01967045197742</v>
      </c>
      <c r="J14" s="30">
        <f t="shared" si="5"/>
        <v>310</v>
      </c>
      <c r="K14" s="194"/>
      <c r="L14" s="27">
        <f t="shared" si="0"/>
        <v>435.01967045197739</v>
      </c>
      <c r="N14" t="s">
        <v>12</v>
      </c>
    </row>
    <row r="15" spans="1:15" ht="15" customHeight="1" x14ac:dyDescent="0.45">
      <c r="A15" s="350"/>
      <c r="B15" s="5" t="s">
        <v>3</v>
      </c>
      <c r="C15" s="2">
        <v>401</v>
      </c>
      <c r="D15" s="1">
        <v>2239515</v>
      </c>
      <c r="E15" s="1">
        <v>2245462</v>
      </c>
      <c r="F15" s="41">
        <f t="shared" si="1"/>
        <v>5.9470000000000001</v>
      </c>
      <c r="G15" s="22">
        <f t="shared" si="3"/>
        <v>23.110403477498533</v>
      </c>
      <c r="H15" s="45">
        <f t="shared" si="4"/>
        <v>1.4973423982077003</v>
      </c>
      <c r="I15" s="42">
        <f t="shared" si="2"/>
        <v>24.607745875706232</v>
      </c>
      <c r="J15" s="30">
        <f t="shared" si="5"/>
        <v>310</v>
      </c>
      <c r="K15" s="194"/>
      <c r="L15" s="27">
        <f t="shared" si="0"/>
        <v>334.60774587570626</v>
      </c>
      <c r="N15" t="s">
        <v>12</v>
      </c>
    </row>
    <row r="16" spans="1:15" ht="15" customHeight="1" x14ac:dyDescent="0.45">
      <c r="A16" s="350"/>
      <c r="B16" s="5" t="s">
        <v>3</v>
      </c>
      <c r="C16" s="2">
        <v>402</v>
      </c>
      <c r="D16" s="1">
        <v>5598320</v>
      </c>
      <c r="E16" s="1">
        <v>5602619</v>
      </c>
      <c r="F16" s="41">
        <f t="shared" si="1"/>
        <v>4.2990000000000004</v>
      </c>
      <c r="G16" s="22">
        <f t="shared" si="3"/>
        <v>16.706175306838105</v>
      </c>
      <c r="H16" s="45">
        <f t="shared" si="4"/>
        <v>1.4973423982077003</v>
      </c>
      <c r="I16" s="42">
        <f t="shared" si="2"/>
        <v>18.203517705045805</v>
      </c>
      <c r="J16" s="30">
        <f t="shared" si="5"/>
        <v>310</v>
      </c>
      <c r="K16" s="194"/>
      <c r="L16" s="27">
        <f t="shared" si="0"/>
        <v>328.20351770504578</v>
      </c>
    </row>
    <row r="17" spans="1:12" ht="15" customHeight="1" x14ac:dyDescent="0.45">
      <c r="A17" s="350"/>
      <c r="B17" s="5" t="s">
        <v>3</v>
      </c>
      <c r="C17" s="2">
        <v>403</v>
      </c>
      <c r="D17" s="1">
        <v>3007998</v>
      </c>
      <c r="E17" s="1">
        <v>3013301</v>
      </c>
      <c r="F17" s="41">
        <f t="shared" si="1"/>
        <v>5.3029999999999999</v>
      </c>
      <c r="G17" s="22">
        <f t="shared" si="3"/>
        <v>20.607780333138511</v>
      </c>
      <c r="H17" s="45">
        <f t="shared" si="4"/>
        <v>1.4973423982077003</v>
      </c>
      <c r="I17" s="42">
        <f t="shared" si="2"/>
        <v>22.10512273134621</v>
      </c>
      <c r="J17" s="30">
        <f t="shared" si="5"/>
        <v>310</v>
      </c>
      <c r="K17" s="194"/>
      <c r="L17" s="27">
        <f t="shared" si="0"/>
        <v>332.10512273134623</v>
      </c>
    </row>
    <row r="18" spans="1:12" ht="15" customHeight="1" x14ac:dyDescent="0.45">
      <c r="A18" s="350"/>
      <c r="B18" s="5" t="s">
        <v>3</v>
      </c>
      <c r="C18" s="2">
        <v>404</v>
      </c>
      <c r="D18" s="1">
        <v>2684237</v>
      </c>
      <c r="E18" s="1">
        <v>2696884</v>
      </c>
      <c r="F18" s="41">
        <f t="shared" si="1"/>
        <v>12.647</v>
      </c>
      <c r="G18" s="22">
        <f t="shared" si="3"/>
        <v>49.147010724722378</v>
      </c>
      <c r="H18" s="45">
        <f t="shared" si="4"/>
        <v>1.4973423982077003</v>
      </c>
      <c r="I18" s="42">
        <f t="shared" si="2"/>
        <v>50.644353122930077</v>
      </c>
      <c r="J18" s="30">
        <f>SUM(J3)</f>
        <v>310</v>
      </c>
      <c r="K18" s="194"/>
      <c r="L18" s="27">
        <f t="shared" si="0"/>
        <v>360.64435312293006</v>
      </c>
    </row>
    <row r="19" spans="1:12" ht="15" customHeight="1" x14ac:dyDescent="0.45">
      <c r="A19" s="350"/>
      <c r="B19" s="5" t="s">
        <v>3</v>
      </c>
      <c r="C19" s="2">
        <v>501</v>
      </c>
      <c r="D19" s="1">
        <v>3936062</v>
      </c>
      <c r="E19" s="1">
        <v>3963509</v>
      </c>
      <c r="F19" s="41">
        <f t="shared" si="1"/>
        <v>27.446999999999999</v>
      </c>
      <c r="G19" s="22">
        <f t="shared" si="3"/>
        <v>106.66071031560489</v>
      </c>
      <c r="H19" s="45">
        <f t="shared" si="4"/>
        <v>1.4973423982077003</v>
      </c>
      <c r="I19" s="42">
        <f t="shared" si="2"/>
        <v>108.15805271381259</v>
      </c>
      <c r="J19" s="30">
        <f t="shared" si="5"/>
        <v>310</v>
      </c>
      <c r="K19" s="194"/>
      <c r="L19" s="27">
        <f t="shared" si="0"/>
        <v>418.15805271381259</v>
      </c>
    </row>
    <row r="20" spans="1:12" ht="15" customHeight="1" x14ac:dyDescent="0.45">
      <c r="A20" s="350"/>
      <c r="B20" s="5" t="s">
        <v>3</v>
      </c>
      <c r="C20" s="2">
        <v>502</v>
      </c>
      <c r="D20" s="1">
        <v>5898632</v>
      </c>
      <c r="E20" s="1">
        <v>5931293</v>
      </c>
      <c r="F20" s="41">
        <f t="shared" si="1"/>
        <v>32.661000000000001</v>
      </c>
      <c r="G20" s="22">
        <f t="shared" si="3"/>
        <v>126.92263123904148</v>
      </c>
      <c r="H20" s="45">
        <f t="shared" si="4"/>
        <v>1.4973423982077003</v>
      </c>
      <c r="I20" s="42">
        <f t="shared" si="2"/>
        <v>128.41997363724917</v>
      </c>
      <c r="J20" s="30">
        <f t="shared" si="5"/>
        <v>310</v>
      </c>
      <c r="K20" s="194"/>
      <c r="L20" s="27">
        <f t="shared" si="0"/>
        <v>438.4199736372492</v>
      </c>
    </row>
    <row r="21" spans="1:12" ht="15" customHeight="1" x14ac:dyDescent="0.45">
      <c r="A21" s="350"/>
      <c r="B21" s="5" t="s">
        <v>3</v>
      </c>
      <c r="C21" s="2">
        <v>503</v>
      </c>
      <c r="D21" s="1">
        <v>2013086</v>
      </c>
      <c r="E21" s="1">
        <v>2035433</v>
      </c>
      <c r="F21" s="41">
        <f t="shared" si="1"/>
        <v>22.347000000000001</v>
      </c>
      <c r="G21" s="22">
        <f t="shared" si="3"/>
        <v>86.841800321449426</v>
      </c>
      <c r="H21" s="45">
        <f t="shared" si="4"/>
        <v>1.4973423982077003</v>
      </c>
      <c r="I21" s="42">
        <f t="shared" si="2"/>
        <v>88.339142719657133</v>
      </c>
      <c r="J21" s="30">
        <f t="shared" si="5"/>
        <v>310</v>
      </c>
      <c r="K21" s="194"/>
      <c r="L21" s="27">
        <f t="shared" si="0"/>
        <v>398.33914271965716</v>
      </c>
    </row>
    <row r="22" spans="1:12" ht="15.75" customHeight="1" x14ac:dyDescent="0.45">
      <c r="A22" s="350"/>
      <c r="B22" s="5" t="s">
        <v>3</v>
      </c>
      <c r="C22" s="2">
        <v>504</v>
      </c>
      <c r="D22" s="1">
        <v>302561</v>
      </c>
      <c r="E22" s="1">
        <v>307353</v>
      </c>
      <c r="F22" s="41">
        <f t="shared" si="1"/>
        <v>4.7919999999999998</v>
      </c>
      <c r="G22" s="22">
        <f t="shared" si="3"/>
        <v>18.622003272939796</v>
      </c>
      <c r="H22" s="45">
        <f t="shared" si="4"/>
        <v>1.4973423982077003</v>
      </c>
      <c r="I22" s="42">
        <f t="shared" si="2"/>
        <v>20.119345671147496</v>
      </c>
      <c r="J22" s="30">
        <f t="shared" si="5"/>
        <v>310</v>
      </c>
      <c r="K22" s="194"/>
      <c r="L22" s="27">
        <f t="shared" si="0"/>
        <v>330.11934567114747</v>
      </c>
    </row>
    <row r="23" spans="1:12" ht="15" customHeight="1" x14ac:dyDescent="0.45">
      <c r="A23" s="351"/>
      <c r="B23" s="5" t="s">
        <v>4</v>
      </c>
      <c r="C23" s="2">
        <v>101</v>
      </c>
      <c r="D23" s="1">
        <v>87869</v>
      </c>
      <c r="E23" s="1">
        <v>89040</v>
      </c>
      <c r="F23" s="41">
        <f>(E23-D23)*0.01</f>
        <v>11.71</v>
      </c>
      <c r="G23" s="22">
        <f t="shared" si="3"/>
        <v>45.505771770894206</v>
      </c>
      <c r="H23" s="45">
        <f t="shared" si="4"/>
        <v>1.4973423982077003</v>
      </c>
      <c r="I23" s="42">
        <f t="shared" si="2"/>
        <v>47.003114169101906</v>
      </c>
      <c r="J23" s="30">
        <f t="shared" si="5"/>
        <v>310</v>
      </c>
      <c r="K23" s="194"/>
      <c r="L23" s="27">
        <f t="shared" si="0"/>
        <v>357.00311416910188</v>
      </c>
    </row>
    <row r="24" spans="1:12" ht="15" customHeight="1" x14ac:dyDescent="0.45">
      <c r="A24" s="351"/>
      <c r="B24" s="5" t="s">
        <v>4</v>
      </c>
      <c r="C24" s="2">
        <v>102</v>
      </c>
      <c r="D24" s="1">
        <v>3564328</v>
      </c>
      <c r="E24" s="1">
        <v>3629692</v>
      </c>
      <c r="F24" s="41">
        <f t="shared" ref="F24:F32" si="6">(E24-D24)*$N$1</f>
        <v>65.364000000000004</v>
      </c>
      <c r="G24" s="22">
        <f t="shared" si="3"/>
        <v>254.008477030976</v>
      </c>
      <c r="H24" s="45">
        <f t="shared" si="4"/>
        <v>1.4973423982077003</v>
      </c>
      <c r="I24" s="42">
        <f t="shared" si="2"/>
        <v>255.5058194291837</v>
      </c>
      <c r="J24" s="30">
        <f t="shared" si="5"/>
        <v>310</v>
      </c>
      <c r="K24" s="194">
        <v>10</v>
      </c>
      <c r="L24" s="27">
        <f t="shared" si="0"/>
        <v>575.5058194291837</v>
      </c>
    </row>
    <row r="25" spans="1:12" ht="15" customHeight="1" x14ac:dyDescent="0.45">
      <c r="A25" s="351"/>
      <c r="B25" s="5" t="s">
        <v>4</v>
      </c>
      <c r="C25" s="2">
        <v>103</v>
      </c>
      <c r="D25" s="1">
        <v>3530794</v>
      </c>
      <c r="E25" s="1">
        <v>3551361</v>
      </c>
      <c r="F25" s="41">
        <f t="shared" si="6"/>
        <v>20.567</v>
      </c>
      <c r="G25" s="22">
        <f t="shared" si="3"/>
        <v>79.924612127410853</v>
      </c>
      <c r="H25" s="45">
        <f t="shared" si="4"/>
        <v>1.4973423982077003</v>
      </c>
      <c r="I25" s="42">
        <f t="shared" si="2"/>
        <v>81.42195452561856</v>
      </c>
      <c r="J25" s="30">
        <f t="shared" si="5"/>
        <v>310</v>
      </c>
      <c r="K25" s="194"/>
      <c r="L25" s="27">
        <f t="shared" si="0"/>
        <v>391.42195452561856</v>
      </c>
    </row>
    <row r="26" spans="1:12" ht="15" customHeight="1" x14ac:dyDescent="0.45">
      <c r="A26" s="351"/>
      <c r="B26" s="5" t="s">
        <v>4</v>
      </c>
      <c r="C26" s="2">
        <v>104</v>
      </c>
      <c r="D26" s="1">
        <v>5335839</v>
      </c>
      <c r="E26" s="1">
        <v>5352965</v>
      </c>
      <c r="F26" s="41">
        <f t="shared" si="6"/>
        <v>17.126000000000001</v>
      </c>
      <c r="G26" s="22">
        <f t="shared" si="3"/>
        <v>66.552676972530676</v>
      </c>
      <c r="H26" s="45">
        <f t="shared" si="4"/>
        <v>1.4973423982077003</v>
      </c>
      <c r="I26" s="42">
        <f t="shared" si="2"/>
        <v>68.050019370738383</v>
      </c>
      <c r="J26" s="30">
        <f t="shared" si="5"/>
        <v>310</v>
      </c>
      <c r="K26" s="194"/>
      <c r="L26" s="27">
        <f t="shared" si="0"/>
        <v>378.05001937073837</v>
      </c>
    </row>
    <row r="27" spans="1:12" ht="15" customHeight="1" x14ac:dyDescent="0.45">
      <c r="A27" s="351"/>
      <c r="B27" s="5" t="s">
        <v>4</v>
      </c>
      <c r="C27" s="2">
        <v>201</v>
      </c>
      <c r="D27" s="1">
        <v>2868349</v>
      </c>
      <c r="E27" s="1">
        <v>2912236</v>
      </c>
      <c r="F27" s="41">
        <f t="shared" si="6"/>
        <v>43.887</v>
      </c>
      <c r="G27" s="22">
        <f t="shared" si="3"/>
        <v>170.54754959088248</v>
      </c>
      <c r="H27" s="45">
        <f t="shared" si="4"/>
        <v>1.4973423982077003</v>
      </c>
      <c r="I27" s="42">
        <f t="shared" si="2"/>
        <v>172.04489198909019</v>
      </c>
      <c r="J27" s="30">
        <f t="shared" si="5"/>
        <v>310</v>
      </c>
      <c r="K27" s="194"/>
      <c r="L27" s="27">
        <f t="shared" si="0"/>
        <v>482.04489198909016</v>
      </c>
    </row>
    <row r="28" spans="1:12" ht="15" customHeight="1" x14ac:dyDescent="0.45">
      <c r="A28" s="351"/>
      <c r="B28" s="5" t="s">
        <v>4</v>
      </c>
      <c r="C28" s="2">
        <v>202</v>
      </c>
      <c r="D28" s="1">
        <v>2601850</v>
      </c>
      <c r="E28" s="1">
        <v>2612688</v>
      </c>
      <c r="F28" s="41">
        <f t="shared" si="6"/>
        <v>10.838000000000001</v>
      </c>
      <c r="G28" s="22">
        <f t="shared" si="3"/>
        <v>42.117126767971939</v>
      </c>
      <c r="H28" s="45">
        <f t="shared" si="4"/>
        <v>1.4973423982077003</v>
      </c>
      <c r="I28" s="42">
        <f t="shared" si="2"/>
        <v>43.614469166179639</v>
      </c>
      <c r="J28" s="30">
        <f t="shared" si="5"/>
        <v>310</v>
      </c>
      <c r="K28" s="194"/>
      <c r="L28" s="27">
        <f t="shared" si="0"/>
        <v>353.61446916617962</v>
      </c>
    </row>
    <row r="29" spans="1:12" ht="15" customHeight="1" x14ac:dyDescent="0.45">
      <c r="A29" s="351"/>
      <c r="B29" s="5" t="s">
        <v>4</v>
      </c>
      <c r="C29" s="2">
        <v>203</v>
      </c>
      <c r="D29" s="1">
        <v>2509100</v>
      </c>
      <c r="E29" s="1">
        <v>2524323</v>
      </c>
      <c r="F29" s="41">
        <f t="shared" si="6"/>
        <v>15.223000000000001</v>
      </c>
      <c r="G29" s="22">
        <f t="shared" si="3"/>
        <v>59.157503302162468</v>
      </c>
      <c r="H29" s="45">
        <f t="shared" si="4"/>
        <v>1.4973423982077003</v>
      </c>
      <c r="I29" s="42">
        <f t="shared" si="2"/>
        <v>60.654845700370167</v>
      </c>
      <c r="J29" s="30">
        <f t="shared" si="5"/>
        <v>310</v>
      </c>
      <c r="K29" s="194"/>
      <c r="L29" s="27">
        <f t="shared" si="0"/>
        <v>370.65484570037017</v>
      </c>
    </row>
    <row r="30" spans="1:12" ht="15" customHeight="1" x14ac:dyDescent="0.45">
      <c r="A30" s="351"/>
      <c r="B30" s="5" t="s">
        <v>4</v>
      </c>
      <c r="C30" s="2">
        <v>204</v>
      </c>
      <c r="D30" s="1">
        <v>2849089</v>
      </c>
      <c r="E30" s="1">
        <v>2864825</v>
      </c>
      <c r="F30" s="41">
        <f t="shared" si="6"/>
        <v>15.736000000000001</v>
      </c>
      <c r="G30" s="22">
        <f t="shared" si="3"/>
        <v>61.151052483927515</v>
      </c>
      <c r="H30" s="45">
        <f t="shared" si="4"/>
        <v>1.4973423982077003</v>
      </c>
      <c r="I30" s="42">
        <f t="shared" si="2"/>
        <v>62.648394882135214</v>
      </c>
      <c r="J30" s="30">
        <f t="shared" si="5"/>
        <v>310</v>
      </c>
      <c r="K30" s="194"/>
      <c r="L30" s="27">
        <f t="shared" si="0"/>
        <v>372.64839488213522</v>
      </c>
    </row>
    <row r="31" spans="1:12" ht="15" customHeight="1" x14ac:dyDescent="0.45">
      <c r="A31" s="351"/>
      <c r="B31" s="5" t="s">
        <v>4</v>
      </c>
      <c r="C31" s="2">
        <v>301</v>
      </c>
      <c r="D31" s="1">
        <v>4295551</v>
      </c>
      <c r="E31" s="1">
        <v>4309457</v>
      </c>
      <c r="F31" s="41">
        <f t="shared" si="6"/>
        <v>13.906000000000001</v>
      </c>
      <c r="G31" s="22">
        <f t="shared" si="3"/>
        <v>54.039561250730557</v>
      </c>
      <c r="H31" s="45">
        <f t="shared" si="4"/>
        <v>1.4973423982077003</v>
      </c>
      <c r="I31" s="42">
        <f t="shared" si="2"/>
        <v>55.536903648938257</v>
      </c>
      <c r="J31" s="30">
        <f t="shared" si="5"/>
        <v>310</v>
      </c>
      <c r="K31" s="194">
        <v>10</v>
      </c>
      <c r="L31" s="27">
        <f t="shared" si="0"/>
        <v>375.53690364893828</v>
      </c>
    </row>
    <row r="32" spans="1:12" ht="15" customHeight="1" x14ac:dyDescent="0.45">
      <c r="A32" s="351"/>
      <c r="B32" s="5" t="s">
        <v>4</v>
      </c>
      <c r="C32" s="2">
        <v>302</v>
      </c>
      <c r="D32" s="1">
        <v>2601746</v>
      </c>
      <c r="E32" s="1">
        <v>2616420</v>
      </c>
      <c r="F32" s="41">
        <f t="shared" si="6"/>
        <v>14.673999999999999</v>
      </c>
      <c r="G32" s="22">
        <f t="shared" si="3"/>
        <v>57.024055932203375</v>
      </c>
      <c r="H32" s="45">
        <f t="shared" si="4"/>
        <v>1.4973423982077003</v>
      </c>
      <c r="I32" s="42">
        <f t="shared" si="2"/>
        <v>58.521398330411074</v>
      </c>
      <c r="J32" s="30">
        <f t="shared" si="5"/>
        <v>310</v>
      </c>
      <c r="K32" s="194"/>
      <c r="L32" s="27">
        <f t="shared" si="0"/>
        <v>368.5213983304111</v>
      </c>
    </row>
    <row r="33" spans="1:12" ht="15" customHeight="1" x14ac:dyDescent="0.45">
      <c r="A33" s="351"/>
      <c r="B33" s="5" t="s">
        <v>4</v>
      </c>
      <c r="C33" s="2">
        <v>303</v>
      </c>
      <c r="D33" s="1">
        <v>121510</v>
      </c>
      <c r="E33" s="1">
        <v>122522</v>
      </c>
      <c r="F33" s="41">
        <f>(E33-D33)*0.01</f>
        <v>10.120000000000001</v>
      </c>
      <c r="G33" s="22">
        <f t="shared" si="3"/>
        <v>39.326935125657506</v>
      </c>
      <c r="H33" s="45">
        <f t="shared" si="4"/>
        <v>1.4973423982077003</v>
      </c>
      <c r="I33" s="42">
        <f t="shared" si="2"/>
        <v>40.824277523865206</v>
      </c>
      <c r="J33" s="30">
        <f t="shared" si="5"/>
        <v>310</v>
      </c>
      <c r="K33" s="194"/>
      <c r="L33" s="27">
        <f t="shared" si="0"/>
        <v>350.82427752386519</v>
      </c>
    </row>
    <row r="34" spans="1:12" ht="15" customHeight="1" x14ac:dyDescent="0.45">
      <c r="A34" s="351"/>
      <c r="B34" s="5" t="s">
        <v>4</v>
      </c>
      <c r="C34" s="2">
        <v>304</v>
      </c>
      <c r="D34" s="1">
        <v>3507175</v>
      </c>
      <c r="E34" s="1">
        <v>3530141</v>
      </c>
      <c r="F34" s="41">
        <f t="shared" ref="F34:F42" si="7">(E34-D34)*$N$1</f>
        <v>22.966000000000001</v>
      </c>
      <c r="G34" s="22">
        <f t="shared" si="3"/>
        <v>89.247271946230256</v>
      </c>
      <c r="H34" s="45">
        <f t="shared" si="4"/>
        <v>1.4973423982077003</v>
      </c>
      <c r="I34" s="42">
        <f t="shared" si="2"/>
        <v>90.744614344437963</v>
      </c>
      <c r="J34" s="30">
        <f t="shared" si="5"/>
        <v>310</v>
      </c>
      <c r="K34" s="194"/>
      <c r="L34" s="27">
        <f t="shared" si="0"/>
        <v>400.74461434443799</v>
      </c>
    </row>
    <row r="35" spans="1:12" ht="15" customHeight="1" x14ac:dyDescent="0.45">
      <c r="A35" s="351"/>
      <c r="B35" s="5" t="s">
        <v>4</v>
      </c>
      <c r="C35" s="2">
        <v>401</v>
      </c>
      <c r="D35" s="1">
        <v>3343411</v>
      </c>
      <c r="E35" s="1">
        <v>3353643</v>
      </c>
      <c r="F35" s="41">
        <f t="shared" si="7"/>
        <v>10.232000000000001</v>
      </c>
      <c r="G35" s="22">
        <f t="shared" si="3"/>
        <v>39.762173933372296</v>
      </c>
      <c r="H35" s="45">
        <f t="shared" si="4"/>
        <v>1.4973423982077003</v>
      </c>
      <c r="I35" s="42">
        <f t="shared" si="2"/>
        <v>41.259516331579995</v>
      </c>
      <c r="J35" s="30">
        <f t="shared" si="5"/>
        <v>310</v>
      </c>
      <c r="K35" s="194"/>
      <c r="L35" s="27">
        <f t="shared" si="0"/>
        <v>351.25951633158002</v>
      </c>
    </row>
    <row r="36" spans="1:12" ht="15" customHeight="1" x14ac:dyDescent="0.45">
      <c r="A36" s="351"/>
      <c r="B36" s="5" t="s">
        <v>4</v>
      </c>
      <c r="C36" s="2">
        <v>402</v>
      </c>
      <c r="D36" s="1">
        <v>1392107</v>
      </c>
      <c r="E36" s="1">
        <v>1411185</v>
      </c>
      <c r="F36" s="41">
        <f t="shared" si="7"/>
        <v>19.077999999999999</v>
      </c>
      <c r="G36" s="22">
        <f t="shared" si="3"/>
        <v>74.138267621274096</v>
      </c>
      <c r="H36" s="45">
        <f t="shared" si="4"/>
        <v>1.4973423982077003</v>
      </c>
      <c r="I36" s="42">
        <f t="shared" si="2"/>
        <v>75.635610019481803</v>
      </c>
      <c r="J36" s="30">
        <f t="shared" si="5"/>
        <v>310</v>
      </c>
      <c r="K36" s="194"/>
      <c r="L36" s="27">
        <f t="shared" si="0"/>
        <v>385.63561001948182</v>
      </c>
    </row>
    <row r="37" spans="1:12" ht="15" customHeight="1" x14ac:dyDescent="0.45">
      <c r="A37" s="351"/>
      <c r="B37" s="5" t="s">
        <v>4</v>
      </c>
      <c r="C37" s="2">
        <v>403</v>
      </c>
      <c r="D37" s="1">
        <v>14009</v>
      </c>
      <c r="E37" s="1">
        <v>14009</v>
      </c>
      <c r="F37" s="263">
        <v>14</v>
      </c>
      <c r="G37" s="22">
        <f t="shared" si="3"/>
        <v>54.404850964348327</v>
      </c>
      <c r="H37" s="45">
        <f t="shared" si="4"/>
        <v>1.4973423982077003</v>
      </c>
      <c r="I37" s="42">
        <f t="shared" si="2"/>
        <v>55.902193362556027</v>
      </c>
      <c r="J37" s="30">
        <f t="shared" si="5"/>
        <v>310</v>
      </c>
      <c r="K37" s="194"/>
      <c r="L37" s="27">
        <f t="shared" si="0"/>
        <v>365.90219336255603</v>
      </c>
    </row>
    <row r="38" spans="1:12" ht="15" customHeight="1" x14ac:dyDescent="0.45">
      <c r="A38" s="351"/>
      <c r="B38" s="5" t="s">
        <v>4</v>
      </c>
      <c r="C38" s="2">
        <v>404</v>
      </c>
      <c r="D38" s="1">
        <v>3941204</v>
      </c>
      <c r="E38" s="1">
        <v>3963429</v>
      </c>
      <c r="F38" s="41">
        <f t="shared" si="7"/>
        <v>22.225000000000001</v>
      </c>
      <c r="G38" s="22">
        <f t="shared" si="3"/>
        <v>86.367700905902964</v>
      </c>
      <c r="H38" s="45">
        <f t="shared" si="4"/>
        <v>1.4973423982077003</v>
      </c>
      <c r="I38" s="42">
        <f t="shared" si="2"/>
        <v>87.865043304110671</v>
      </c>
      <c r="J38" s="30">
        <f t="shared" si="5"/>
        <v>310</v>
      </c>
      <c r="K38" s="194"/>
      <c r="L38" s="27">
        <f t="shared" si="0"/>
        <v>397.86504330411066</v>
      </c>
    </row>
    <row r="39" spans="1:12" ht="15" customHeight="1" x14ac:dyDescent="0.45">
      <c r="A39" s="351"/>
      <c r="B39" s="5" t="s">
        <v>4</v>
      </c>
      <c r="C39" s="2">
        <v>501</v>
      </c>
      <c r="D39" s="1">
        <v>5251461</v>
      </c>
      <c r="E39" s="1">
        <v>5294084</v>
      </c>
      <c r="F39" s="41">
        <f t="shared" si="7"/>
        <v>42.622999999999998</v>
      </c>
      <c r="G39" s="22">
        <f t="shared" si="3"/>
        <v>165.63556876095845</v>
      </c>
      <c r="H39" s="45">
        <f t="shared" si="4"/>
        <v>1.4973423982077003</v>
      </c>
      <c r="I39" s="42">
        <f t="shared" si="2"/>
        <v>167.13291115916616</v>
      </c>
      <c r="J39" s="30">
        <f t="shared" si="5"/>
        <v>310</v>
      </c>
      <c r="K39" s="194">
        <v>10</v>
      </c>
      <c r="L39" s="27">
        <f t="shared" si="0"/>
        <v>487.13291115916616</v>
      </c>
    </row>
    <row r="40" spans="1:12" ht="15" customHeight="1" x14ac:dyDescent="0.45">
      <c r="A40" s="351"/>
      <c r="B40" s="5" t="s">
        <v>4</v>
      </c>
      <c r="C40" s="2">
        <v>502</v>
      </c>
      <c r="D40" s="1">
        <v>6779623</v>
      </c>
      <c r="E40" s="1">
        <v>6814285</v>
      </c>
      <c r="F40" s="41">
        <f t="shared" si="7"/>
        <v>34.661999999999999</v>
      </c>
      <c r="G40" s="22">
        <f t="shared" si="3"/>
        <v>134.69863886616011</v>
      </c>
      <c r="H40" s="45">
        <f t="shared" si="4"/>
        <v>1.4973423982077003</v>
      </c>
      <c r="I40" s="42">
        <f t="shared" si="2"/>
        <v>136.19598126436782</v>
      </c>
      <c r="J40" s="30">
        <f t="shared" si="5"/>
        <v>310</v>
      </c>
      <c r="K40" s="194"/>
      <c r="L40" s="27">
        <f t="shared" si="0"/>
        <v>446.19598126436779</v>
      </c>
    </row>
    <row r="41" spans="1:12" ht="15" customHeight="1" x14ac:dyDescent="0.45">
      <c r="A41" s="351"/>
      <c r="B41" s="5" t="s">
        <v>4</v>
      </c>
      <c r="C41" s="2">
        <v>503</v>
      </c>
      <c r="D41" s="1">
        <v>3836563</v>
      </c>
      <c r="E41" s="1">
        <v>3857943</v>
      </c>
      <c r="F41" s="41">
        <f t="shared" si="7"/>
        <v>21.38</v>
      </c>
      <c r="G41" s="22">
        <f t="shared" si="3"/>
        <v>83.083979544126223</v>
      </c>
      <c r="H41" s="45">
        <f t="shared" si="4"/>
        <v>1.4973423982077003</v>
      </c>
      <c r="I41" s="42">
        <f t="shared" si="2"/>
        <v>84.581321942333929</v>
      </c>
      <c r="J41" s="30">
        <f t="shared" si="5"/>
        <v>310</v>
      </c>
      <c r="K41" s="194">
        <v>10</v>
      </c>
      <c r="L41" s="27">
        <f t="shared" si="0"/>
        <v>404.58132194233394</v>
      </c>
    </row>
    <row r="42" spans="1:12" ht="15.75" customHeight="1" x14ac:dyDescent="0.45">
      <c r="A42" s="351"/>
      <c r="B42" s="5" t="s">
        <v>4</v>
      </c>
      <c r="C42" s="2">
        <v>504</v>
      </c>
      <c r="D42" s="1">
        <v>2990884</v>
      </c>
      <c r="E42" s="1">
        <v>2999715</v>
      </c>
      <c r="F42" s="41">
        <f t="shared" si="7"/>
        <v>8.8309999999999995</v>
      </c>
      <c r="G42" s="22">
        <f t="shared" si="3"/>
        <v>34.317802776154288</v>
      </c>
      <c r="H42" s="45">
        <f t="shared" si="4"/>
        <v>1.4973423982077003</v>
      </c>
      <c r="I42" s="42">
        <f t="shared" si="2"/>
        <v>35.815145174361987</v>
      </c>
      <c r="J42" s="30">
        <f t="shared" si="5"/>
        <v>310</v>
      </c>
      <c r="K42" s="194"/>
      <c r="L42" s="27">
        <f t="shared" si="0"/>
        <v>345.81514517436199</v>
      </c>
    </row>
    <row r="43" spans="1:12" ht="15" customHeight="1" x14ac:dyDescent="0.45">
      <c r="A43" s="350"/>
      <c r="B43" s="5" t="s">
        <v>5</v>
      </c>
      <c r="C43" s="2">
        <v>101</v>
      </c>
      <c r="D43" s="1">
        <v>32677</v>
      </c>
      <c r="E43" s="1">
        <v>33425</v>
      </c>
      <c r="F43" s="41">
        <f>(E43-D43)*0.01</f>
        <v>7.48</v>
      </c>
      <c r="G43" s="22">
        <f t="shared" si="3"/>
        <v>29.067734658094679</v>
      </c>
      <c r="H43" s="45">
        <f t="shared" si="4"/>
        <v>1.4973423982077003</v>
      </c>
      <c r="I43" s="42">
        <f t="shared" si="2"/>
        <v>30.565077056302378</v>
      </c>
      <c r="J43" s="30">
        <f t="shared" si="5"/>
        <v>310</v>
      </c>
      <c r="K43" s="194"/>
      <c r="L43" s="27">
        <f t="shared" si="0"/>
        <v>340.56507705630236</v>
      </c>
    </row>
    <row r="44" spans="1:12" ht="15" customHeight="1" x14ac:dyDescent="0.45">
      <c r="A44" s="350"/>
      <c r="B44" s="5" t="s">
        <v>5</v>
      </c>
      <c r="C44" s="2">
        <v>102</v>
      </c>
      <c r="D44" s="1">
        <v>3019232</v>
      </c>
      <c r="E44" s="1">
        <v>3038834</v>
      </c>
      <c r="F44" s="41">
        <f t="shared" ref="F44:F56" si="8">(E44-D44)*$N$1</f>
        <v>19.602</v>
      </c>
      <c r="G44" s="22">
        <f t="shared" si="3"/>
        <v>76.174563471653997</v>
      </c>
      <c r="H44" s="45">
        <f t="shared" si="4"/>
        <v>1.4973423982077003</v>
      </c>
      <c r="I44" s="42">
        <f t="shared" si="2"/>
        <v>77.671905869861703</v>
      </c>
      <c r="J44" s="30">
        <f t="shared" si="5"/>
        <v>310</v>
      </c>
      <c r="K44" s="194"/>
      <c r="L44" s="27">
        <f t="shared" si="0"/>
        <v>387.67190586986169</v>
      </c>
    </row>
    <row r="45" spans="1:12" ht="15" customHeight="1" x14ac:dyDescent="0.45">
      <c r="A45" s="350"/>
      <c r="B45" s="5" t="s">
        <v>5</v>
      </c>
      <c r="C45" s="2">
        <v>103</v>
      </c>
      <c r="D45" s="1">
        <v>989560</v>
      </c>
      <c r="E45" s="1">
        <v>991515</v>
      </c>
      <c r="F45" s="41">
        <f t="shared" si="8"/>
        <v>1.9550000000000001</v>
      </c>
      <c r="G45" s="22">
        <f t="shared" si="3"/>
        <v>7.5972488310929265</v>
      </c>
      <c r="H45" s="45">
        <f t="shared" si="4"/>
        <v>1.4973423982077003</v>
      </c>
      <c r="I45" s="42">
        <f t="shared" si="2"/>
        <v>9.0945912293006259</v>
      </c>
      <c r="J45" s="30">
        <f t="shared" si="5"/>
        <v>310</v>
      </c>
      <c r="K45" s="194"/>
      <c r="L45" s="27">
        <f t="shared" si="0"/>
        <v>319.09459122930065</v>
      </c>
    </row>
    <row r="46" spans="1:12" ht="15" customHeight="1" x14ac:dyDescent="0.45">
      <c r="A46" s="350"/>
      <c r="B46" s="5" t="s">
        <v>5</v>
      </c>
      <c r="C46" s="2">
        <v>104</v>
      </c>
      <c r="D46" s="1">
        <v>4306209</v>
      </c>
      <c r="E46" s="1">
        <v>4324669</v>
      </c>
      <c r="F46" s="41">
        <f t="shared" si="8"/>
        <v>18.46</v>
      </c>
      <c r="G46" s="22">
        <f t="shared" si="3"/>
        <v>71.73668205727644</v>
      </c>
      <c r="H46" s="45">
        <f t="shared" si="4"/>
        <v>1.4973423982077003</v>
      </c>
      <c r="I46" s="42">
        <f t="shared" si="2"/>
        <v>73.234024455484146</v>
      </c>
      <c r="J46" s="30">
        <f t="shared" si="5"/>
        <v>310</v>
      </c>
      <c r="K46" s="194"/>
      <c r="L46" s="27">
        <f t="shared" si="0"/>
        <v>383.23402445548413</v>
      </c>
    </row>
    <row r="47" spans="1:12" ht="15" customHeight="1" x14ac:dyDescent="0.45">
      <c r="A47" s="350"/>
      <c r="B47" s="5" t="s">
        <v>5</v>
      </c>
      <c r="C47" s="2">
        <v>201</v>
      </c>
      <c r="D47" s="1">
        <v>4138018</v>
      </c>
      <c r="E47" s="1">
        <v>4183116</v>
      </c>
      <c r="F47" s="41">
        <f t="shared" si="8"/>
        <v>45.097999999999999</v>
      </c>
      <c r="G47" s="22">
        <f t="shared" si="3"/>
        <v>175.25356919929862</v>
      </c>
      <c r="H47" s="45">
        <f t="shared" si="4"/>
        <v>1.4973423982077003</v>
      </c>
      <c r="I47" s="42">
        <f t="shared" si="2"/>
        <v>176.75091159750633</v>
      </c>
      <c r="J47" s="30">
        <f t="shared" si="5"/>
        <v>310</v>
      </c>
      <c r="K47" s="194"/>
      <c r="L47" s="27">
        <f t="shared" si="0"/>
        <v>486.75091159750633</v>
      </c>
    </row>
    <row r="48" spans="1:12" ht="15" customHeight="1" x14ac:dyDescent="0.45">
      <c r="A48" s="350"/>
      <c r="B48" s="5" t="s">
        <v>5</v>
      </c>
      <c r="C48" s="2">
        <v>202</v>
      </c>
      <c r="D48" s="1">
        <v>3175293</v>
      </c>
      <c r="E48" s="1">
        <v>3210568</v>
      </c>
      <c r="F48" s="41">
        <f t="shared" si="8"/>
        <v>35.274999999999999</v>
      </c>
      <c r="G48" s="22">
        <f t="shared" si="3"/>
        <v>137.08079412624193</v>
      </c>
      <c r="H48" s="45">
        <f t="shared" si="4"/>
        <v>1.4973423982077003</v>
      </c>
      <c r="I48" s="42">
        <f t="shared" si="2"/>
        <v>138.57813652444963</v>
      </c>
      <c r="J48" s="30">
        <f t="shared" si="5"/>
        <v>310</v>
      </c>
      <c r="K48" s="194"/>
      <c r="L48" s="27">
        <f t="shared" si="0"/>
        <v>448.57813652444963</v>
      </c>
    </row>
    <row r="49" spans="1:12" ht="15" customHeight="1" x14ac:dyDescent="0.45">
      <c r="A49" s="350"/>
      <c r="B49" s="5" t="s">
        <v>5</v>
      </c>
      <c r="C49" s="2">
        <v>203</v>
      </c>
      <c r="D49" s="1">
        <v>2456262</v>
      </c>
      <c r="E49" s="1">
        <v>2475195</v>
      </c>
      <c r="F49" s="41">
        <f t="shared" si="8"/>
        <v>18.933</v>
      </c>
      <c r="G49" s="22">
        <f t="shared" si="3"/>
        <v>73.574788807714768</v>
      </c>
      <c r="H49" s="45">
        <f t="shared" si="4"/>
        <v>1.4973423982077003</v>
      </c>
      <c r="I49" s="42">
        <f t="shared" si="2"/>
        <v>75.072131205922474</v>
      </c>
      <c r="J49" s="30">
        <f t="shared" si="5"/>
        <v>310</v>
      </c>
      <c r="K49" s="194"/>
      <c r="L49" s="27">
        <f t="shared" si="0"/>
        <v>385.07213120592246</v>
      </c>
    </row>
    <row r="50" spans="1:12" ht="15" customHeight="1" x14ac:dyDescent="0.45">
      <c r="A50" s="350"/>
      <c r="B50" s="5" t="s">
        <v>5</v>
      </c>
      <c r="C50" s="2">
        <v>204</v>
      </c>
      <c r="D50" s="1">
        <v>2372768</v>
      </c>
      <c r="E50" s="1">
        <v>2384763</v>
      </c>
      <c r="F50" s="41">
        <f t="shared" si="8"/>
        <v>11.995000000000001</v>
      </c>
      <c r="G50" s="22">
        <f t="shared" si="3"/>
        <v>46.613299094097016</v>
      </c>
      <c r="H50" s="45">
        <f t="shared" si="4"/>
        <v>1.4973423982077003</v>
      </c>
      <c r="I50" s="42">
        <f t="shared" si="2"/>
        <v>48.110641492304715</v>
      </c>
      <c r="J50" s="30">
        <f t="shared" si="5"/>
        <v>310</v>
      </c>
      <c r="K50" s="194"/>
      <c r="L50" s="27">
        <f t="shared" si="0"/>
        <v>358.11064149230469</v>
      </c>
    </row>
    <row r="51" spans="1:12" ht="15" customHeight="1" x14ac:dyDescent="0.45">
      <c r="A51" s="350"/>
      <c r="B51" s="5" t="s">
        <v>5</v>
      </c>
      <c r="C51" s="2">
        <v>301</v>
      </c>
      <c r="D51" s="1">
        <v>2766850</v>
      </c>
      <c r="E51" s="1">
        <v>2777031</v>
      </c>
      <c r="F51" s="41">
        <f t="shared" si="8"/>
        <v>10.181000000000001</v>
      </c>
      <c r="G51" s="22">
        <f t="shared" si="3"/>
        <v>39.563984833430737</v>
      </c>
      <c r="H51" s="45">
        <f t="shared" si="4"/>
        <v>1.4973423982077003</v>
      </c>
      <c r="I51" s="42">
        <f t="shared" si="2"/>
        <v>41.061327231638437</v>
      </c>
      <c r="J51" s="30">
        <f t="shared" si="5"/>
        <v>310</v>
      </c>
      <c r="K51" s="194"/>
      <c r="L51" s="27">
        <f t="shared" si="0"/>
        <v>351.06132723163842</v>
      </c>
    </row>
    <row r="52" spans="1:12" ht="15" customHeight="1" x14ac:dyDescent="0.45">
      <c r="A52" s="350"/>
      <c r="B52" s="5" t="s">
        <v>5</v>
      </c>
      <c r="C52" s="2">
        <v>302</v>
      </c>
      <c r="D52" s="1">
        <v>4171142</v>
      </c>
      <c r="E52" s="1">
        <v>4189461</v>
      </c>
      <c r="F52" s="41">
        <f t="shared" si="8"/>
        <v>18.318999999999999</v>
      </c>
      <c r="G52" s="22">
        <f t="shared" si="3"/>
        <v>71.188747486849778</v>
      </c>
      <c r="H52" s="45">
        <f t="shared" si="4"/>
        <v>1.4973423982077003</v>
      </c>
      <c r="I52" s="42">
        <f t="shared" si="2"/>
        <v>72.686089885057484</v>
      </c>
      <c r="J52" s="30">
        <f t="shared" si="5"/>
        <v>310</v>
      </c>
      <c r="K52" s="194">
        <v>10</v>
      </c>
      <c r="L52" s="27">
        <f t="shared" si="0"/>
        <v>392.68608988505747</v>
      </c>
    </row>
    <row r="53" spans="1:12" ht="15" customHeight="1" x14ac:dyDescent="0.45">
      <c r="A53" s="350"/>
      <c r="B53" s="5" t="s">
        <v>5</v>
      </c>
      <c r="C53" s="2">
        <v>303</v>
      </c>
      <c r="D53" s="1">
        <v>3733532</v>
      </c>
      <c r="E53" s="1">
        <v>3742489</v>
      </c>
      <c r="F53" s="41">
        <f t="shared" si="8"/>
        <v>8.9570000000000007</v>
      </c>
      <c r="G53" s="22">
        <f t="shared" si="3"/>
        <v>34.80744643483343</v>
      </c>
      <c r="H53" s="45">
        <f t="shared" si="4"/>
        <v>1.4973423982077003</v>
      </c>
      <c r="I53" s="42">
        <f t="shared" si="2"/>
        <v>36.30478883304113</v>
      </c>
      <c r="J53" s="30">
        <f t="shared" si="5"/>
        <v>310</v>
      </c>
      <c r="K53" s="194"/>
      <c r="L53" s="27">
        <f t="shared" si="0"/>
        <v>346.30478883304113</v>
      </c>
    </row>
    <row r="54" spans="1:12" ht="15" customHeight="1" x14ac:dyDescent="0.45">
      <c r="A54" s="350"/>
      <c r="B54" s="5" t="s">
        <v>5</v>
      </c>
      <c r="C54" s="2">
        <v>304</v>
      </c>
      <c r="D54" s="1">
        <v>2981100</v>
      </c>
      <c r="E54" s="1">
        <v>2990520</v>
      </c>
      <c r="F54" s="41">
        <f t="shared" si="8"/>
        <v>9.42</v>
      </c>
      <c r="G54" s="22">
        <f t="shared" si="3"/>
        <v>36.606692577440086</v>
      </c>
      <c r="H54" s="45">
        <f t="shared" si="4"/>
        <v>1.4973423982077003</v>
      </c>
      <c r="I54" s="42">
        <f t="shared" si="2"/>
        <v>38.104034975647785</v>
      </c>
      <c r="J54" s="30">
        <f t="shared" si="5"/>
        <v>310</v>
      </c>
      <c r="K54" s="194"/>
      <c r="L54" s="27">
        <f t="shared" si="0"/>
        <v>348.10403497564778</v>
      </c>
    </row>
    <row r="55" spans="1:12" ht="15" customHeight="1" x14ac:dyDescent="0.45">
      <c r="A55" s="350"/>
      <c r="B55" s="5" t="s">
        <v>5</v>
      </c>
      <c r="C55" s="2">
        <v>401</v>
      </c>
      <c r="D55" s="1">
        <v>3078267</v>
      </c>
      <c r="E55" s="1">
        <v>3094095</v>
      </c>
      <c r="F55" s="41">
        <f t="shared" si="8"/>
        <v>15.828000000000001</v>
      </c>
      <c r="G55" s="22">
        <f t="shared" si="3"/>
        <v>61.508570075978952</v>
      </c>
      <c r="H55" s="45">
        <f t="shared" si="4"/>
        <v>1.4973423982077003</v>
      </c>
      <c r="I55" s="42">
        <f t="shared" si="2"/>
        <v>63.005912474186651</v>
      </c>
      <c r="J55" s="30">
        <f t="shared" si="5"/>
        <v>310</v>
      </c>
      <c r="K55" s="194"/>
      <c r="L55" s="27">
        <f t="shared" si="0"/>
        <v>373.00591247418663</v>
      </c>
    </row>
    <row r="56" spans="1:12" ht="15" customHeight="1" x14ac:dyDescent="0.45">
      <c r="A56" s="350"/>
      <c r="B56" s="5" t="s">
        <v>5</v>
      </c>
      <c r="C56" s="2">
        <v>402</v>
      </c>
      <c r="D56" s="1">
        <v>1345918</v>
      </c>
      <c r="E56" s="1">
        <v>1356348</v>
      </c>
      <c r="F56" s="41">
        <f t="shared" si="8"/>
        <v>10.43</v>
      </c>
      <c r="G56" s="22">
        <f t="shared" si="3"/>
        <v>40.531613968439501</v>
      </c>
      <c r="H56" s="45">
        <f t="shared" si="4"/>
        <v>1.4973423982077003</v>
      </c>
      <c r="I56" s="42">
        <f t="shared" si="2"/>
        <v>42.028956366647201</v>
      </c>
      <c r="J56" s="30">
        <f t="shared" si="5"/>
        <v>310</v>
      </c>
      <c r="K56" s="194"/>
      <c r="L56" s="27">
        <f t="shared" si="0"/>
        <v>352.02895636664721</v>
      </c>
    </row>
    <row r="57" spans="1:12" ht="15" customHeight="1" x14ac:dyDescent="0.45">
      <c r="A57" s="350"/>
      <c r="B57" s="5" t="s">
        <v>5</v>
      </c>
      <c r="C57" s="2">
        <v>403</v>
      </c>
      <c r="D57" s="1">
        <v>172868</v>
      </c>
      <c r="E57" s="1">
        <v>174874</v>
      </c>
      <c r="F57" s="41">
        <f>(E57-D57)*0.01</f>
        <v>20.059999999999999</v>
      </c>
      <c r="G57" s="22">
        <f t="shared" si="3"/>
        <v>77.954379310344805</v>
      </c>
      <c r="H57" s="45">
        <f t="shared" si="4"/>
        <v>1.4973423982077003</v>
      </c>
      <c r="I57" s="42">
        <f t="shared" si="2"/>
        <v>79.451721708552512</v>
      </c>
      <c r="J57" s="30">
        <f t="shared" si="5"/>
        <v>310</v>
      </c>
      <c r="K57" s="194">
        <v>10</v>
      </c>
      <c r="L57" s="27">
        <f t="shared" si="0"/>
        <v>399.4517217085525</v>
      </c>
    </row>
    <row r="58" spans="1:12" ht="15" customHeight="1" x14ac:dyDescent="0.45">
      <c r="A58" s="350"/>
      <c r="B58" s="5" t="s">
        <v>5</v>
      </c>
      <c r="C58" s="2">
        <v>404</v>
      </c>
      <c r="D58" s="1">
        <v>2028995</v>
      </c>
      <c r="E58" s="1">
        <v>2041001</v>
      </c>
      <c r="F58" s="41">
        <f t="shared" ref="F58:F87" si="9">(E58-D58)*$N$1</f>
        <v>12.006</v>
      </c>
      <c r="G58" s="22">
        <f t="shared" si="3"/>
        <v>46.656045762711855</v>
      </c>
      <c r="H58" s="45">
        <f t="shared" si="4"/>
        <v>1.4973423982077003</v>
      </c>
      <c r="I58" s="42">
        <f t="shared" si="2"/>
        <v>48.153388160919555</v>
      </c>
      <c r="J58" s="30">
        <f t="shared" si="5"/>
        <v>310</v>
      </c>
      <c r="K58" s="194"/>
      <c r="L58" s="27">
        <f t="shared" si="0"/>
        <v>358.15338816091958</v>
      </c>
    </row>
    <row r="59" spans="1:12" ht="15" customHeight="1" x14ac:dyDescent="0.45">
      <c r="A59" s="350"/>
      <c r="B59" s="5" t="s">
        <v>5</v>
      </c>
      <c r="C59" s="2">
        <v>501</v>
      </c>
      <c r="D59" s="1">
        <v>3193081</v>
      </c>
      <c r="E59" s="1">
        <v>3244878</v>
      </c>
      <c r="F59" s="41">
        <f t="shared" si="9"/>
        <v>51.797000000000004</v>
      </c>
      <c r="G59" s="22">
        <f t="shared" si="3"/>
        <v>201.28629038573931</v>
      </c>
      <c r="H59" s="45">
        <f t="shared" si="4"/>
        <v>1.4973423982077003</v>
      </c>
      <c r="I59" s="42">
        <f t="shared" si="2"/>
        <v>202.78363278394701</v>
      </c>
      <c r="J59" s="30">
        <f t="shared" si="5"/>
        <v>310</v>
      </c>
      <c r="K59" s="194"/>
      <c r="L59" s="27">
        <f t="shared" si="0"/>
        <v>512.78363278394704</v>
      </c>
    </row>
    <row r="60" spans="1:12" ht="15" customHeight="1" x14ac:dyDescent="0.45">
      <c r="A60" s="350"/>
      <c r="B60" s="5" t="s">
        <v>5</v>
      </c>
      <c r="C60" s="2">
        <v>502</v>
      </c>
      <c r="D60" s="1">
        <v>3553176</v>
      </c>
      <c r="E60" s="1">
        <v>3566168</v>
      </c>
      <c r="F60" s="41">
        <f t="shared" si="9"/>
        <v>12.992000000000001</v>
      </c>
      <c r="G60" s="22">
        <f t="shared" si="3"/>
        <v>50.487701694915245</v>
      </c>
      <c r="H60" s="45">
        <f t="shared" si="4"/>
        <v>1.4973423982077003</v>
      </c>
      <c r="I60" s="42">
        <f t="shared" si="2"/>
        <v>51.985044093122944</v>
      </c>
      <c r="J60" s="30">
        <f t="shared" si="5"/>
        <v>310</v>
      </c>
      <c r="K60" s="194"/>
      <c r="L60" s="27">
        <f t="shared" si="0"/>
        <v>361.98504409312295</v>
      </c>
    </row>
    <row r="61" spans="1:12" ht="15" customHeight="1" x14ac:dyDescent="0.45">
      <c r="A61" s="350"/>
      <c r="B61" s="5" t="s">
        <v>5</v>
      </c>
      <c r="C61" s="2">
        <v>503</v>
      </c>
      <c r="D61" s="1">
        <v>4624108</v>
      </c>
      <c r="E61" s="1">
        <v>4661820</v>
      </c>
      <c r="F61" s="41">
        <f t="shared" si="9"/>
        <v>37.712000000000003</v>
      </c>
      <c r="G61" s="22">
        <f t="shared" si="3"/>
        <v>146.55112425482173</v>
      </c>
      <c r="H61" s="45">
        <f t="shared" si="4"/>
        <v>1.4973423982077003</v>
      </c>
      <c r="I61" s="42">
        <f t="shared" si="2"/>
        <v>148.04846665302944</v>
      </c>
      <c r="J61" s="30">
        <f t="shared" si="5"/>
        <v>310</v>
      </c>
      <c r="K61" s="194"/>
      <c r="L61" s="27">
        <f t="shared" si="0"/>
        <v>458.04846665302944</v>
      </c>
    </row>
    <row r="62" spans="1:12" ht="15.75" customHeight="1" x14ac:dyDescent="0.45">
      <c r="A62" s="350"/>
      <c r="B62" s="5" t="s">
        <v>5</v>
      </c>
      <c r="C62" s="2">
        <v>504</v>
      </c>
      <c r="D62" s="1">
        <v>2227411</v>
      </c>
      <c r="E62" s="1">
        <v>2246518</v>
      </c>
      <c r="F62" s="41">
        <f t="shared" si="9"/>
        <v>19.106999999999999</v>
      </c>
      <c r="G62" s="22">
        <f t="shared" si="3"/>
        <v>74.250963383985962</v>
      </c>
      <c r="H62" s="45">
        <f t="shared" si="4"/>
        <v>1.4973423982077003</v>
      </c>
      <c r="I62" s="42">
        <f t="shared" si="2"/>
        <v>75.748305782193668</v>
      </c>
      <c r="J62" s="30">
        <f t="shared" si="5"/>
        <v>310</v>
      </c>
      <c r="K62" s="194"/>
      <c r="L62" s="27">
        <f t="shared" si="0"/>
        <v>385.74830578219365</v>
      </c>
    </row>
    <row r="63" spans="1:12" ht="15" customHeight="1" x14ac:dyDescent="0.45">
      <c r="A63" s="351"/>
      <c r="B63" s="5" t="s">
        <v>6</v>
      </c>
      <c r="C63" s="2">
        <v>101</v>
      </c>
      <c r="D63" s="1">
        <v>4970278</v>
      </c>
      <c r="E63" s="1">
        <v>4987653</v>
      </c>
      <c r="F63" s="41">
        <f t="shared" si="9"/>
        <v>17.375</v>
      </c>
      <c r="G63" s="22">
        <f t="shared" si="3"/>
        <v>67.52030610753944</v>
      </c>
      <c r="H63" s="45">
        <f t="shared" si="4"/>
        <v>1.4973423982077003</v>
      </c>
      <c r="I63" s="42">
        <f t="shared" si="2"/>
        <v>69.017648505747147</v>
      </c>
      <c r="J63" s="30">
        <f t="shared" si="5"/>
        <v>310</v>
      </c>
      <c r="K63" s="194"/>
      <c r="L63" s="27">
        <f t="shared" si="0"/>
        <v>379.01764850574716</v>
      </c>
    </row>
    <row r="64" spans="1:12" ht="15" customHeight="1" x14ac:dyDescent="0.45">
      <c r="A64" s="351"/>
      <c r="B64" s="5" t="s">
        <v>6</v>
      </c>
      <c r="C64" s="2">
        <v>102</v>
      </c>
      <c r="D64" s="1">
        <v>4716099</v>
      </c>
      <c r="E64" s="1">
        <v>4723458</v>
      </c>
      <c r="F64" s="41">
        <f t="shared" si="9"/>
        <v>7.359</v>
      </c>
      <c r="G64" s="22">
        <f>MMULT($G$1,1/$F$183)*F64</f>
        <v>28.59752130333138</v>
      </c>
      <c r="H64" s="45">
        <f t="shared" si="4"/>
        <v>1.4973423982077003</v>
      </c>
      <c r="I64" s="42">
        <f t="shared" si="2"/>
        <v>30.094863701539079</v>
      </c>
      <c r="J64" s="30">
        <f t="shared" si="5"/>
        <v>310</v>
      </c>
      <c r="K64" s="194"/>
      <c r="L64" s="27">
        <f t="shared" si="0"/>
        <v>340.09486370153905</v>
      </c>
    </row>
    <row r="65" spans="1:12" ht="15" customHeight="1" x14ac:dyDescent="0.45">
      <c r="A65" s="351"/>
      <c r="B65" s="5" t="s">
        <v>6</v>
      </c>
      <c r="C65" s="2">
        <v>103</v>
      </c>
      <c r="D65" s="1">
        <v>3476219</v>
      </c>
      <c r="E65" s="1">
        <v>3493541</v>
      </c>
      <c r="F65" s="41">
        <f t="shared" si="9"/>
        <v>17.321999999999999</v>
      </c>
      <c r="G65" s="22">
        <f t="shared" si="3"/>
        <v>67.314344886031549</v>
      </c>
      <c r="H65" s="45">
        <f t="shared" si="4"/>
        <v>1.4973423982077003</v>
      </c>
      <c r="I65" s="42">
        <f t="shared" si="2"/>
        <v>68.811687284239255</v>
      </c>
      <c r="J65" s="30">
        <f t="shared" si="5"/>
        <v>310</v>
      </c>
      <c r="K65" s="194"/>
      <c r="L65" s="27">
        <f>SUM(I65,J65,K65)</f>
        <v>378.81168728423927</v>
      </c>
    </row>
    <row r="66" spans="1:12" ht="15" customHeight="1" x14ac:dyDescent="0.45">
      <c r="A66" s="351"/>
      <c r="B66" s="5" t="s">
        <v>6</v>
      </c>
      <c r="C66" s="2">
        <v>104</v>
      </c>
      <c r="D66" s="1">
        <v>253874</v>
      </c>
      <c r="E66" s="1">
        <v>283451</v>
      </c>
      <c r="F66" s="41">
        <f t="shared" si="9"/>
        <v>29.577000000000002</v>
      </c>
      <c r="G66" s="22">
        <f t="shared" si="3"/>
        <v>114.93801978375218</v>
      </c>
      <c r="H66" s="45">
        <f t="shared" si="4"/>
        <v>1.4973423982077003</v>
      </c>
      <c r="I66" s="42">
        <f t="shared" si="2"/>
        <v>116.43536218195989</v>
      </c>
      <c r="J66" s="30">
        <f t="shared" si="5"/>
        <v>310</v>
      </c>
      <c r="K66" s="194"/>
      <c r="L66" s="27">
        <f t="shared" si="0"/>
        <v>426.43536218195987</v>
      </c>
    </row>
    <row r="67" spans="1:12" ht="15" customHeight="1" x14ac:dyDescent="0.45">
      <c r="A67" s="351"/>
      <c r="B67" s="5" t="s">
        <v>6</v>
      </c>
      <c r="C67" s="2">
        <v>201</v>
      </c>
      <c r="D67" s="1">
        <v>4125539</v>
      </c>
      <c r="E67" s="1">
        <v>4138010</v>
      </c>
      <c r="F67" s="41">
        <f t="shared" si="9"/>
        <v>12.471</v>
      </c>
      <c r="G67" s="22">
        <f t="shared" si="3"/>
        <v>48.463064026884851</v>
      </c>
      <c r="H67" s="45">
        <f t="shared" si="4"/>
        <v>1.4973423982077003</v>
      </c>
      <c r="I67" s="42">
        <f t="shared" si="2"/>
        <v>49.96040642509255</v>
      </c>
      <c r="J67" s="30">
        <f t="shared" si="5"/>
        <v>310</v>
      </c>
      <c r="K67" s="194"/>
      <c r="L67" s="27">
        <f t="shared" si="0"/>
        <v>359.96040642509257</v>
      </c>
    </row>
    <row r="68" spans="1:12" ht="15" customHeight="1" x14ac:dyDescent="0.45">
      <c r="A68" s="351"/>
      <c r="B68" s="5" t="s">
        <v>6</v>
      </c>
      <c r="C68" s="2">
        <v>202</v>
      </c>
      <c r="D68" s="1">
        <v>4453379</v>
      </c>
      <c r="E68" s="1">
        <v>4495016</v>
      </c>
      <c r="F68" s="41">
        <f t="shared" si="9"/>
        <v>41.637</v>
      </c>
      <c r="G68" s="22">
        <f t="shared" ref="G68:G131" si="10">MMULT($G$1,1/$F$183)*F68</f>
        <v>161.80391282875507</v>
      </c>
      <c r="H68" s="45">
        <f t="shared" ref="H68:H131" si="11">MMULT($H$1,1/180)</f>
        <v>1.4973423982077003</v>
      </c>
      <c r="I68" s="42">
        <f t="shared" ref="I68:I131" si="12">SUM(G68,H68)</f>
        <v>163.30125522696278</v>
      </c>
      <c r="J68" s="30">
        <f t="shared" si="5"/>
        <v>310</v>
      </c>
      <c r="K68" s="194"/>
      <c r="L68" s="27">
        <f t="shared" ref="L68:L131" si="13">SUM(I68,J68,K68)</f>
        <v>473.30125522696278</v>
      </c>
    </row>
    <row r="69" spans="1:12" ht="15" customHeight="1" x14ac:dyDescent="0.45">
      <c r="A69" s="351"/>
      <c r="B69" s="5" t="s">
        <v>6</v>
      </c>
      <c r="C69" s="2">
        <v>203</v>
      </c>
      <c r="D69" s="1">
        <v>2506507</v>
      </c>
      <c r="E69" s="1">
        <v>2507862</v>
      </c>
      <c r="F69" s="41">
        <f t="shared" si="9"/>
        <v>1.355</v>
      </c>
      <c r="G69" s="22">
        <f t="shared" si="10"/>
        <v>5.265612361192284</v>
      </c>
      <c r="H69" s="45">
        <f t="shared" si="11"/>
        <v>1.4973423982077003</v>
      </c>
      <c r="I69" s="42">
        <f t="shared" si="12"/>
        <v>6.7629547593999844</v>
      </c>
      <c r="J69" s="30">
        <f t="shared" ref="J69:J132" si="14">SUM($J$3)</f>
        <v>310</v>
      </c>
      <c r="K69" s="194"/>
      <c r="L69" s="27">
        <f t="shared" si="13"/>
        <v>316.76295475939997</v>
      </c>
    </row>
    <row r="70" spans="1:12" ht="15" customHeight="1" x14ac:dyDescent="0.45">
      <c r="A70" s="351"/>
      <c r="B70" s="5" t="s">
        <v>6</v>
      </c>
      <c r="C70" s="2">
        <v>204</v>
      </c>
      <c r="D70" s="1">
        <v>2508141</v>
      </c>
      <c r="E70" s="1">
        <v>2523966</v>
      </c>
      <c r="F70" s="41">
        <f t="shared" si="9"/>
        <v>15.825000000000001</v>
      </c>
      <c r="G70" s="22">
        <f t="shared" si="10"/>
        <v>61.496911893629445</v>
      </c>
      <c r="H70" s="45">
        <f t="shared" si="11"/>
        <v>1.4973423982077003</v>
      </c>
      <c r="I70" s="42">
        <f t="shared" si="12"/>
        <v>62.994254291837144</v>
      </c>
      <c r="J70" s="30">
        <f t="shared" si="14"/>
        <v>310</v>
      </c>
      <c r="K70" s="194"/>
      <c r="L70" s="27">
        <f t="shared" si="13"/>
        <v>372.99425429183714</v>
      </c>
    </row>
    <row r="71" spans="1:12" ht="15" customHeight="1" x14ac:dyDescent="0.45">
      <c r="A71" s="351"/>
      <c r="B71" s="5" t="s">
        <v>6</v>
      </c>
      <c r="C71" s="2">
        <v>301</v>
      </c>
      <c r="D71" s="1">
        <v>3973730</v>
      </c>
      <c r="E71" s="1">
        <v>3989629</v>
      </c>
      <c r="F71" s="41">
        <f t="shared" si="9"/>
        <v>15.899000000000001</v>
      </c>
      <c r="G71" s="22">
        <f t="shared" si="10"/>
        <v>61.784480391583863</v>
      </c>
      <c r="H71" s="45">
        <f t="shared" si="11"/>
        <v>1.4973423982077003</v>
      </c>
      <c r="I71" s="42">
        <f t="shared" si="12"/>
        <v>63.281822789791562</v>
      </c>
      <c r="J71" s="30">
        <f t="shared" si="14"/>
        <v>310</v>
      </c>
      <c r="K71" s="194"/>
      <c r="L71" s="27">
        <f t="shared" si="13"/>
        <v>373.28182278979159</v>
      </c>
    </row>
    <row r="72" spans="1:12" ht="15" customHeight="1" x14ac:dyDescent="0.45">
      <c r="A72" s="351"/>
      <c r="B72" s="5" t="s">
        <v>6</v>
      </c>
      <c r="C72" s="2">
        <v>302</v>
      </c>
      <c r="D72" s="1">
        <v>3220445</v>
      </c>
      <c r="E72" s="1">
        <v>3243540</v>
      </c>
      <c r="F72" s="41">
        <f t="shared" si="9"/>
        <v>23.094999999999999</v>
      </c>
      <c r="G72" s="22">
        <f t="shared" si="10"/>
        <v>89.748573787258891</v>
      </c>
      <c r="H72" s="45">
        <f t="shared" si="11"/>
        <v>1.4973423982077003</v>
      </c>
      <c r="I72" s="42">
        <f t="shared" si="12"/>
        <v>91.245916185466598</v>
      </c>
      <c r="J72" s="30">
        <f t="shared" si="14"/>
        <v>310</v>
      </c>
      <c r="K72" s="194"/>
      <c r="L72" s="27">
        <f t="shared" si="13"/>
        <v>401.24591618546663</v>
      </c>
    </row>
    <row r="73" spans="1:12" ht="15" customHeight="1" x14ac:dyDescent="0.45">
      <c r="A73" s="351"/>
      <c r="B73" s="5" t="s">
        <v>6</v>
      </c>
      <c r="C73" s="2">
        <v>303</v>
      </c>
      <c r="D73" s="1">
        <v>3536079</v>
      </c>
      <c r="E73" s="1">
        <v>3547968</v>
      </c>
      <c r="F73" s="41">
        <f t="shared" si="9"/>
        <v>11.889000000000001</v>
      </c>
      <c r="G73" s="22">
        <f t="shared" si="10"/>
        <v>46.201376651081233</v>
      </c>
      <c r="H73" s="45">
        <f t="shared" si="11"/>
        <v>1.4973423982077003</v>
      </c>
      <c r="I73" s="42">
        <f t="shared" si="12"/>
        <v>47.698719049288933</v>
      </c>
      <c r="J73" s="30">
        <f t="shared" si="14"/>
        <v>310</v>
      </c>
      <c r="K73" s="194"/>
      <c r="L73" s="27">
        <f t="shared" si="13"/>
        <v>357.69871904928891</v>
      </c>
    </row>
    <row r="74" spans="1:12" ht="15" customHeight="1" x14ac:dyDescent="0.45">
      <c r="A74" s="351"/>
      <c r="B74" s="5" t="s">
        <v>6</v>
      </c>
      <c r="C74" s="2">
        <v>304</v>
      </c>
      <c r="D74" s="1">
        <v>1539281</v>
      </c>
      <c r="E74" s="1">
        <v>1549099</v>
      </c>
      <c r="F74" s="41">
        <f t="shared" si="9"/>
        <v>9.8179999999999996</v>
      </c>
      <c r="G74" s="22">
        <f t="shared" si="10"/>
        <v>38.153344769140844</v>
      </c>
      <c r="H74" s="45">
        <f t="shared" si="11"/>
        <v>1.4973423982077003</v>
      </c>
      <c r="I74" s="42">
        <f t="shared" si="12"/>
        <v>39.650687167348543</v>
      </c>
      <c r="J74" s="30">
        <f t="shared" si="14"/>
        <v>310</v>
      </c>
      <c r="K74" s="194">
        <v>10</v>
      </c>
      <c r="L74" s="27">
        <f t="shared" si="13"/>
        <v>359.65068716734856</v>
      </c>
    </row>
    <row r="75" spans="1:12" ht="15" customHeight="1" x14ac:dyDescent="0.45">
      <c r="A75" s="351"/>
      <c r="B75" s="5" t="s">
        <v>6</v>
      </c>
      <c r="C75" s="2">
        <v>401</v>
      </c>
      <c r="D75" s="1">
        <v>4858024</v>
      </c>
      <c r="E75" s="1">
        <v>4881957</v>
      </c>
      <c r="F75" s="41">
        <f t="shared" si="9"/>
        <v>23.933</v>
      </c>
      <c r="G75" s="22">
        <f t="shared" si="10"/>
        <v>93.00509272355346</v>
      </c>
      <c r="H75" s="45">
        <f t="shared" si="11"/>
        <v>1.4973423982077003</v>
      </c>
      <c r="I75" s="42">
        <f t="shared" si="12"/>
        <v>94.502435121761167</v>
      </c>
      <c r="J75" s="30">
        <f t="shared" si="14"/>
        <v>310</v>
      </c>
      <c r="K75" s="194"/>
      <c r="L75" s="27">
        <f t="shared" si="13"/>
        <v>404.50243512176115</v>
      </c>
    </row>
    <row r="76" spans="1:12" ht="15" customHeight="1" x14ac:dyDescent="0.45">
      <c r="A76" s="351"/>
      <c r="B76" s="5" t="s">
        <v>6</v>
      </c>
      <c r="C76" s="2">
        <v>402</v>
      </c>
      <c r="D76" s="1">
        <v>3054487</v>
      </c>
      <c r="E76" s="1">
        <v>3080407</v>
      </c>
      <c r="F76" s="41">
        <f t="shared" si="9"/>
        <v>25.92</v>
      </c>
      <c r="G76" s="22">
        <f t="shared" si="10"/>
        <v>100.72669549970776</v>
      </c>
      <c r="H76" s="45">
        <f t="shared" si="11"/>
        <v>1.4973423982077003</v>
      </c>
      <c r="I76" s="42">
        <f t="shared" si="12"/>
        <v>102.22403789791547</v>
      </c>
      <c r="J76" s="30">
        <f t="shared" si="14"/>
        <v>310</v>
      </c>
      <c r="K76" s="194">
        <v>10</v>
      </c>
      <c r="L76" s="27">
        <f t="shared" si="13"/>
        <v>422.22403789791548</v>
      </c>
    </row>
    <row r="77" spans="1:12" ht="15" customHeight="1" x14ac:dyDescent="0.45">
      <c r="A77" s="351"/>
      <c r="B77" s="5" t="s">
        <v>6</v>
      </c>
      <c r="C77" s="2">
        <v>403</v>
      </c>
      <c r="D77" s="1">
        <v>2846459</v>
      </c>
      <c r="E77" s="1">
        <v>2873787</v>
      </c>
      <c r="F77" s="41">
        <f t="shared" si="9"/>
        <v>27.327999999999999</v>
      </c>
      <c r="G77" s="22">
        <f t="shared" si="10"/>
        <v>106.19826908240792</v>
      </c>
      <c r="H77" s="45">
        <f t="shared" si="11"/>
        <v>1.4973423982077003</v>
      </c>
      <c r="I77" s="42">
        <f t="shared" si="12"/>
        <v>107.69561148061563</v>
      </c>
      <c r="J77" s="30">
        <f t="shared" si="14"/>
        <v>310</v>
      </c>
      <c r="K77" s="194"/>
      <c r="L77" s="27">
        <f t="shared" si="13"/>
        <v>417.69561148061564</v>
      </c>
    </row>
    <row r="78" spans="1:12" ht="15" customHeight="1" x14ac:dyDescent="0.45">
      <c r="A78" s="351"/>
      <c r="B78" s="5" t="s">
        <v>6</v>
      </c>
      <c r="C78" s="2">
        <v>404</v>
      </c>
      <c r="D78" s="1">
        <v>2855444</v>
      </c>
      <c r="E78" s="1">
        <v>2867834</v>
      </c>
      <c r="F78" s="41">
        <f t="shared" si="9"/>
        <v>12.39</v>
      </c>
      <c r="G78" s="22">
        <f t="shared" si="10"/>
        <v>48.148293103448268</v>
      </c>
      <c r="H78" s="45">
        <f t="shared" si="11"/>
        <v>1.4973423982077003</v>
      </c>
      <c r="I78" s="42">
        <f t="shared" si="12"/>
        <v>49.645635501655967</v>
      </c>
      <c r="J78" s="30">
        <f t="shared" si="14"/>
        <v>310</v>
      </c>
      <c r="K78" s="194"/>
      <c r="L78" s="27">
        <f t="shared" si="13"/>
        <v>359.64563550165599</v>
      </c>
    </row>
    <row r="79" spans="1:12" ht="15" customHeight="1" x14ac:dyDescent="0.45">
      <c r="A79" s="351"/>
      <c r="B79" s="5" t="s">
        <v>6</v>
      </c>
      <c r="C79" s="2">
        <v>501</v>
      </c>
      <c r="D79" s="1">
        <v>4916614</v>
      </c>
      <c r="E79" s="1">
        <v>4964163</v>
      </c>
      <c r="F79" s="41">
        <f t="shared" si="9"/>
        <v>47.548999999999999</v>
      </c>
      <c r="G79" s="22">
        <f t="shared" si="10"/>
        <v>184.77830417884275</v>
      </c>
      <c r="H79" s="45">
        <f t="shared" si="11"/>
        <v>1.4973423982077003</v>
      </c>
      <c r="I79" s="42">
        <f t="shared" si="12"/>
        <v>186.27564657705045</v>
      </c>
      <c r="J79" s="30">
        <f t="shared" si="14"/>
        <v>310</v>
      </c>
      <c r="K79" s="194"/>
      <c r="L79" s="27">
        <f t="shared" si="13"/>
        <v>496.27564657705045</v>
      </c>
    </row>
    <row r="80" spans="1:12" ht="15" customHeight="1" x14ac:dyDescent="0.45">
      <c r="A80" s="351"/>
      <c r="B80" s="5" t="s">
        <v>6</v>
      </c>
      <c r="C80" s="2">
        <v>502</v>
      </c>
      <c r="D80" s="1">
        <v>5053095</v>
      </c>
      <c r="E80" s="1">
        <v>5073870</v>
      </c>
      <c r="F80" s="41">
        <f t="shared" si="9"/>
        <v>20.775000000000002</v>
      </c>
      <c r="G80" s="22">
        <f t="shared" si="10"/>
        <v>80.732912770309753</v>
      </c>
      <c r="H80" s="45">
        <f t="shared" si="11"/>
        <v>1.4973423982077003</v>
      </c>
      <c r="I80" s="42">
        <f t="shared" si="12"/>
        <v>82.230255168517459</v>
      </c>
      <c r="J80" s="30">
        <f t="shared" si="14"/>
        <v>310</v>
      </c>
      <c r="K80" s="194"/>
      <c r="L80" s="27">
        <f t="shared" si="13"/>
        <v>392.23025516851749</v>
      </c>
    </row>
    <row r="81" spans="1:12" ht="15" customHeight="1" x14ac:dyDescent="0.45">
      <c r="A81" s="351"/>
      <c r="B81" s="5" t="s">
        <v>6</v>
      </c>
      <c r="C81" s="2">
        <v>503</v>
      </c>
      <c r="D81" s="1">
        <v>3250678</v>
      </c>
      <c r="E81" s="1">
        <v>3257410</v>
      </c>
      <c r="F81" s="41">
        <f t="shared" si="9"/>
        <v>6.7320000000000002</v>
      </c>
      <c r="G81" s="22">
        <f t="shared" si="10"/>
        <v>26.16096119228521</v>
      </c>
      <c r="H81" s="45">
        <f t="shared" si="11"/>
        <v>1.4973423982077003</v>
      </c>
      <c r="I81" s="42">
        <f t="shared" si="12"/>
        <v>27.65830359049291</v>
      </c>
      <c r="J81" s="30">
        <f t="shared" si="14"/>
        <v>310</v>
      </c>
      <c r="K81" s="194"/>
      <c r="L81" s="27">
        <f t="shared" si="13"/>
        <v>337.65830359049289</v>
      </c>
    </row>
    <row r="82" spans="1:12" ht="15.75" customHeight="1" x14ac:dyDescent="0.45">
      <c r="A82" s="351"/>
      <c r="B82" s="5" t="s">
        <v>6</v>
      </c>
      <c r="C82" s="2">
        <v>504</v>
      </c>
      <c r="D82" s="1">
        <v>3645109</v>
      </c>
      <c r="E82" s="1">
        <v>3667210</v>
      </c>
      <c r="F82" s="41">
        <f t="shared" si="9"/>
        <v>22.100999999999999</v>
      </c>
      <c r="G82" s="22">
        <f t="shared" si="10"/>
        <v>85.885829368790155</v>
      </c>
      <c r="H82" s="45">
        <f t="shared" si="11"/>
        <v>1.4973423982077003</v>
      </c>
      <c r="I82" s="42">
        <f t="shared" si="12"/>
        <v>87.383171766997862</v>
      </c>
      <c r="J82" s="30">
        <f t="shared" si="14"/>
        <v>310</v>
      </c>
      <c r="K82" s="194"/>
      <c r="L82" s="27">
        <f t="shared" si="13"/>
        <v>397.38317176699786</v>
      </c>
    </row>
    <row r="83" spans="1:12" ht="15" customHeight="1" x14ac:dyDescent="0.45">
      <c r="A83" s="350"/>
      <c r="B83" s="5" t="s">
        <v>7</v>
      </c>
      <c r="C83" s="2">
        <v>101</v>
      </c>
      <c r="D83" s="1">
        <v>5000864</v>
      </c>
      <c r="E83" s="1">
        <v>5025972</v>
      </c>
      <c r="F83" s="41">
        <f t="shared" si="9"/>
        <v>25.108000000000001</v>
      </c>
      <c r="G83" s="22">
        <f t="shared" si="10"/>
        <v>97.571214143775549</v>
      </c>
      <c r="H83" s="45">
        <f t="shared" si="11"/>
        <v>1.4973423982077003</v>
      </c>
      <c r="I83" s="42">
        <f t="shared" si="12"/>
        <v>99.068556541983256</v>
      </c>
      <c r="J83" s="30">
        <f t="shared" si="14"/>
        <v>310</v>
      </c>
      <c r="K83" s="194"/>
      <c r="L83" s="27">
        <f t="shared" si="13"/>
        <v>409.06855654198324</v>
      </c>
    </row>
    <row r="84" spans="1:12" ht="15" customHeight="1" x14ac:dyDescent="0.45">
      <c r="A84" s="350"/>
      <c r="B84" s="5" t="s">
        <v>7</v>
      </c>
      <c r="C84" s="2">
        <v>102</v>
      </c>
      <c r="D84" s="1">
        <v>1969144</v>
      </c>
      <c r="E84" s="1">
        <v>1990044</v>
      </c>
      <c r="F84" s="41">
        <f t="shared" si="9"/>
        <v>20.900000000000002</v>
      </c>
      <c r="G84" s="22">
        <f t="shared" si="10"/>
        <v>81.218670368205721</v>
      </c>
      <c r="H84" s="45">
        <f t="shared" si="11"/>
        <v>1.4973423982077003</v>
      </c>
      <c r="I84" s="42">
        <f t="shared" si="12"/>
        <v>82.716012766413428</v>
      </c>
      <c r="J84" s="30">
        <f t="shared" si="14"/>
        <v>310</v>
      </c>
      <c r="K84" s="194"/>
      <c r="L84" s="27">
        <f t="shared" si="13"/>
        <v>392.71601276641343</v>
      </c>
    </row>
    <row r="85" spans="1:12" ht="15" customHeight="1" x14ac:dyDescent="0.45">
      <c r="A85" s="350"/>
      <c r="B85" s="5" t="s">
        <v>7</v>
      </c>
      <c r="C85" s="2">
        <v>103</v>
      </c>
      <c r="D85" s="1">
        <v>3054925</v>
      </c>
      <c r="E85" s="1">
        <v>3055716</v>
      </c>
      <c r="F85" s="41">
        <f t="shared" si="9"/>
        <v>0.79100000000000004</v>
      </c>
      <c r="G85" s="22">
        <f t="shared" si="10"/>
        <v>3.0738740794856803</v>
      </c>
      <c r="H85" s="45">
        <f t="shared" si="11"/>
        <v>1.4973423982077003</v>
      </c>
      <c r="I85" s="42">
        <f t="shared" si="12"/>
        <v>4.5712164776933806</v>
      </c>
      <c r="J85" s="30">
        <f t="shared" si="14"/>
        <v>310</v>
      </c>
      <c r="K85" s="194"/>
      <c r="L85" s="27">
        <f t="shared" si="13"/>
        <v>314.57121647769338</v>
      </c>
    </row>
    <row r="86" spans="1:12" ht="15" customHeight="1" x14ac:dyDescent="0.45">
      <c r="A86" s="350"/>
      <c r="B86" s="5" t="s">
        <v>7</v>
      </c>
      <c r="C86" s="2">
        <v>104</v>
      </c>
      <c r="D86" s="1">
        <v>2726128</v>
      </c>
      <c r="E86" s="1">
        <v>2741547</v>
      </c>
      <c r="F86" s="41">
        <f t="shared" si="9"/>
        <v>15.419</v>
      </c>
      <c r="G86" s="22">
        <f t="shared" si="10"/>
        <v>59.919171215663347</v>
      </c>
      <c r="H86" s="45">
        <f t="shared" si="11"/>
        <v>1.4973423982077003</v>
      </c>
      <c r="I86" s="42">
        <f t="shared" si="12"/>
        <v>61.416513613871047</v>
      </c>
      <c r="J86" s="30">
        <f t="shared" si="14"/>
        <v>310</v>
      </c>
      <c r="K86" s="194"/>
      <c r="L86" s="27">
        <f t="shared" si="13"/>
        <v>371.41651361387107</v>
      </c>
    </row>
    <row r="87" spans="1:12" ht="15" customHeight="1" x14ac:dyDescent="0.45">
      <c r="A87" s="350"/>
      <c r="B87" s="5" t="s">
        <v>7</v>
      </c>
      <c r="C87" s="2">
        <v>201</v>
      </c>
      <c r="D87" s="1">
        <v>5392554</v>
      </c>
      <c r="E87" s="1">
        <v>5421549</v>
      </c>
      <c r="F87" s="41">
        <f t="shared" si="9"/>
        <v>28.995000000000001</v>
      </c>
      <c r="G87" s="22">
        <f t="shared" si="10"/>
        <v>112.67633240794855</v>
      </c>
      <c r="H87" s="45">
        <f t="shared" si="11"/>
        <v>1.4973423982077003</v>
      </c>
      <c r="I87" s="42">
        <f t="shared" si="12"/>
        <v>114.17367480615626</v>
      </c>
      <c r="J87" s="30">
        <f t="shared" si="14"/>
        <v>310</v>
      </c>
      <c r="K87" s="194"/>
      <c r="L87" s="27">
        <f t="shared" si="13"/>
        <v>424.17367480615627</v>
      </c>
    </row>
    <row r="88" spans="1:12" ht="15" customHeight="1" x14ac:dyDescent="0.45">
      <c r="A88" s="350"/>
      <c r="B88" s="5" t="s">
        <v>7</v>
      </c>
      <c r="C88" s="2">
        <v>202</v>
      </c>
      <c r="D88" s="1">
        <v>28628</v>
      </c>
      <c r="E88" s="1">
        <v>28628</v>
      </c>
      <c r="F88" s="41">
        <f>(E88-D88)*0.01</f>
        <v>0</v>
      </c>
      <c r="G88" s="22">
        <f t="shared" si="10"/>
        <v>0</v>
      </c>
      <c r="H88" s="45">
        <f t="shared" si="11"/>
        <v>1.4973423982077003</v>
      </c>
      <c r="I88" s="42">
        <f t="shared" si="12"/>
        <v>1.4973423982077003</v>
      </c>
      <c r="J88" s="30">
        <f t="shared" si="14"/>
        <v>310</v>
      </c>
      <c r="K88" s="194"/>
      <c r="L88" s="27">
        <f t="shared" si="13"/>
        <v>311.49734239820771</v>
      </c>
    </row>
    <row r="89" spans="1:12" ht="15" customHeight="1" x14ac:dyDescent="0.45">
      <c r="A89" s="350"/>
      <c r="B89" s="5" t="s">
        <v>7</v>
      </c>
      <c r="C89" s="2">
        <v>203</v>
      </c>
      <c r="D89" s="1">
        <v>4698475</v>
      </c>
      <c r="E89" s="1">
        <v>4733673</v>
      </c>
      <c r="F89" s="41">
        <f>(E89-D89)*$N$1</f>
        <v>35.198</v>
      </c>
      <c r="G89" s="22">
        <f t="shared" si="10"/>
        <v>136.78156744593801</v>
      </c>
      <c r="H89" s="45">
        <f t="shared" si="11"/>
        <v>1.4973423982077003</v>
      </c>
      <c r="I89" s="42">
        <f t="shared" si="12"/>
        <v>138.27890984414572</v>
      </c>
      <c r="J89" s="30">
        <f t="shared" si="14"/>
        <v>310</v>
      </c>
      <c r="K89" s="194"/>
      <c r="L89" s="27">
        <f t="shared" si="13"/>
        <v>448.27890984414569</v>
      </c>
    </row>
    <row r="90" spans="1:12" ht="15" customHeight="1" x14ac:dyDescent="0.45">
      <c r="A90" s="350"/>
      <c r="B90" s="5" t="s">
        <v>7</v>
      </c>
      <c r="C90" s="2">
        <v>204</v>
      </c>
      <c r="D90" s="1">
        <v>133228</v>
      </c>
      <c r="E90" s="1">
        <v>133251</v>
      </c>
      <c r="F90" s="41">
        <f>(E90-D90)*0.01</f>
        <v>0.23</v>
      </c>
      <c r="G90" s="22">
        <f t="shared" si="10"/>
        <v>0.89379398012857969</v>
      </c>
      <c r="H90" s="45">
        <f t="shared" si="11"/>
        <v>1.4973423982077003</v>
      </c>
      <c r="I90" s="42">
        <f t="shared" si="12"/>
        <v>2.39113637833628</v>
      </c>
      <c r="J90" s="30">
        <f t="shared" si="14"/>
        <v>310</v>
      </c>
      <c r="K90" s="194"/>
      <c r="L90" s="27">
        <f t="shared" si="13"/>
        <v>312.39113637833628</v>
      </c>
    </row>
    <row r="91" spans="1:12" ht="15" customHeight="1" x14ac:dyDescent="0.45">
      <c r="A91" s="350"/>
      <c r="B91" s="5" t="s">
        <v>7</v>
      </c>
      <c r="C91" s="2">
        <v>301</v>
      </c>
      <c r="D91" s="1">
        <v>5189807</v>
      </c>
      <c r="E91" s="1">
        <v>5225014</v>
      </c>
      <c r="F91" s="41">
        <f t="shared" ref="F91:F103" si="15">(E91-D91)*$N$1</f>
        <v>35.207000000000001</v>
      </c>
      <c r="G91" s="22">
        <f t="shared" si="10"/>
        <v>136.81654199298654</v>
      </c>
      <c r="H91" s="45">
        <f t="shared" si="11"/>
        <v>1.4973423982077003</v>
      </c>
      <c r="I91" s="42">
        <f t="shared" si="12"/>
        <v>138.31388439119425</v>
      </c>
      <c r="J91" s="30">
        <f t="shared" si="14"/>
        <v>310</v>
      </c>
      <c r="K91" s="194"/>
      <c r="L91" s="27">
        <f t="shared" si="13"/>
        <v>448.31388439119428</v>
      </c>
    </row>
    <row r="92" spans="1:12" ht="15" customHeight="1" x14ac:dyDescent="0.45">
      <c r="A92" s="350"/>
      <c r="B92" s="5" t="s">
        <v>7</v>
      </c>
      <c r="C92" s="2">
        <v>302</v>
      </c>
      <c r="D92" s="1">
        <v>199445</v>
      </c>
      <c r="E92" s="1">
        <v>234116</v>
      </c>
      <c r="F92" s="41">
        <f t="shared" si="15"/>
        <v>34.670999999999999</v>
      </c>
      <c r="G92" s="22">
        <f t="shared" si="10"/>
        <v>134.73361341320862</v>
      </c>
      <c r="H92" s="45">
        <f t="shared" si="11"/>
        <v>1.4973423982077003</v>
      </c>
      <c r="I92" s="42">
        <f t="shared" si="12"/>
        <v>136.23095581141632</v>
      </c>
      <c r="J92" s="30">
        <f t="shared" si="14"/>
        <v>310</v>
      </c>
      <c r="K92" s="194"/>
      <c r="L92" s="27">
        <f t="shared" si="13"/>
        <v>446.23095581141632</v>
      </c>
    </row>
    <row r="93" spans="1:12" ht="15" customHeight="1" x14ac:dyDescent="0.45">
      <c r="A93" s="350"/>
      <c r="B93" s="5" t="s">
        <v>7</v>
      </c>
      <c r="C93" s="2">
        <v>303</v>
      </c>
      <c r="D93" s="1">
        <v>5049806</v>
      </c>
      <c r="E93" s="1">
        <v>5090541</v>
      </c>
      <c r="F93" s="41">
        <f t="shared" si="15"/>
        <v>40.734999999999999</v>
      </c>
      <c r="G93" s="22">
        <f t="shared" si="10"/>
        <v>158.29868600233777</v>
      </c>
      <c r="H93" s="45">
        <f t="shared" si="11"/>
        <v>1.4973423982077003</v>
      </c>
      <c r="I93" s="42">
        <f t="shared" si="12"/>
        <v>159.79602840054548</v>
      </c>
      <c r="J93" s="30">
        <f t="shared" si="14"/>
        <v>310</v>
      </c>
      <c r="K93" s="194">
        <v>10</v>
      </c>
      <c r="L93" s="27">
        <f t="shared" si="13"/>
        <v>479.79602840054548</v>
      </c>
    </row>
    <row r="94" spans="1:12" ht="15" customHeight="1" x14ac:dyDescent="0.45">
      <c r="A94" s="350"/>
      <c r="B94" s="5" t="s">
        <v>7</v>
      </c>
      <c r="C94" s="2">
        <v>304</v>
      </c>
      <c r="D94" s="1">
        <v>2529755</v>
      </c>
      <c r="E94" s="1">
        <v>2541345</v>
      </c>
      <c r="F94" s="41">
        <f t="shared" si="15"/>
        <v>11.59</v>
      </c>
      <c r="G94" s="22">
        <f t="shared" si="10"/>
        <v>45.039444476914078</v>
      </c>
      <c r="H94" s="45">
        <f t="shared" si="11"/>
        <v>1.4973423982077003</v>
      </c>
      <c r="I94" s="42">
        <f t="shared" si="12"/>
        <v>46.536786875121777</v>
      </c>
      <c r="J94" s="30">
        <f t="shared" si="14"/>
        <v>310</v>
      </c>
      <c r="K94" s="194"/>
      <c r="L94" s="27">
        <f t="shared" si="13"/>
        <v>356.53678687512178</v>
      </c>
    </row>
    <row r="95" spans="1:12" ht="15" customHeight="1" x14ac:dyDescent="0.45">
      <c r="A95" s="350"/>
      <c r="B95" s="5" t="s">
        <v>7</v>
      </c>
      <c r="C95" s="2">
        <v>401</v>
      </c>
      <c r="D95" s="1">
        <v>3950603</v>
      </c>
      <c r="E95" s="1">
        <v>3966440</v>
      </c>
      <c r="F95" s="41">
        <f t="shared" si="15"/>
        <v>15.837</v>
      </c>
      <c r="G95" s="22">
        <f t="shared" si="10"/>
        <v>61.543544623027458</v>
      </c>
      <c r="H95" s="45">
        <f t="shared" si="11"/>
        <v>1.4973423982077003</v>
      </c>
      <c r="I95" s="42">
        <f t="shared" si="12"/>
        <v>63.040887021235157</v>
      </c>
      <c r="J95" s="30">
        <f t="shared" si="14"/>
        <v>310</v>
      </c>
      <c r="K95" s="194"/>
      <c r="L95" s="27">
        <f t="shared" si="13"/>
        <v>373.04088702123516</v>
      </c>
    </row>
    <row r="96" spans="1:12" ht="15" customHeight="1" x14ac:dyDescent="0.45">
      <c r="A96" s="350"/>
      <c r="B96" s="5" t="s">
        <v>7</v>
      </c>
      <c r="C96" s="2">
        <v>402</v>
      </c>
      <c r="D96" s="1">
        <v>3403116</v>
      </c>
      <c r="E96" s="1">
        <v>3429492</v>
      </c>
      <c r="F96" s="41">
        <f t="shared" si="15"/>
        <v>26.376000000000001</v>
      </c>
      <c r="G96" s="22">
        <f t="shared" si="10"/>
        <v>102.49873921683225</v>
      </c>
      <c r="H96" s="45">
        <f t="shared" si="11"/>
        <v>1.4973423982077003</v>
      </c>
      <c r="I96" s="42">
        <f t="shared" si="12"/>
        <v>103.99608161503996</v>
      </c>
      <c r="J96" s="30">
        <f t="shared" si="14"/>
        <v>310</v>
      </c>
      <c r="K96" s="194"/>
      <c r="L96" s="27">
        <f t="shared" si="13"/>
        <v>413.99608161503994</v>
      </c>
    </row>
    <row r="97" spans="1:12" ht="15" customHeight="1" x14ac:dyDescent="0.45">
      <c r="A97" s="350"/>
      <c r="B97" s="5" t="s">
        <v>7</v>
      </c>
      <c r="C97" s="2">
        <v>403</v>
      </c>
      <c r="D97" s="1">
        <v>3077157</v>
      </c>
      <c r="E97" s="1">
        <v>3085742</v>
      </c>
      <c r="F97" s="41">
        <f t="shared" si="15"/>
        <v>8.5850000000000009</v>
      </c>
      <c r="G97" s="22">
        <f t="shared" si="10"/>
        <v>33.361831823495031</v>
      </c>
      <c r="H97" s="45">
        <f t="shared" si="11"/>
        <v>1.4973423982077003</v>
      </c>
      <c r="I97" s="42">
        <f t="shared" si="12"/>
        <v>34.85917422170273</v>
      </c>
      <c r="J97" s="30">
        <f t="shared" si="14"/>
        <v>310</v>
      </c>
      <c r="K97" s="194"/>
      <c r="L97" s="27">
        <f t="shared" si="13"/>
        <v>344.85917422170274</v>
      </c>
    </row>
    <row r="98" spans="1:12" ht="15" customHeight="1" x14ac:dyDescent="0.45">
      <c r="A98" s="350"/>
      <c r="B98" s="5" t="s">
        <v>7</v>
      </c>
      <c r="C98" s="2">
        <v>404</v>
      </c>
      <c r="D98" s="1">
        <v>3287967</v>
      </c>
      <c r="E98" s="1">
        <v>3298605</v>
      </c>
      <c r="F98" s="41">
        <f t="shared" si="15"/>
        <v>10.638</v>
      </c>
      <c r="G98" s="22">
        <f t="shared" si="10"/>
        <v>41.339914611338394</v>
      </c>
      <c r="H98" s="45">
        <f t="shared" si="11"/>
        <v>1.4973423982077003</v>
      </c>
      <c r="I98" s="42">
        <f t="shared" si="12"/>
        <v>42.837257009546093</v>
      </c>
      <c r="J98" s="30">
        <f t="shared" si="14"/>
        <v>310</v>
      </c>
      <c r="K98" s="194"/>
      <c r="L98" s="27">
        <f t="shared" si="13"/>
        <v>352.83725700954608</v>
      </c>
    </row>
    <row r="99" spans="1:12" ht="15" customHeight="1" x14ac:dyDescent="0.45">
      <c r="A99" s="350"/>
      <c r="B99" s="5" t="s">
        <v>7</v>
      </c>
      <c r="C99" s="2">
        <v>501</v>
      </c>
      <c r="D99" s="1">
        <v>2876482</v>
      </c>
      <c r="E99" s="1">
        <v>2898883</v>
      </c>
      <c r="F99" s="41">
        <f>(E99-D99)*$N$1</f>
        <v>22.401</v>
      </c>
      <c r="G99" s="22">
        <f t="shared" si="10"/>
        <v>87.051647603740491</v>
      </c>
      <c r="H99" s="45">
        <f t="shared" si="11"/>
        <v>1.4973423982077003</v>
      </c>
      <c r="I99" s="42">
        <f t="shared" si="12"/>
        <v>88.548990001948198</v>
      </c>
      <c r="J99" s="30">
        <f t="shared" si="14"/>
        <v>310</v>
      </c>
      <c r="K99" s="194"/>
      <c r="L99" s="27">
        <f t="shared" si="13"/>
        <v>398.5489900019482</v>
      </c>
    </row>
    <row r="100" spans="1:12" ht="15" customHeight="1" x14ac:dyDescent="0.45">
      <c r="A100" s="350"/>
      <c r="B100" s="5" t="s">
        <v>7</v>
      </c>
      <c r="C100" s="2">
        <v>502</v>
      </c>
      <c r="D100" s="1">
        <v>2596831</v>
      </c>
      <c r="E100" s="1">
        <v>2608871</v>
      </c>
      <c r="F100" s="41">
        <f t="shared" si="15"/>
        <v>12.040000000000001</v>
      </c>
      <c r="G100" s="22">
        <f t="shared" si="10"/>
        <v>46.788171829339561</v>
      </c>
      <c r="H100" s="45">
        <f t="shared" si="11"/>
        <v>1.4973423982077003</v>
      </c>
      <c r="I100" s="42">
        <f t="shared" si="12"/>
        <v>48.28551422754726</v>
      </c>
      <c r="J100" s="30">
        <f t="shared" si="14"/>
        <v>310</v>
      </c>
      <c r="K100" s="194"/>
      <c r="L100" s="27">
        <f t="shared" si="13"/>
        <v>358.28551422754725</v>
      </c>
    </row>
    <row r="101" spans="1:12" ht="15" customHeight="1" x14ac:dyDescent="0.45">
      <c r="A101" s="350"/>
      <c r="B101" s="5" t="s">
        <v>7</v>
      </c>
      <c r="C101" s="2">
        <v>503</v>
      </c>
      <c r="D101" s="1">
        <v>3261950</v>
      </c>
      <c r="E101" s="1">
        <v>3282777</v>
      </c>
      <c r="F101" s="41">
        <f t="shared" si="15"/>
        <v>20.827000000000002</v>
      </c>
      <c r="G101" s="22">
        <f t="shared" si="10"/>
        <v>80.93498793103447</v>
      </c>
      <c r="H101" s="45">
        <f t="shared" si="11"/>
        <v>1.4973423982077003</v>
      </c>
      <c r="I101" s="42">
        <f t="shared" si="12"/>
        <v>82.432330329242177</v>
      </c>
      <c r="J101" s="30">
        <f t="shared" si="14"/>
        <v>310</v>
      </c>
      <c r="K101" s="194">
        <v>10</v>
      </c>
      <c r="L101" s="27">
        <f t="shared" si="13"/>
        <v>402.43233032924218</v>
      </c>
    </row>
    <row r="102" spans="1:12" ht="15.75" customHeight="1" x14ac:dyDescent="0.45">
      <c r="A102" s="350"/>
      <c r="B102" s="5" t="s">
        <v>7</v>
      </c>
      <c r="C102" s="2">
        <v>504</v>
      </c>
      <c r="D102" s="1">
        <v>4246261</v>
      </c>
      <c r="E102" s="1">
        <v>4271078</v>
      </c>
      <c r="F102" s="41">
        <f t="shared" si="15"/>
        <v>24.817</v>
      </c>
      <c r="G102" s="22">
        <f t="shared" si="10"/>
        <v>96.440370455873733</v>
      </c>
      <c r="H102" s="45">
        <f t="shared" si="11"/>
        <v>1.4973423982077003</v>
      </c>
      <c r="I102" s="42">
        <f t="shared" si="12"/>
        <v>97.93771285408144</v>
      </c>
      <c r="J102" s="30">
        <f t="shared" si="14"/>
        <v>310</v>
      </c>
      <c r="K102" s="194"/>
      <c r="L102" s="27">
        <f t="shared" si="13"/>
        <v>407.93771285408144</v>
      </c>
    </row>
    <row r="103" spans="1:12" ht="15" customHeight="1" x14ac:dyDescent="0.45">
      <c r="A103" s="351"/>
      <c r="B103" s="5" t="s">
        <v>8</v>
      </c>
      <c r="C103" s="2">
        <v>101</v>
      </c>
      <c r="D103" s="1">
        <v>3979996</v>
      </c>
      <c r="E103" s="1">
        <v>4009790</v>
      </c>
      <c r="F103" s="41">
        <f t="shared" si="15"/>
        <v>29.794</v>
      </c>
      <c r="G103" s="22">
        <f>MMULT($G$1,1/$F$183)*F103</f>
        <v>115.78129497369957</v>
      </c>
      <c r="H103" s="45">
        <f t="shared" si="11"/>
        <v>1.4973423982077003</v>
      </c>
      <c r="I103" s="42">
        <f>SUM(G103,H103)</f>
        <v>117.27863737190728</v>
      </c>
      <c r="J103" s="30">
        <f t="shared" si="14"/>
        <v>310</v>
      </c>
      <c r="K103" s="194"/>
      <c r="L103" s="27">
        <f>SUM(I103,J103,K103)</f>
        <v>427.27863737190728</v>
      </c>
    </row>
    <row r="104" spans="1:12" ht="15" customHeight="1" x14ac:dyDescent="0.45">
      <c r="A104" s="351"/>
      <c r="B104" s="5" t="s">
        <v>8</v>
      </c>
      <c r="C104" s="2">
        <v>102</v>
      </c>
      <c r="D104" s="1">
        <v>170740</v>
      </c>
      <c r="E104" s="1">
        <v>173840</v>
      </c>
      <c r="F104" s="41">
        <f>(E104-D104)*0.01</f>
        <v>31</v>
      </c>
      <c r="G104" s="22">
        <f t="shared" si="10"/>
        <v>120.46788427819986</v>
      </c>
      <c r="H104" s="45">
        <f t="shared" si="11"/>
        <v>1.4973423982077003</v>
      </c>
      <c r="I104" s="42">
        <f t="shared" si="12"/>
        <v>121.96522667640757</v>
      </c>
      <c r="J104" s="30">
        <f t="shared" si="14"/>
        <v>310</v>
      </c>
      <c r="K104" s="194"/>
      <c r="L104" s="27">
        <f t="shared" si="13"/>
        <v>431.96522667640755</v>
      </c>
    </row>
    <row r="105" spans="1:12" ht="15" customHeight="1" x14ac:dyDescent="0.45">
      <c r="A105" s="351"/>
      <c r="B105" s="5" t="s">
        <v>8</v>
      </c>
      <c r="C105" s="2">
        <v>103</v>
      </c>
      <c r="D105" s="1">
        <v>188805</v>
      </c>
      <c r="E105" s="1">
        <v>212201</v>
      </c>
      <c r="F105" s="41">
        <f t="shared" ref="F105:F123" si="16">(E105-D105)*$N$1</f>
        <v>23.396000000000001</v>
      </c>
      <c r="G105" s="22">
        <f t="shared" si="10"/>
        <v>90.918278082992387</v>
      </c>
      <c r="H105" s="45">
        <f t="shared" si="11"/>
        <v>1.4973423982077003</v>
      </c>
      <c r="I105" s="42">
        <f t="shared" si="12"/>
        <v>92.415620481200094</v>
      </c>
      <c r="J105" s="30">
        <f t="shared" si="14"/>
        <v>310</v>
      </c>
      <c r="K105" s="194">
        <v>10</v>
      </c>
      <c r="L105" s="27">
        <f t="shared" si="13"/>
        <v>412.41562048120011</v>
      </c>
    </row>
    <row r="106" spans="1:12" ht="15" customHeight="1" x14ac:dyDescent="0.45">
      <c r="A106" s="351"/>
      <c r="B106" s="5" t="s">
        <v>8</v>
      </c>
      <c r="C106" s="2">
        <v>104</v>
      </c>
      <c r="D106" s="1">
        <v>1673</v>
      </c>
      <c r="E106" s="1">
        <v>2882</v>
      </c>
      <c r="F106" s="41">
        <f t="shared" si="16"/>
        <v>1.2090000000000001</v>
      </c>
      <c r="G106" s="22">
        <f t="shared" si="10"/>
        <v>4.6982474868497945</v>
      </c>
      <c r="H106" s="45">
        <f t="shared" si="11"/>
        <v>1.4973423982077003</v>
      </c>
      <c r="I106" s="42">
        <f t="shared" si="12"/>
        <v>6.1955898850574949</v>
      </c>
      <c r="J106" s="30">
        <f t="shared" si="14"/>
        <v>310</v>
      </c>
      <c r="K106" s="194"/>
      <c r="L106" s="27">
        <f t="shared" si="13"/>
        <v>316.19558988505747</v>
      </c>
    </row>
    <row r="107" spans="1:12" ht="15" customHeight="1" x14ac:dyDescent="0.45">
      <c r="A107" s="351"/>
      <c r="B107" s="5" t="s">
        <v>8</v>
      </c>
      <c r="C107" s="2">
        <v>201</v>
      </c>
      <c r="D107" s="1">
        <v>11977</v>
      </c>
      <c r="E107" s="1">
        <v>11977</v>
      </c>
      <c r="F107" s="263">
        <v>25</v>
      </c>
      <c r="G107" s="22">
        <f t="shared" si="10"/>
        <v>97.151519579193433</v>
      </c>
      <c r="H107" s="45">
        <f t="shared" si="11"/>
        <v>1.4973423982077003</v>
      </c>
      <c r="I107" s="42">
        <f t="shared" si="12"/>
        <v>98.64886197740114</v>
      </c>
      <c r="J107" s="30">
        <f t="shared" si="14"/>
        <v>310</v>
      </c>
      <c r="K107" s="194"/>
      <c r="L107" s="27">
        <f t="shared" si="13"/>
        <v>408.64886197740111</v>
      </c>
    </row>
    <row r="108" spans="1:12" ht="15" customHeight="1" x14ac:dyDescent="0.45">
      <c r="A108" s="351"/>
      <c r="B108" s="5" t="s">
        <v>8</v>
      </c>
      <c r="C108" s="2">
        <v>202</v>
      </c>
      <c r="D108" s="1">
        <v>249768</v>
      </c>
      <c r="E108" s="1">
        <v>267861</v>
      </c>
      <c r="F108" s="41">
        <f t="shared" si="16"/>
        <v>18.093</v>
      </c>
      <c r="G108" s="22">
        <f t="shared" si="10"/>
        <v>70.310497749853866</v>
      </c>
      <c r="H108" s="45">
        <f t="shared" si="11"/>
        <v>1.4973423982077003</v>
      </c>
      <c r="I108" s="42">
        <f t="shared" si="12"/>
        <v>71.807840148061572</v>
      </c>
      <c r="J108" s="30">
        <f t="shared" si="14"/>
        <v>310</v>
      </c>
      <c r="K108" s="194"/>
      <c r="L108" s="27">
        <f t="shared" si="13"/>
        <v>381.80784014806159</v>
      </c>
    </row>
    <row r="109" spans="1:12" ht="15" customHeight="1" x14ac:dyDescent="0.45">
      <c r="A109" s="351"/>
      <c r="B109" s="5" t="s">
        <v>8</v>
      </c>
      <c r="C109" s="2">
        <v>203</v>
      </c>
      <c r="D109" s="1">
        <v>3640794</v>
      </c>
      <c r="E109" s="1">
        <v>3651975</v>
      </c>
      <c r="F109" s="41">
        <f t="shared" si="16"/>
        <v>11.181000000000001</v>
      </c>
      <c r="G109" s="22">
        <f t="shared" si="10"/>
        <v>43.450045616598473</v>
      </c>
      <c r="H109" s="45">
        <f t="shared" si="11"/>
        <v>1.4973423982077003</v>
      </c>
      <c r="I109" s="42">
        <f t="shared" si="12"/>
        <v>44.947388014806172</v>
      </c>
      <c r="J109" s="30">
        <f t="shared" si="14"/>
        <v>310</v>
      </c>
      <c r="K109" s="194"/>
      <c r="L109" s="27">
        <f t="shared" si="13"/>
        <v>354.94738801480617</v>
      </c>
    </row>
    <row r="110" spans="1:12" ht="15" customHeight="1" x14ac:dyDescent="0.45">
      <c r="A110" s="351"/>
      <c r="B110" s="5" t="s">
        <v>8</v>
      </c>
      <c r="C110" s="2">
        <v>204</v>
      </c>
      <c r="D110" s="1">
        <v>2028328</v>
      </c>
      <c r="E110" s="1">
        <v>2052209</v>
      </c>
      <c r="F110" s="41">
        <f t="shared" si="16"/>
        <v>23.881</v>
      </c>
      <c r="G110" s="22">
        <f t="shared" si="10"/>
        <v>92.803017562828742</v>
      </c>
      <c r="H110" s="45">
        <f t="shared" si="11"/>
        <v>1.4973423982077003</v>
      </c>
      <c r="I110" s="42">
        <f t="shared" si="12"/>
        <v>94.300359961036449</v>
      </c>
      <c r="J110" s="30">
        <f t="shared" si="14"/>
        <v>310</v>
      </c>
      <c r="K110" s="194"/>
      <c r="L110" s="27">
        <f t="shared" si="13"/>
        <v>404.30035996103646</v>
      </c>
    </row>
    <row r="111" spans="1:12" ht="15" customHeight="1" x14ac:dyDescent="0.45">
      <c r="A111" s="351"/>
      <c r="B111" s="5" t="s">
        <v>8</v>
      </c>
      <c r="C111" s="2">
        <v>301</v>
      </c>
      <c r="D111" s="1">
        <v>3717684</v>
      </c>
      <c r="E111" s="1">
        <v>3732516</v>
      </c>
      <c r="F111" s="41">
        <f t="shared" si="16"/>
        <v>14.832000000000001</v>
      </c>
      <c r="G111" s="22">
        <f t="shared" si="10"/>
        <v>57.638053535943882</v>
      </c>
      <c r="H111" s="45">
        <f t="shared" si="11"/>
        <v>1.4973423982077003</v>
      </c>
      <c r="I111" s="42">
        <f t="shared" si="12"/>
        <v>59.135395934151582</v>
      </c>
      <c r="J111" s="30">
        <f t="shared" si="14"/>
        <v>310</v>
      </c>
      <c r="K111" s="194"/>
      <c r="L111" s="27">
        <f t="shared" si="13"/>
        <v>369.13539593415157</v>
      </c>
    </row>
    <row r="112" spans="1:12" ht="15" customHeight="1" x14ac:dyDescent="0.45">
      <c r="A112" s="351"/>
      <c r="B112" s="5" t="s">
        <v>8</v>
      </c>
      <c r="C112" s="2">
        <v>302</v>
      </c>
      <c r="D112" s="1">
        <v>3389391</v>
      </c>
      <c r="E112" s="1">
        <v>3396362</v>
      </c>
      <c r="F112" s="41">
        <f t="shared" si="16"/>
        <v>6.9710000000000001</v>
      </c>
      <c r="G112" s="22">
        <f t="shared" si="10"/>
        <v>27.089729719462298</v>
      </c>
      <c r="H112" s="45">
        <f t="shared" si="11"/>
        <v>1.4973423982077003</v>
      </c>
      <c r="I112" s="42">
        <f t="shared" si="12"/>
        <v>28.587072117669997</v>
      </c>
      <c r="J112" s="30">
        <f t="shared" si="14"/>
        <v>310</v>
      </c>
      <c r="K112" s="194"/>
      <c r="L112" s="27">
        <f t="shared" si="13"/>
        <v>338.58707211767</v>
      </c>
    </row>
    <row r="113" spans="1:12" ht="15" customHeight="1" x14ac:dyDescent="0.45">
      <c r="A113" s="351"/>
      <c r="B113" s="5" t="s">
        <v>8</v>
      </c>
      <c r="C113" s="2">
        <v>303</v>
      </c>
      <c r="D113" s="1">
        <v>41274</v>
      </c>
      <c r="E113" s="1">
        <v>71700</v>
      </c>
      <c r="F113" s="41">
        <f t="shared" si="16"/>
        <v>30.426000000000002</v>
      </c>
      <c r="G113" s="22">
        <f t="shared" si="10"/>
        <v>118.23728538866159</v>
      </c>
      <c r="H113" s="45">
        <f t="shared" si="11"/>
        <v>1.4973423982077003</v>
      </c>
      <c r="I113" s="42">
        <f t="shared" si="12"/>
        <v>119.7346277868693</v>
      </c>
      <c r="J113" s="30">
        <f t="shared" si="14"/>
        <v>310</v>
      </c>
      <c r="K113" s="194"/>
      <c r="L113" s="27">
        <f t="shared" si="13"/>
        <v>429.73462778686928</v>
      </c>
    </row>
    <row r="114" spans="1:12" ht="15" customHeight="1" x14ac:dyDescent="0.45">
      <c r="A114" s="351"/>
      <c r="B114" s="5" t="s">
        <v>8</v>
      </c>
      <c r="C114" s="2">
        <v>304</v>
      </c>
      <c r="D114" s="1">
        <v>118135</v>
      </c>
      <c r="E114" s="1">
        <v>127379</v>
      </c>
      <c r="F114" s="41">
        <f t="shared" si="16"/>
        <v>9.2439999999999998</v>
      </c>
      <c r="G114" s="22">
        <f t="shared" si="10"/>
        <v>35.922745879602566</v>
      </c>
      <c r="H114" s="45">
        <f t="shared" si="11"/>
        <v>1.4973423982077003</v>
      </c>
      <c r="I114" s="42">
        <f t="shared" si="12"/>
        <v>37.420088277810265</v>
      </c>
      <c r="J114" s="30">
        <f t="shared" si="14"/>
        <v>310</v>
      </c>
      <c r="K114" s="194"/>
      <c r="L114" s="27">
        <f t="shared" si="13"/>
        <v>347.42008827781024</v>
      </c>
    </row>
    <row r="115" spans="1:12" ht="15" customHeight="1" x14ac:dyDescent="0.45">
      <c r="A115" s="351"/>
      <c r="B115" s="5" t="s">
        <v>8</v>
      </c>
      <c r="C115" s="2">
        <v>401</v>
      </c>
      <c r="D115" s="1">
        <v>2863800</v>
      </c>
      <c r="E115" s="1">
        <v>2879561</v>
      </c>
      <c r="F115" s="41">
        <f t="shared" si="16"/>
        <v>15.761000000000001</v>
      </c>
      <c r="G115" s="22">
        <f t="shared" si="10"/>
        <v>61.248204003506714</v>
      </c>
      <c r="H115" s="45">
        <f t="shared" si="11"/>
        <v>1.4973423982077003</v>
      </c>
      <c r="I115" s="42">
        <f t="shared" si="12"/>
        <v>62.745546401714414</v>
      </c>
      <c r="J115" s="30">
        <f t="shared" si="14"/>
        <v>310</v>
      </c>
      <c r="K115" s="194"/>
      <c r="L115" s="27">
        <f t="shared" si="13"/>
        <v>372.74554640171442</v>
      </c>
    </row>
    <row r="116" spans="1:12" ht="15" customHeight="1" x14ac:dyDescent="0.45">
      <c r="A116" s="351"/>
      <c r="B116" s="5" t="s">
        <v>8</v>
      </c>
      <c r="C116" s="2">
        <v>402</v>
      </c>
      <c r="D116" s="1">
        <v>8305</v>
      </c>
      <c r="E116" s="1">
        <v>8305</v>
      </c>
      <c r="F116" s="41">
        <f t="shared" si="16"/>
        <v>0</v>
      </c>
      <c r="G116" s="22">
        <f t="shared" si="10"/>
        <v>0</v>
      </c>
      <c r="H116" s="45">
        <f t="shared" si="11"/>
        <v>1.4973423982077003</v>
      </c>
      <c r="I116" s="42">
        <f t="shared" si="12"/>
        <v>1.4973423982077003</v>
      </c>
      <c r="J116" s="30">
        <f t="shared" si="14"/>
        <v>310</v>
      </c>
      <c r="K116" s="194"/>
      <c r="L116" s="27">
        <f t="shared" si="13"/>
        <v>311.49734239820771</v>
      </c>
    </row>
    <row r="117" spans="1:12" ht="15" customHeight="1" x14ac:dyDescent="0.45">
      <c r="A117" s="351"/>
      <c r="B117" s="5" t="s">
        <v>8</v>
      </c>
      <c r="C117" s="2">
        <v>403</v>
      </c>
      <c r="D117" s="1">
        <v>536925</v>
      </c>
      <c r="E117" s="1">
        <v>537400</v>
      </c>
      <c r="F117" s="41">
        <f t="shared" si="16"/>
        <v>0.47500000000000003</v>
      </c>
      <c r="G117" s="22">
        <f t="shared" si="10"/>
        <v>1.8458788720046755</v>
      </c>
      <c r="H117" s="45">
        <f t="shared" si="11"/>
        <v>1.4973423982077003</v>
      </c>
      <c r="I117" s="42">
        <f t="shared" si="12"/>
        <v>3.3432212702123758</v>
      </c>
      <c r="J117" s="30">
        <f t="shared" si="14"/>
        <v>310</v>
      </c>
      <c r="K117" s="194">
        <v>10</v>
      </c>
      <c r="L117" s="27">
        <f t="shared" si="13"/>
        <v>323.34322127021238</v>
      </c>
    </row>
    <row r="118" spans="1:12" ht="15" customHeight="1" x14ac:dyDescent="0.45">
      <c r="A118" s="351"/>
      <c r="B118" s="5" t="s">
        <v>8</v>
      </c>
      <c r="C118" s="2">
        <v>404</v>
      </c>
      <c r="D118" s="1">
        <v>2820487</v>
      </c>
      <c r="E118" s="1">
        <v>2835772</v>
      </c>
      <c r="F118" s="41">
        <f t="shared" si="16"/>
        <v>15.285</v>
      </c>
      <c r="G118" s="22">
        <f t="shared" si="10"/>
        <v>59.398439070718865</v>
      </c>
      <c r="H118" s="45">
        <f t="shared" si="11"/>
        <v>1.4973423982077003</v>
      </c>
      <c r="I118" s="42">
        <f t="shared" si="12"/>
        <v>60.895781468926565</v>
      </c>
      <c r="J118" s="30">
        <f t="shared" si="14"/>
        <v>310</v>
      </c>
      <c r="K118" s="194">
        <v>10</v>
      </c>
      <c r="L118" s="27">
        <f t="shared" si="13"/>
        <v>380.89578146892654</v>
      </c>
    </row>
    <row r="119" spans="1:12" ht="15" customHeight="1" x14ac:dyDescent="0.45">
      <c r="A119" s="351"/>
      <c r="B119" s="5" t="s">
        <v>8</v>
      </c>
      <c r="C119" s="2">
        <v>501</v>
      </c>
      <c r="D119" s="1">
        <v>2899585</v>
      </c>
      <c r="E119" s="1">
        <v>2926265</v>
      </c>
      <c r="F119" s="41">
        <f t="shared" si="16"/>
        <v>26.68</v>
      </c>
      <c r="G119" s="22">
        <f t="shared" si="10"/>
        <v>103.68010169491524</v>
      </c>
      <c r="H119" s="45">
        <f t="shared" si="11"/>
        <v>1.4973423982077003</v>
      </c>
      <c r="I119" s="42">
        <f t="shared" si="12"/>
        <v>105.17744409312294</v>
      </c>
      <c r="J119" s="30">
        <f t="shared" si="14"/>
        <v>310</v>
      </c>
      <c r="K119" s="194"/>
      <c r="L119" s="27">
        <f t="shared" si="13"/>
        <v>415.17744409312297</v>
      </c>
    </row>
    <row r="120" spans="1:12" ht="15" customHeight="1" x14ac:dyDescent="0.45">
      <c r="A120" s="351"/>
      <c r="B120" s="5" t="s">
        <v>8</v>
      </c>
      <c r="C120" s="2">
        <v>502</v>
      </c>
      <c r="D120" s="1">
        <v>6085726</v>
      </c>
      <c r="E120" s="1">
        <v>6134674</v>
      </c>
      <c r="F120" s="41">
        <f t="shared" si="16"/>
        <v>48.948</v>
      </c>
      <c r="G120" s="22">
        <f t="shared" si="10"/>
        <v>190.2149032144944</v>
      </c>
      <c r="H120" s="45">
        <f t="shared" si="11"/>
        <v>1.4973423982077003</v>
      </c>
      <c r="I120" s="42">
        <f t="shared" si="12"/>
        <v>191.71224561270211</v>
      </c>
      <c r="J120" s="30">
        <f t="shared" si="14"/>
        <v>310</v>
      </c>
      <c r="K120" s="194"/>
      <c r="L120" s="27">
        <f t="shared" si="13"/>
        <v>501.71224561270208</v>
      </c>
    </row>
    <row r="121" spans="1:12" ht="15" customHeight="1" x14ac:dyDescent="0.45">
      <c r="A121" s="351"/>
      <c r="B121" s="5" t="s">
        <v>8</v>
      </c>
      <c r="C121" s="2">
        <v>503</v>
      </c>
      <c r="D121" s="1">
        <v>147180</v>
      </c>
      <c r="E121" s="1">
        <v>163543</v>
      </c>
      <c r="F121" s="41">
        <f t="shared" si="16"/>
        <v>16.363</v>
      </c>
      <c r="G121" s="22">
        <f t="shared" si="10"/>
        <v>63.587612594973685</v>
      </c>
      <c r="H121" s="45">
        <f t="shared" si="11"/>
        <v>1.4973423982077003</v>
      </c>
      <c r="I121" s="42">
        <f t="shared" si="12"/>
        <v>65.084954993181384</v>
      </c>
      <c r="J121" s="30">
        <f t="shared" si="14"/>
        <v>310</v>
      </c>
      <c r="K121" s="194"/>
      <c r="L121" s="27">
        <f t="shared" si="13"/>
        <v>375.08495499318138</v>
      </c>
    </row>
    <row r="122" spans="1:12" ht="15.75" customHeight="1" x14ac:dyDescent="0.45">
      <c r="A122" s="351"/>
      <c r="B122" s="5" t="s">
        <v>8</v>
      </c>
      <c r="C122" s="2">
        <v>504</v>
      </c>
      <c r="D122" s="1">
        <v>4476762</v>
      </c>
      <c r="E122" s="1">
        <v>4518749</v>
      </c>
      <c r="F122" s="41">
        <f t="shared" si="16"/>
        <v>41.987000000000002</v>
      </c>
      <c r="G122" s="22">
        <f t="shared" si="10"/>
        <v>163.16403410286381</v>
      </c>
      <c r="H122" s="45">
        <f t="shared" si="11"/>
        <v>1.4973423982077003</v>
      </c>
      <c r="I122" s="42">
        <f t="shared" si="12"/>
        <v>164.66137650107152</v>
      </c>
      <c r="J122" s="30">
        <f t="shared" si="14"/>
        <v>310</v>
      </c>
      <c r="K122" s="194"/>
      <c r="L122" s="27">
        <f t="shared" si="13"/>
        <v>474.66137650107152</v>
      </c>
    </row>
    <row r="123" spans="1:12" ht="15" customHeight="1" x14ac:dyDescent="0.45">
      <c r="A123" s="350"/>
      <c r="B123" s="5" t="s">
        <v>9</v>
      </c>
      <c r="C123" s="2">
        <v>101</v>
      </c>
      <c r="D123" s="1">
        <v>124897</v>
      </c>
      <c r="E123" s="1">
        <v>140892</v>
      </c>
      <c r="F123" s="41">
        <f t="shared" si="16"/>
        <v>15.995000000000001</v>
      </c>
      <c r="G123" s="22">
        <f t="shared" si="10"/>
        <v>62.157542226767966</v>
      </c>
      <c r="H123" s="45">
        <f t="shared" si="11"/>
        <v>1.4973423982077003</v>
      </c>
      <c r="I123" s="42">
        <f t="shared" si="12"/>
        <v>63.654884624975665</v>
      </c>
      <c r="J123" s="30">
        <f t="shared" si="14"/>
        <v>310</v>
      </c>
      <c r="K123" s="194"/>
      <c r="L123" s="27">
        <f t="shared" si="13"/>
        <v>373.65488462497569</v>
      </c>
    </row>
    <row r="124" spans="1:12" ht="15" customHeight="1" x14ac:dyDescent="0.45">
      <c r="A124" s="350"/>
      <c r="B124" s="5" t="s">
        <v>9</v>
      </c>
      <c r="C124" s="2">
        <v>102</v>
      </c>
      <c r="D124" s="1">
        <v>24466</v>
      </c>
      <c r="E124" s="1">
        <v>24590</v>
      </c>
      <c r="F124" s="41">
        <f>(E124-D124)*0.01</f>
        <v>1.24</v>
      </c>
      <c r="G124" s="22">
        <f>MMULT($G$1,1/$F$183)*F124</f>
        <v>4.8187153711279942</v>
      </c>
      <c r="H124" s="45">
        <f t="shared" si="11"/>
        <v>1.4973423982077003</v>
      </c>
      <c r="I124" s="42">
        <f t="shared" si="12"/>
        <v>6.3160577693356945</v>
      </c>
      <c r="J124" s="30">
        <f t="shared" si="14"/>
        <v>310</v>
      </c>
      <c r="K124" s="194"/>
      <c r="L124" s="27">
        <f t="shared" si="13"/>
        <v>316.31605776933571</v>
      </c>
    </row>
    <row r="125" spans="1:12" ht="15" customHeight="1" x14ac:dyDescent="0.45">
      <c r="A125" s="350"/>
      <c r="B125" s="5" t="s">
        <v>9</v>
      </c>
      <c r="C125" s="2">
        <v>103</v>
      </c>
      <c r="D125" s="1">
        <v>3046452</v>
      </c>
      <c r="E125" s="1">
        <v>3049630</v>
      </c>
      <c r="F125" s="41">
        <f t="shared" ref="F125:F181" si="17">(E125-D125)*$N$1</f>
        <v>3.1779999999999999</v>
      </c>
      <c r="G125" s="22">
        <f t="shared" si="10"/>
        <v>12.349901168907069</v>
      </c>
      <c r="H125" s="45">
        <f t="shared" si="11"/>
        <v>1.4973423982077003</v>
      </c>
      <c r="I125" s="42">
        <f t="shared" si="12"/>
        <v>13.84724356711477</v>
      </c>
      <c r="J125" s="30">
        <f t="shared" si="14"/>
        <v>310</v>
      </c>
      <c r="K125" s="194"/>
      <c r="L125" s="27">
        <f t="shared" si="13"/>
        <v>323.84724356711479</v>
      </c>
    </row>
    <row r="126" spans="1:12" ht="15" customHeight="1" x14ac:dyDescent="0.45">
      <c r="A126" s="350"/>
      <c r="B126" s="5" t="s">
        <v>9</v>
      </c>
      <c r="C126" s="2">
        <v>104</v>
      </c>
      <c r="D126" s="1">
        <v>2989432</v>
      </c>
      <c r="E126" s="1">
        <v>3007383</v>
      </c>
      <c r="F126" s="41">
        <f t="shared" si="17"/>
        <v>17.951000000000001</v>
      </c>
      <c r="G126" s="22">
        <f t="shared" si="10"/>
        <v>69.758677118644059</v>
      </c>
      <c r="H126" s="45">
        <f t="shared" si="11"/>
        <v>1.4973423982077003</v>
      </c>
      <c r="I126" s="42">
        <f t="shared" si="12"/>
        <v>71.256019516851765</v>
      </c>
      <c r="J126" s="30">
        <f t="shared" si="14"/>
        <v>310</v>
      </c>
      <c r="K126" s="194"/>
      <c r="L126" s="27">
        <f t="shared" si="13"/>
        <v>381.25601951685178</v>
      </c>
    </row>
    <row r="127" spans="1:12" ht="15" customHeight="1" x14ac:dyDescent="0.45">
      <c r="A127" s="350"/>
      <c r="B127" s="5" t="s">
        <v>9</v>
      </c>
      <c r="C127" s="2">
        <v>201</v>
      </c>
      <c r="D127" s="1">
        <v>2687651</v>
      </c>
      <c r="E127" s="1">
        <v>2698379</v>
      </c>
      <c r="F127" s="41">
        <f t="shared" si="17"/>
        <v>10.728</v>
      </c>
      <c r="G127" s="22">
        <f t="shared" si="10"/>
        <v>41.689660081823483</v>
      </c>
      <c r="H127" s="45">
        <f t="shared" si="11"/>
        <v>1.4973423982077003</v>
      </c>
      <c r="I127" s="42">
        <f t="shared" si="12"/>
        <v>43.187002480031182</v>
      </c>
      <c r="J127" s="30">
        <f t="shared" si="14"/>
        <v>310</v>
      </c>
      <c r="K127" s="194"/>
      <c r="L127" s="27">
        <f t="shared" si="13"/>
        <v>353.1870024800312</v>
      </c>
    </row>
    <row r="128" spans="1:12" ht="15" customHeight="1" x14ac:dyDescent="0.45">
      <c r="A128" s="350"/>
      <c r="B128" s="5" t="s">
        <v>9</v>
      </c>
      <c r="C128" s="2">
        <v>202</v>
      </c>
      <c r="D128" s="1">
        <v>4846841</v>
      </c>
      <c r="E128" s="1">
        <v>4867729</v>
      </c>
      <c r="F128" s="41">
        <f t="shared" si="17"/>
        <v>20.888000000000002</v>
      </c>
      <c r="G128" s="22">
        <f t="shared" si="10"/>
        <v>81.172037638807709</v>
      </c>
      <c r="H128" s="45">
        <f t="shared" si="11"/>
        <v>1.4973423982077003</v>
      </c>
      <c r="I128" s="42">
        <f t="shared" si="12"/>
        <v>82.669380037015415</v>
      </c>
      <c r="J128" s="30">
        <f t="shared" si="14"/>
        <v>310</v>
      </c>
      <c r="K128" s="194"/>
      <c r="L128" s="27">
        <f t="shared" si="13"/>
        <v>392.6693800370154</v>
      </c>
    </row>
    <row r="129" spans="1:12" ht="15" customHeight="1" x14ac:dyDescent="0.45">
      <c r="A129" s="350"/>
      <c r="B129" s="5" t="s">
        <v>9</v>
      </c>
      <c r="C129" s="2">
        <v>203</v>
      </c>
      <c r="D129" s="1">
        <v>2114604</v>
      </c>
      <c r="E129" s="1">
        <v>2133163</v>
      </c>
      <c r="F129" s="41">
        <f t="shared" si="17"/>
        <v>18.559000000000001</v>
      </c>
      <c r="G129" s="22">
        <f t="shared" si="10"/>
        <v>72.121402074810049</v>
      </c>
      <c r="H129" s="45">
        <f t="shared" si="11"/>
        <v>1.4973423982077003</v>
      </c>
      <c r="I129" s="42">
        <f t="shared" si="12"/>
        <v>73.618744473017756</v>
      </c>
      <c r="J129" s="30">
        <f t="shared" si="14"/>
        <v>310</v>
      </c>
      <c r="K129" s="194">
        <v>10</v>
      </c>
      <c r="L129" s="27">
        <f t="shared" si="13"/>
        <v>393.61874447301773</v>
      </c>
    </row>
    <row r="130" spans="1:12" ht="15" customHeight="1" x14ac:dyDescent="0.45">
      <c r="A130" s="350"/>
      <c r="B130" s="5" t="s">
        <v>9</v>
      </c>
      <c r="C130" s="2">
        <v>204</v>
      </c>
      <c r="D130" s="1">
        <v>3000856</v>
      </c>
      <c r="E130" s="1">
        <v>3047710</v>
      </c>
      <c r="F130" s="41">
        <f t="shared" si="17"/>
        <v>46.853999999999999</v>
      </c>
      <c r="G130" s="22">
        <f t="shared" si="10"/>
        <v>182.07749193454117</v>
      </c>
      <c r="H130" s="45">
        <f t="shared" si="11"/>
        <v>1.4973423982077003</v>
      </c>
      <c r="I130" s="42">
        <f t="shared" si="12"/>
        <v>183.57483433274888</v>
      </c>
      <c r="J130" s="30">
        <f t="shared" si="14"/>
        <v>310</v>
      </c>
      <c r="K130" s="194"/>
      <c r="L130" s="27">
        <f t="shared" si="13"/>
        <v>493.57483433274888</v>
      </c>
    </row>
    <row r="131" spans="1:12" ht="15" customHeight="1" x14ac:dyDescent="0.45">
      <c r="A131" s="350"/>
      <c r="B131" s="5" t="s">
        <v>9</v>
      </c>
      <c r="C131" s="2">
        <v>301</v>
      </c>
      <c r="D131" s="1">
        <v>3146620</v>
      </c>
      <c r="E131" s="1">
        <v>3160671</v>
      </c>
      <c r="F131" s="41">
        <f t="shared" si="17"/>
        <v>14.051</v>
      </c>
      <c r="G131" s="22">
        <f t="shared" si="10"/>
        <v>54.603040064289878</v>
      </c>
      <c r="H131" s="45">
        <f t="shared" si="11"/>
        <v>1.4973423982077003</v>
      </c>
      <c r="I131" s="42">
        <f t="shared" si="12"/>
        <v>56.100382462497578</v>
      </c>
      <c r="J131" s="30">
        <f t="shared" si="14"/>
        <v>310</v>
      </c>
      <c r="K131" s="194"/>
      <c r="L131" s="27">
        <f t="shared" si="13"/>
        <v>366.10038246249758</v>
      </c>
    </row>
    <row r="132" spans="1:12" ht="15" customHeight="1" x14ac:dyDescent="0.45">
      <c r="A132" s="350"/>
      <c r="B132" s="5" t="s">
        <v>9</v>
      </c>
      <c r="C132" s="2">
        <v>302</v>
      </c>
      <c r="D132" s="1">
        <v>1906205</v>
      </c>
      <c r="E132" s="1">
        <v>1914342</v>
      </c>
      <c r="F132" s="41">
        <f t="shared" si="17"/>
        <v>8.1370000000000005</v>
      </c>
      <c r="G132" s="22">
        <f t="shared" ref="G132:G182" si="18">MMULT($G$1,1/$F$183)*F132</f>
        <v>31.620876592635881</v>
      </c>
      <c r="H132" s="45">
        <f t="shared" ref="H132:H182" si="19">MMULT($H$1,1/180)</f>
        <v>1.4973423982077003</v>
      </c>
      <c r="I132" s="42">
        <f t="shared" ref="I132:I181" si="20">SUM(G132,H132)</f>
        <v>33.11821899084358</v>
      </c>
      <c r="J132" s="30">
        <f t="shared" si="14"/>
        <v>310</v>
      </c>
      <c r="K132" s="194"/>
      <c r="L132" s="27">
        <f t="shared" ref="L132:L182" si="21">SUM(I132,J132,K132)</f>
        <v>343.11821899084356</v>
      </c>
    </row>
    <row r="133" spans="1:12" ht="15" customHeight="1" x14ac:dyDescent="0.45">
      <c r="A133" s="350"/>
      <c r="B133" s="5" t="s">
        <v>9</v>
      </c>
      <c r="C133" s="2">
        <v>303</v>
      </c>
      <c r="D133" s="1">
        <v>3505162</v>
      </c>
      <c r="E133" s="1">
        <v>3535654</v>
      </c>
      <c r="F133" s="41">
        <f t="shared" si="17"/>
        <v>30.492000000000001</v>
      </c>
      <c r="G133" s="22">
        <f t="shared" si="18"/>
        <v>118.49376540035065</v>
      </c>
      <c r="H133" s="45">
        <f t="shared" si="19"/>
        <v>1.4973423982077003</v>
      </c>
      <c r="I133" s="42">
        <f t="shared" si="20"/>
        <v>119.99110779855836</v>
      </c>
      <c r="J133" s="30">
        <f t="shared" ref="J133:J182" si="22">SUM($J$3)</f>
        <v>310</v>
      </c>
      <c r="K133" s="194"/>
      <c r="L133" s="27">
        <f t="shared" si="21"/>
        <v>429.99110779855835</v>
      </c>
    </row>
    <row r="134" spans="1:12" ht="15" customHeight="1" x14ac:dyDescent="0.45">
      <c r="A134" s="350"/>
      <c r="B134" s="5" t="s">
        <v>9</v>
      </c>
      <c r="C134" s="2">
        <v>304</v>
      </c>
      <c r="D134" s="1">
        <v>4094722</v>
      </c>
      <c r="E134" s="1">
        <v>4113379</v>
      </c>
      <c r="F134" s="41">
        <f t="shared" si="17"/>
        <v>18.657</v>
      </c>
      <c r="G134" s="22">
        <f t="shared" si="18"/>
        <v>72.502236031560471</v>
      </c>
      <c r="H134" s="45">
        <f t="shared" si="19"/>
        <v>1.4973423982077003</v>
      </c>
      <c r="I134" s="42">
        <f t="shared" si="20"/>
        <v>73.999578429768178</v>
      </c>
      <c r="J134" s="30">
        <f t="shared" si="22"/>
        <v>310</v>
      </c>
      <c r="K134" s="194"/>
      <c r="L134" s="27">
        <f t="shared" si="21"/>
        <v>383.99957842976818</v>
      </c>
    </row>
    <row r="135" spans="1:12" ht="15" customHeight="1" x14ac:dyDescent="0.45">
      <c r="A135" s="350"/>
      <c r="B135" s="5" t="s">
        <v>9</v>
      </c>
      <c r="C135" s="2">
        <v>401</v>
      </c>
      <c r="D135" s="1">
        <v>1962652</v>
      </c>
      <c r="E135" s="1">
        <v>1971537</v>
      </c>
      <c r="F135" s="41">
        <f t="shared" si="17"/>
        <v>8.8849999999999998</v>
      </c>
      <c r="G135" s="22">
        <f t="shared" si="18"/>
        <v>34.527650058445346</v>
      </c>
      <c r="H135" s="45">
        <f t="shared" si="19"/>
        <v>1.4973423982077003</v>
      </c>
      <c r="I135" s="42">
        <f t="shared" si="20"/>
        <v>36.024992456653045</v>
      </c>
      <c r="J135" s="30">
        <f t="shared" si="22"/>
        <v>310</v>
      </c>
      <c r="K135" s="194"/>
      <c r="L135" s="27">
        <f t="shared" si="21"/>
        <v>346.02499245665302</v>
      </c>
    </row>
    <row r="136" spans="1:12" ht="15" customHeight="1" x14ac:dyDescent="0.45">
      <c r="A136" s="350"/>
      <c r="B136" s="5" t="s">
        <v>9</v>
      </c>
      <c r="C136" s="2">
        <v>402</v>
      </c>
      <c r="D136" s="1">
        <v>2019732</v>
      </c>
      <c r="E136" s="1">
        <v>2024351</v>
      </c>
      <c r="F136" s="41">
        <f t="shared" si="17"/>
        <v>4.6189999999999998</v>
      </c>
      <c r="G136" s="22">
        <f t="shared" si="18"/>
        <v>17.94971475745178</v>
      </c>
      <c r="H136" s="45">
        <f t="shared" si="19"/>
        <v>1.4973423982077003</v>
      </c>
      <c r="I136" s="42">
        <f t="shared" si="20"/>
        <v>19.447057155659479</v>
      </c>
      <c r="J136" s="30">
        <f t="shared" si="22"/>
        <v>310</v>
      </c>
      <c r="K136" s="194"/>
      <c r="L136" s="27">
        <f t="shared" si="21"/>
        <v>329.44705715565948</v>
      </c>
    </row>
    <row r="137" spans="1:12" ht="15" customHeight="1" x14ac:dyDescent="0.45">
      <c r="A137" s="350"/>
      <c r="B137" s="5" t="s">
        <v>9</v>
      </c>
      <c r="C137" s="2">
        <v>403</v>
      </c>
      <c r="D137" s="1">
        <v>4614864</v>
      </c>
      <c r="E137" s="1">
        <v>4651469</v>
      </c>
      <c r="F137" s="41">
        <f t="shared" si="17"/>
        <v>36.605000000000004</v>
      </c>
      <c r="G137" s="22">
        <f t="shared" si="18"/>
        <v>142.24925496785505</v>
      </c>
      <c r="H137" s="45">
        <f t="shared" si="19"/>
        <v>1.4973423982077003</v>
      </c>
      <c r="I137" s="42">
        <f t="shared" si="20"/>
        <v>143.74659736606276</v>
      </c>
      <c r="J137" s="30">
        <f t="shared" si="22"/>
        <v>310</v>
      </c>
      <c r="K137" s="194"/>
      <c r="L137" s="27">
        <f t="shared" si="21"/>
        <v>453.74659736606276</v>
      </c>
    </row>
    <row r="138" spans="1:12" ht="15" customHeight="1" x14ac:dyDescent="0.45">
      <c r="A138" s="350"/>
      <c r="B138" s="5" t="s">
        <v>9</v>
      </c>
      <c r="C138" s="2">
        <v>404</v>
      </c>
      <c r="D138" s="1">
        <v>2550519</v>
      </c>
      <c r="E138" s="1">
        <v>2570637</v>
      </c>
      <c r="F138" s="41">
        <f t="shared" si="17"/>
        <v>20.118000000000002</v>
      </c>
      <c r="G138" s="22">
        <f t="shared" si="18"/>
        <v>78.179770835768551</v>
      </c>
      <c r="H138" s="45">
        <f t="shared" si="19"/>
        <v>1.4973423982077003</v>
      </c>
      <c r="I138" s="42">
        <f t="shared" si="20"/>
        <v>79.677113233976257</v>
      </c>
      <c r="J138" s="30">
        <f t="shared" si="22"/>
        <v>310</v>
      </c>
      <c r="K138" s="194"/>
      <c r="L138" s="27">
        <f t="shared" si="21"/>
        <v>389.67711323397623</v>
      </c>
    </row>
    <row r="139" spans="1:12" ht="15" customHeight="1" x14ac:dyDescent="0.45">
      <c r="A139" s="350"/>
      <c r="B139" s="5" t="s">
        <v>9</v>
      </c>
      <c r="C139" s="2">
        <v>501</v>
      </c>
      <c r="D139" s="1">
        <v>3196779</v>
      </c>
      <c r="E139" s="1">
        <v>3214277</v>
      </c>
      <c r="F139" s="41">
        <f t="shared" si="17"/>
        <v>17.498000000000001</v>
      </c>
      <c r="G139" s="22">
        <f t="shared" si="18"/>
        <v>67.998291583869076</v>
      </c>
      <c r="H139" s="45">
        <f t="shared" si="19"/>
        <v>1.4973423982077003</v>
      </c>
      <c r="I139" s="42">
        <f t="shared" si="20"/>
        <v>69.495633982076782</v>
      </c>
      <c r="J139" s="30">
        <f t="shared" si="22"/>
        <v>310</v>
      </c>
      <c r="K139" s="194"/>
      <c r="L139" s="27">
        <f t="shared" si="21"/>
        <v>379.49563398207681</v>
      </c>
    </row>
    <row r="140" spans="1:12" ht="15" customHeight="1" x14ac:dyDescent="0.45">
      <c r="A140" s="350"/>
      <c r="B140" s="5" t="s">
        <v>9</v>
      </c>
      <c r="C140" s="2">
        <v>502</v>
      </c>
      <c r="D140" s="1">
        <v>3064478</v>
      </c>
      <c r="E140" s="1">
        <v>3072876</v>
      </c>
      <c r="F140" s="41">
        <f t="shared" si="17"/>
        <v>8.3979999999999997</v>
      </c>
      <c r="G140" s="22">
        <f t="shared" si="18"/>
        <v>32.635138457042657</v>
      </c>
      <c r="H140" s="45">
        <f t="shared" si="19"/>
        <v>1.4973423982077003</v>
      </c>
      <c r="I140" s="42">
        <f t="shared" si="20"/>
        <v>34.132480855250357</v>
      </c>
      <c r="J140" s="30">
        <f t="shared" si="22"/>
        <v>310</v>
      </c>
      <c r="K140" s="194"/>
      <c r="L140" s="27">
        <f t="shared" si="21"/>
        <v>344.13248085525038</v>
      </c>
    </row>
    <row r="141" spans="1:12" ht="15" customHeight="1" x14ac:dyDescent="0.45">
      <c r="A141" s="350"/>
      <c r="B141" s="5" t="s">
        <v>9</v>
      </c>
      <c r="C141" s="2">
        <v>503</v>
      </c>
      <c r="D141" s="1">
        <v>3060179</v>
      </c>
      <c r="E141" s="1">
        <v>3072116</v>
      </c>
      <c r="F141" s="41">
        <f t="shared" si="17"/>
        <v>11.936999999999999</v>
      </c>
      <c r="G141" s="22">
        <f t="shared" si="18"/>
        <v>46.387907568673278</v>
      </c>
      <c r="H141" s="45">
        <f t="shared" si="19"/>
        <v>1.4973423982077003</v>
      </c>
      <c r="I141" s="42">
        <f t="shared" si="20"/>
        <v>47.885249966880977</v>
      </c>
      <c r="J141" s="30">
        <f t="shared" si="22"/>
        <v>310</v>
      </c>
      <c r="K141" s="194"/>
      <c r="L141" s="27">
        <f>SUM(I141,J141,K141)</f>
        <v>357.88524996688096</v>
      </c>
    </row>
    <row r="142" spans="1:12" ht="15.75" customHeight="1" x14ac:dyDescent="0.45">
      <c r="A142" s="350"/>
      <c r="B142" s="5" t="s">
        <v>9</v>
      </c>
      <c r="C142" s="2">
        <v>504</v>
      </c>
      <c r="D142" s="1">
        <v>3105031</v>
      </c>
      <c r="E142" s="1">
        <v>3111192</v>
      </c>
      <c r="F142" s="41">
        <f t="shared" si="17"/>
        <v>6.1610000000000005</v>
      </c>
      <c r="G142" s="22">
        <f t="shared" si="18"/>
        <v>23.942020485096432</v>
      </c>
      <c r="H142" s="45">
        <f t="shared" si="19"/>
        <v>1.4973423982077003</v>
      </c>
      <c r="I142" s="42">
        <f t="shared" si="20"/>
        <v>25.439362883304131</v>
      </c>
      <c r="J142" s="30">
        <f t="shared" si="22"/>
        <v>310</v>
      </c>
      <c r="K142" s="194"/>
      <c r="L142" s="27">
        <f t="shared" si="21"/>
        <v>335.43936288330411</v>
      </c>
    </row>
    <row r="143" spans="1:12" x14ac:dyDescent="0.45">
      <c r="A143" s="351"/>
      <c r="B143" s="5" t="s">
        <v>10</v>
      </c>
      <c r="C143" s="2">
        <v>101</v>
      </c>
      <c r="D143" s="1">
        <v>3827460</v>
      </c>
      <c r="E143" s="1">
        <v>3848535</v>
      </c>
      <c r="F143" s="41">
        <f t="shared" si="17"/>
        <v>21.074999999999999</v>
      </c>
      <c r="G143" s="22">
        <f t="shared" si="18"/>
        <v>81.898731005260061</v>
      </c>
      <c r="H143" s="45">
        <f t="shared" si="19"/>
        <v>1.4973423982077003</v>
      </c>
      <c r="I143" s="42">
        <f t="shared" si="20"/>
        <v>83.396073403467767</v>
      </c>
      <c r="J143" s="30">
        <f t="shared" si="22"/>
        <v>310</v>
      </c>
      <c r="K143" s="194"/>
      <c r="L143" s="27">
        <f t="shared" si="21"/>
        <v>393.39607340346777</v>
      </c>
    </row>
    <row r="144" spans="1:12" x14ac:dyDescent="0.45">
      <c r="A144" s="351"/>
      <c r="B144" s="5" t="s">
        <v>10</v>
      </c>
      <c r="C144" s="2">
        <v>102</v>
      </c>
      <c r="D144" s="1">
        <v>24925</v>
      </c>
      <c r="E144" s="1">
        <v>30988</v>
      </c>
      <c r="F144" s="41">
        <f t="shared" si="17"/>
        <v>6.0629999999999997</v>
      </c>
      <c r="G144" s="22">
        <f t="shared" si="18"/>
        <v>23.561186528345992</v>
      </c>
      <c r="H144" s="45">
        <f t="shared" si="19"/>
        <v>1.4973423982077003</v>
      </c>
      <c r="I144" s="42">
        <f t="shared" si="20"/>
        <v>25.058528926553691</v>
      </c>
      <c r="J144" s="30">
        <f t="shared" si="22"/>
        <v>310</v>
      </c>
      <c r="K144" s="194"/>
      <c r="L144" s="27">
        <f t="shared" si="21"/>
        <v>335.05852892655366</v>
      </c>
    </row>
    <row r="145" spans="1:12" x14ac:dyDescent="0.45">
      <c r="A145" s="351"/>
      <c r="B145" s="5" t="s">
        <v>10</v>
      </c>
      <c r="C145" s="2">
        <v>103</v>
      </c>
      <c r="D145" s="1">
        <v>3994375</v>
      </c>
      <c r="E145" s="1">
        <v>3997657</v>
      </c>
      <c r="F145" s="41">
        <f t="shared" si="17"/>
        <v>3.282</v>
      </c>
      <c r="G145" s="22">
        <f t="shared" si="18"/>
        <v>12.754051490356515</v>
      </c>
      <c r="H145" s="45">
        <f t="shared" si="19"/>
        <v>1.4973423982077003</v>
      </c>
      <c r="I145" s="42">
        <f t="shared" si="20"/>
        <v>14.251393888564216</v>
      </c>
      <c r="J145" s="30">
        <f t="shared" si="22"/>
        <v>310</v>
      </c>
      <c r="K145" s="194"/>
      <c r="L145" s="27">
        <f t="shared" si="21"/>
        <v>324.25139388856422</v>
      </c>
    </row>
    <row r="146" spans="1:12" x14ac:dyDescent="0.45">
      <c r="A146" s="351"/>
      <c r="B146" s="5" t="s">
        <v>10</v>
      </c>
      <c r="C146" s="2">
        <v>104</v>
      </c>
      <c r="D146" s="1">
        <v>3076503</v>
      </c>
      <c r="E146" s="1">
        <v>3090369</v>
      </c>
      <c r="F146" s="41">
        <f t="shared" si="17"/>
        <v>13.866</v>
      </c>
      <c r="G146" s="22">
        <f t="shared" si="18"/>
        <v>53.884118819403845</v>
      </c>
      <c r="H146" s="45">
        <f t="shared" si="19"/>
        <v>1.4973423982077003</v>
      </c>
      <c r="I146" s="42">
        <f t="shared" si="20"/>
        <v>55.381461217611545</v>
      </c>
      <c r="J146" s="30">
        <f t="shared" si="22"/>
        <v>310</v>
      </c>
      <c r="K146" s="194"/>
      <c r="L146" s="27">
        <f t="shared" si="21"/>
        <v>365.38146121761156</v>
      </c>
    </row>
    <row r="147" spans="1:12" x14ac:dyDescent="0.45">
      <c r="A147" s="351"/>
      <c r="B147" s="5" t="s">
        <v>10</v>
      </c>
      <c r="C147" s="2">
        <v>201</v>
      </c>
      <c r="D147" s="1">
        <v>5628442</v>
      </c>
      <c r="E147" s="1">
        <v>5677525</v>
      </c>
      <c r="F147" s="41">
        <f t="shared" si="17"/>
        <v>49.082999999999998</v>
      </c>
      <c r="G147" s="22">
        <f t="shared" si="18"/>
        <v>190.73952142022205</v>
      </c>
      <c r="H147" s="45">
        <f t="shared" si="19"/>
        <v>1.4973423982077003</v>
      </c>
      <c r="I147" s="42">
        <f t="shared" si="20"/>
        <v>192.23686381842975</v>
      </c>
      <c r="J147" s="30">
        <f t="shared" si="22"/>
        <v>310</v>
      </c>
      <c r="K147" s="194"/>
      <c r="L147" s="27">
        <f t="shared" si="21"/>
        <v>502.23686381842975</v>
      </c>
    </row>
    <row r="148" spans="1:12" x14ac:dyDescent="0.45">
      <c r="A148" s="351"/>
      <c r="B148" s="5" t="s">
        <v>10</v>
      </c>
      <c r="C148" s="2">
        <v>202</v>
      </c>
      <c r="D148" s="1">
        <v>3501413</v>
      </c>
      <c r="E148" s="1">
        <v>3521941</v>
      </c>
      <c r="F148" s="41">
        <f t="shared" si="17"/>
        <v>20.527999999999999</v>
      </c>
      <c r="G148" s="22">
        <f t="shared" si="18"/>
        <v>79.773055756867308</v>
      </c>
      <c r="H148" s="45">
        <f t="shared" si="19"/>
        <v>1.4973423982077003</v>
      </c>
      <c r="I148" s="42">
        <f t="shared" si="20"/>
        <v>81.270398155075014</v>
      </c>
      <c r="J148" s="30">
        <f t="shared" si="22"/>
        <v>310</v>
      </c>
      <c r="K148" s="194">
        <f>10-50</f>
        <v>-40</v>
      </c>
      <c r="L148" s="27">
        <f t="shared" si="21"/>
        <v>351.27039815507499</v>
      </c>
    </row>
    <row r="149" spans="1:12" x14ac:dyDescent="0.45">
      <c r="A149" s="351"/>
      <c r="B149" s="5" t="s">
        <v>10</v>
      </c>
      <c r="C149" s="2">
        <v>203</v>
      </c>
      <c r="D149" s="1">
        <v>3552172</v>
      </c>
      <c r="E149" s="1">
        <v>3575728</v>
      </c>
      <c r="F149" s="41">
        <f t="shared" si="17"/>
        <v>23.556000000000001</v>
      </c>
      <c r="G149" s="22">
        <f t="shared" si="18"/>
        <v>91.540047808299221</v>
      </c>
      <c r="H149" s="45">
        <f t="shared" si="19"/>
        <v>1.4973423982077003</v>
      </c>
      <c r="I149" s="42">
        <f t="shared" si="20"/>
        <v>93.037390206506927</v>
      </c>
      <c r="J149" s="30">
        <f t="shared" si="22"/>
        <v>310</v>
      </c>
      <c r="K149" s="194"/>
      <c r="L149" s="27">
        <f t="shared" si="21"/>
        <v>403.03739020650693</v>
      </c>
    </row>
    <row r="150" spans="1:12" x14ac:dyDescent="0.45">
      <c r="A150" s="351"/>
      <c r="B150" s="5" t="s">
        <v>10</v>
      </c>
      <c r="C150" s="2">
        <v>204</v>
      </c>
      <c r="D150" s="1">
        <v>1924218</v>
      </c>
      <c r="E150" s="1">
        <v>1924473</v>
      </c>
      <c r="F150" s="41">
        <f t="shared" si="17"/>
        <v>0.255</v>
      </c>
      <c r="G150" s="22">
        <f t="shared" si="18"/>
        <v>0.99094549970777301</v>
      </c>
      <c r="H150" s="45">
        <f t="shared" si="19"/>
        <v>1.4973423982077003</v>
      </c>
      <c r="I150" s="42">
        <f t="shared" si="20"/>
        <v>2.4882878979154732</v>
      </c>
      <c r="J150" s="30">
        <f t="shared" si="22"/>
        <v>310</v>
      </c>
      <c r="K150" s="194"/>
      <c r="L150" s="27">
        <f t="shared" si="21"/>
        <v>312.48828789791548</v>
      </c>
    </row>
    <row r="151" spans="1:12" x14ac:dyDescent="0.45">
      <c r="A151" s="351"/>
      <c r="B151" s="5" t="s">
        <v>10</v>
      </c>
      <c r="C151" s="2">
        <v>301</v>
      </c>
      <c r="D151" s="1">
        <v>2427119</v>
      </c>
      <c r="E151" s="1">
        <v>2441314</v>
      </c>
      <c r="F151" s="41">
        <f t="shared" si="17"/>
        <v>14.195</v>
      </c>
      <c r="G151" s="22">
        <f t="shared" si="18"/>
        <v>55.162632817066033</v>
      </c>
      <c r="H151" s="45">
        <f t="shared" si="19"/>
        <v>1.4973423982077003</v>
      </c>
      <c r="I151" s="42">
        <f t="shared" si="20"/>
        <v>56.659975215273732</v>
      </c>
      <c r="J151" s="30">
        <f t="shared" si="22"/>
        <v>310</v>
      </c>
      <c r="K151" s="194"/>
      <c r="L151" s="27">
        <f t="shared" si="21"/>
        <v>366.65997521527373</v>
      </c>
    </row>
    <row r="152" spans="1:12" x14ac:dyDescent="0.45">
      <c r="A152" s="351"/>
      <c r="B152" s="5" t="s">
        <v>10</v>
      </c>
      <c r="C152" s="2">
        <v>302</v>
      </c>
      <c r="D152" s="1">
        <v>4318644</v>
      </c>
      <c r="E152" s="1">
        <v>4337434</v>
      </c>
      <c r="F152" s="41">
        <f t="shared" si="17"/>
        <v>18.79</v>
      </c>
      <c r="G152" s="22">
        <f t="shared" si="18"/>
        <v>73.019082115721787</v>
      </c>
      <c r="H152" s="45">
        <f t="shared" si="19"/>
        <v>1.4973423982077003</v>
      </c>
      <c r="I152" s="42">
        <f t="shared" si="20"/>
        <v>74.516424513929493</v>
      </c>
      <c r="J152" s="30">
        <f t="shared" si="22"/>
        <v>310</v>
      </c>
      <c r="K152" s="194"/>
      <c r="L152" s="27">
        <f t="shared" si="21"/>
        <v>384.51642451392951</v>
      </c>
    </row>
    <row r="153" spans="1:12" x14ac:dyDescent="0.45">
      <c r="A153" s="351"/>
      <c r="B153" s="5" t="s">
        <v>10</v>
      </c>
      <c r="C153" s="2">
        <v>303</v>
      </c>
      <c r="D153" s="1">
        <v>2701267</v>
      </c>
      <c r="E153" s="1">
        <v>2704774</v>
      </c>
      <c r="F153" s="41">
        <f t="shared" si="17"/>
        <v>3.5070000000000001</v>
      </c>
      <c r="G153" s="22">
        <f t="shared" si="18"/>
        <v>13.628415166569255</v>
      </c>
      <c r="H153" s="45">
        <f t="shared" si="19"/>
        <v>1.4973423982077003</v>
      </c>
      <c r="I153" s="42">
        <f t="shared" si="20"/>
        <v>15.125757564776954</v>
      </c>
      <c r="J153" s="30">
        <f t="shared" si="22"/>
        <v>310</v>
      </c>
      <c r="K153" s="194"/>
      <c r="L153" s="27">
        <f>SUM(I153,J153,K153)</f>
        <v>325.12575756477696</v>
      </c>
    </row>
    <row r="154" spans="1:12" x14ac:dyDescent="0.45">
      <c r="A154" s="351"/>
      <c r="B154" s="5" t="s">
        <v>10</v>
      </c>
      <c r="C154" s="2">
        <v>304</v>
      </c>
      <c r="D154" s="1">
        <v>126393</v>
      </c>
      <c r="E154" s="1">
        <v>150713</v>
      </c>
      <c r="F154" s="41">
        <f t="shared" si="17"/>
        <v>24.32</v>
      </c>
      <c r="G154" s="22">
        <f t="shared" si="18"/>
        <v>94.508998246639379</v>
      </c>
      <c r="H154" s="45">
        <f t="shared" si="19"/>
        <v>1.4973423982077003</v>
      </c>
      <c r="I154" s="42">
        <f t="shared" si="20"/>
        <v>96.006340644847086</v>
      </c>
      <c r="J154" s="30">
        <f t="shared" si="22"/>
        <v>310</v>
      </c>
      <c r="K154" s="194"/>
      <c r="L154" s="27">
        <f t="shared" si="21"/>
        <v>406.00634064484711</v>
      </c>
    </row>
    <row r="155" spans="1:12" x14ac:dyDescent="0.45">
      <c r="A155" s="351"/>
      <c r="B155" s="5" t="s">
        <v>10</v>
      </c>
      <c r="C155" s="2">
        <v>401</v>
      </c>
      <c r="D155" s="1">
        <v>5101082</v>
      </c>
      <c r="E155" s="1">
        <v>5108374</v>
      </c>
      <c r="F155" s="41">
        <f t="shared" si="17"/>
        <v>7.2919999999999998</v>
      </c>
      <c r="G155" s="22">
        <f t="shared" si="18"/>
        <v>28.337155230859139</v>
      </c>
      <c r="H155" s="45">
        <f t="shared" si="19"/>
        <v>1.4973423982077003</v>
      </c>
      <c r="I155" s="42">
        <f t="shared" si="20"/>
        <v>29.834497629066838</v>
      </c>
      <c r="J155" s="30">
        <f t="shared" si="22"/>
        <v>310</v>
      </c>
      <c r="K155" s="194"/>
      <c r="L155" s="27">
        <f t="shared" si="21"/>
        <v>339.83449762906685</v>
      </c>
    </row>
    <row r="156" spans="1:12" x14ac:dyDescent="0.45">
      <c r="A156" s="351"/>
      <c r="B156" s="5" t="s">
        <v>10</v>
      </c>
      <c r="C156" s="2">
        <v>402</v>
      </c>
      <c r="D156" s="1">
        <v>3855670</v>
      </c>
      <c r="E156" s="1">
        <v>3873065</v>
      </c>
      <c r="F156" s="41">
        <f t="shared" si="17"/>
        <v>17.395</v>
      </c>
      <c r="G156" s="22">
        <f t="shared" si="18"/>
        <v>67.598027323202786</v>
      </c>
      <c r="H156" s="45">
        <f t="shared" si="19"/>
        <v>1.4973423982077003</v>
      </c>
      <c r="I156" s="42">
        <f t="shared" si="20"/>
        <v>69.095369721410492</v>
      </c>
      <c r="J156" s="30">
        <f t="shared" si="22"/>
        <v>310</v>
      </c>
      <c r="K156" s="194"/>
      <c r="L156" s="27">
        <f t="shared" si="21"/>
        <v>379.09536972141052</v>
      </c>
    </row>
    <row r="157" spans="1:12" x14ac:dyDescent="0.45">
      <c r="A157" s="351"/>
      <c r="B157" s="5" t="s">
        <v>10</v>
      </c>
      <c r="C157" s="2">
        <v>403</v>
      </c>
      <c r="D157" s="1">
        <v>187245</v>
      </c>
      <c r="E157" s="1">
        <v>216233</v>
      </c>
      <c r="F157" s="41">
        <f t="shared" si="17"/>
        <v>28.988</v>
      </c>
      <c r="G157" s="22">
        <f>MMULT($G$1,1/$F$183)*F157</f>
        <v>112.64912998246638</v>
      </c>
      <c r="H157" s="45">
        <f t="shared" si="19"/>
        <v>1.4973423982077003</v>
      </c>
      <c r="I157" s="42">
        <f t="shared" si="20"/>
        <v>114.14647238067408</v>
      </c>
      <c r="J157" s="30">
        <f t="shared" si="22"/>
        <v>310</v>
      </c>
      <c r="K157" s="194"/>
      <c r="L157" s="27">
        <f t="shared" si="21"/>
        <v>424.14647238067408</v>
      </c>
    </row>
    <row r="158" spans="1:12" x14ac:dyDescent="0.45">
      <c r="A158" s="351"/>
      <c r="B158" s="5" t="s">
        <v>10</v>
      </c>
      <c r="C158" s="2">
        <v>404</v>
      </c>
      <c r="D158" s="1">
        <v>197038</v>
      </c>
      <c r="E158" s="1">
        <v>214937</v>
      </c>
      <c r="F158" s="41">
        <f>(E158-D158)*$N$1</f>
        <v>17.899000000000001</v>
      </c>
      <c r="G158" s="22">
        <f t="shared" si="18"/>
        <v>69.556601957919341</v>
      </c>
      <c r="H158" s="45">
        <f t="shared" si="19"/>
        <v>1.4973423982077003</v>
      </c>
      <c r="I158" s="42">
        <f t="shared" si="20"/>
        <v>71.053944356127047</v>
      </c>
      <c r="J158" s="30">
        <f t="shared" si="22"/>
        <v>310</v>
      </c>
      <c r="K158" s="194"/>
      <c r="L158" s="27">
        <f>SUM(I158,J158,K158)</f>
        <v>381.05394435612703</v>
      </c>
    </row>
    <row r="159" spans="1:12" x14ac:dyDescent="0.45">
      <c r="A159" s="351"/>
      <c r="B159" s="5" t="s">
        <v>10</v>
      </c>
      <c r="C159" s="2">
        <v>501</v>
      </c>
      <c r="D159" s="1">
        <v>252363</v>
      </c>
      <c r="E159" s="1">
        <v>253516</v>
      </c>
      <c r="F159" s="41">
        <f>(E159-D159)*0.01</f>
        <v>11.53</v>
      </c>
      <c r="G159" s="22">
        <f t="shared" si="18"/>
        <v>44.806280829924013</v>
      </c>
      <c r="H159" s="45">
        <f t="shared" si="19"/>
        <v>1.4973423982077003</v>
      </c>
      <c r="I159" s="42">
        <f t="shared" si="20"/>
        <v>46.303623228131713</v>
      </c>
      <c r="J159" s="30">
        <f t="shared" si="22"/>
        <v>310</v>
      </c>
      <c r="K159" s="194">
        <v>10</v>
      </c>
      <c r="L159" s="27">
        <f>SUM(I159,J159,K159)</f>
        <v>366.3036232281317</v>
      </c>
    </row>
    <row r="160" spans="1:12" x14ac:dyDescent="0.45">
      <c r="A160" s="351"/>
      <c r="B160" s="5" t="s">
        <v>10</v>
      </c>
      <c r="C160" s="2">
        <v>502</v>
      </c>
      <c r="D160" s="1">
        <v>2865515</v>
      </c>
      <c r="E160" s="1">
        <v>2882262</v>
      </c>
      <c r="F160" s="41">
        <f t="shared" si="17"/>
        <v>16.747</v>
      </c>
      <c r="G160" s="22">
        <f t="shared" si="18"/>
        <v>65.079859935710104</v>
      </c>
      <c r="H160" s="45">
        <f t="shared" si="19"/>
        <v>1.4973423982077003</v>
      </c>
      <c r="I160" s="42">
        <f t="shared" si="20"/>
        <v>66.577202333917811</v>
      </c>
      <c r="J160" s="30">
        <f t="shared" si="22"/>
        <v>310</v>
      </c>
      <c r="K160" s="194">
        <v>300</v>
      </c>
      <c r="L160" s="27">
        <f t="shared" si="21"/>
        <v>676.57720233391774</v>
      </c>
    </row>
    <row r="161" spans="1:12" x14ac:dyDescent="0.45">
      <c r="A161" s="351"/>
      <c r="B161" s="5" t="s">
        <v>10</v>
      </c>
      <c r="C161" s="2">
        <v>503</v>
      </c>
      <c r="D161" s="1">
        <v>3847047</v>
      </c>
      <c r="E161" s="1">
        <v>3854932</v>
      </c>
      <c r="F161" s="41">
        <f t="shared" si="17"/>
        <v>7.8849999999999998</v>
      </c>
      <c r="G161" s="22">
        <f t="shared" si="18"/>
        <v>30.64158927527761</v>
      </c>
      <c r="H161" s="45">
        <f t="shared" si="19"/>
        <v>1.4973423982077003</v>
      </c>
      <c r="I161" s="42">
        <f t="shared" si="20"/>
        <v>32.13893167348531</v>
      </c>
      <c r="J161" s="30">
        <f t="shared" si="22"/>
        <v>310</v>
      </c>
      <c r="K161" s="194"/>
      <c r="L161" s="27">
        <f t="shared" si="21"/>
        <v>342.13893167348533</v>
      </c>
    </row>
    <row r="162" spans="1:12" x14ac:dyDescent="0.45">
      <c r="A162" s="351"/>
      <c r="B162" s="5" t="s">
        <v>10</v>
      </c>
      <c r="C162" s="2">
        <v>504</v>
      </c>
      <c r="D162" s="1">
        <v>3615511</v>
      </c>
      <c r="E162" s="1">
        <v>3617918</v>
      </c>
      <c r="F162" s="41">
        <f t="shared" si="17"/>
        <v>2.407</v>
      </c>
      <c r="G162" s="22">
        <f t="shared" si="18"/>
        <v>9.3537483050847445</v>
      </c>
      <c r="H162" s="45">
        <f t="shared" si="19"/>
        <v>1.4973423982077003</v>
      </c>
      <c r="I162" s="42">
        <f t="shared" si="20"/>
        <v>10.851090703292446</v>
      </c>
      <c r="J162" s="30">
        <f t="shared" si="22"/>
        <v>310</v>
      </c>
      <c r="K162" s="194"/>
      <c r="L162" s="27">
        <f t="shared" si="21"/>
        <v>320.85109070329247</v>
      </c>
    </row>
    <row r="163" spans="1:12" x14ac:dyDescent="0.45">
      <c r="A163" s="350"/>
      <c r="B163" s="5" t="s">
        <v>11</v>
      </c>
      <c r="C163" s="2">
        <v>101</v>
      </c>
      <c r="D163" s="1">
        <v>3157133</v>
      </c>
      <c r="E163" s="1">
        <v>3177274</v>
      </c>
      <c r="F163" s="41">
        <f t="shared" si="17"/>
        <v>20.141000000000002</v>
      </c>
      <c r="G163" s="22">
        <f t="shared" si="18"/>
        <v>78.269150233781403</v>
      </c>
      <c r="H163" s="45">
        <f t="shared" si="19"/>
        <v>1.4973423982077003</v>
      </c>
      <c r="I163" s="42">
        <f t="shared" si="20"/>
        <v>79.766492631989109</v>
      </c>
      <c r="J163" s="30">
        <f t="shared" si="22"/>
        <v>310</v>
      </c>
      <c r="K163" s="194"/>
      <c r="L163" s="27">
        <f t="shared" si="21"/>
        <v>389.76649263198908</v>
      </c>
    </row>
    <row r="164" spans="1:12" x14ac:dyDescent="0.45">
      <c r="A164" s="350"/>
      <c r="B164" s="5" t="s">
        <v>11</v>
      </c>
      <c r="C164" s="2">
        <v>102</v>
      </c>
      <c r="D164" s="1">
        <v>2933493</v>
      </c>
      <c r="E164" s="1">
        <v>2962459</v>
      </c>
      <c r="F164" s="41">
        <f t="shared" si="17"/>
        <v>28.966000000000001</v>
      </c>
      <c r="G164" s="22">
        <f t="shared" si="18"/>
        <v>112.56363664523668</v>
      </c>
      <c r="H164" s="45">
        <f t="shared" si="19"/>
        <v>1.4973423982077003</v>
      </c>
      <c r="I164" s="42">
        <f t="shared" si="20"/>
        <v>114.06097904344439</v>
      </c>
      <c r="J164" s="30">
        <f t="shared" si="22"/>
        <v>310</v>
      </c>
      <c r="K164" s="194">
        <v>10</v>
      </c>
      <c r="L164" s="27">
        <f t="shared" si="21"/>
        <v>434.06097904344438</v>
      </c>
    </row>
    <row r="165" spans="1:12" x14ac:dyDescent="0.45">
      <c r="A165" s="350"/>
      <c r="B165" s="5" t="s">
        <v>11</v>
      </c>
      <c r="C165" s="2">
        <v>103</v>
      </c>
      <c r="D165" s="1">
        <v>2433719</v>
      </c>
      <c r="E165" s="1">
        <v>2442276</v>
      </c>
      <c r="F165" s="41">
        <f t="shared" si="17"/>
        <v>8.5570000000000004</v>
      </c>
      <c r="G165" s="22">
        <f t="shared" si="18"/>
        <v>33.253022121566332</v>
      </c>
      <c r="H165" s="45">
        <f t="shared" si="19"/>
        <v>1.4973423982077003</v>
      </c>
      <c r="I165" s="42">
        <f t="shared" si="20"/>
        <v>34.750364519774031</v>
      </c>
      <c r="J165" s="30">
        <f t="shared" si="22"/>
        <v>310</v>
      </c>
      <c r="K165" s="194"/>
      <c r="L165" s="27">
        <f t="shared" si="21"/>
        <v>344.75036451977405</v>
      </c>
    </row>
    <row r="166" spans="1:12" x14ac:dyDescent="0.45">
      <c r="A166" s="350"/>
      <c r="B166" s="5" t="s">
        <v>11</v>
      </c>
      <c r="C166" s="2">
        <v>104</v>
      </c>
      <c r="D166" s="1">
        <v>3022687</v>
      </c>
      <c r="E166" s="1">
        <v>3053538</v>
      </c>
      <c r="F166" s="41">
        <f t="shared" si="17"/>
        <v>30.850999999999999</v>
      </c>
      <c r="G166" s="22">
        <f t="shared" si="18"/>
        <v>119.88886122150787</v>
      </c>
      <c r="H166" s="45">
        <f t="shared" si="19"/>
        <v>1.4973423982077003</v>
      </c>
      <c r="I166" s="42">
        <f t="shared" si="20"/>
        <v>121.38620361971557</v>
      </c>
      <c r="J166" s="30">
        <f t="shared" si="22"/>
        <v>310</v>
      </c>
      <c r="K166" s="194">
        <v>10</v>
      </c>
      <c r="L166" s="27">
        <f t="shared" si="21"/>
        <v>441.38620361971556</v>
      </c>
    </row>
    <row r="167" spans="1:12" x14ac:dyDescent="0.45">
      <c r="A167" s="350"/>
      <c r="B167" s="5" t="s">
        <v>11</v>
      </c>
      <c r="C167" s="2">
        <v>201</v>
      </c>
      <c r="D167" s="1">
        <v>2225916</v>
      </c>
      <c r="E167" s="1">
        <v>2241699</v>
      </c>
      <c r="F167" s="41">
        <f t="shared" si="17"/>
        <v>15.782999999999999</v>
      </c>
      <c r="G167" s="22">
        <f t="shared" si="18"/>
        <v>61.3336973407364</v>
      </c>
      <c r="H167" s="45">
        <f t="shared" si="19"/>
        <v>1.4973423982077003</v>
      </c>
      <c r="I167" s="42">
        <f t="shared" si="20"/>
        <v>62.831039738944099</v>
      </c>
      <c r="J167" s="30">
        <f t="shared" si="22"/>
        <v>310</v>
      </c>
      <c r="K167" s="194"/>
      <c r="L167" s="27">
        <f t="shared" si="21"/>
        <v>372.83103973894413</v>
      </c>
    </row>
    <row r="168" spans="1:12" x14ac:dyDescent="0.45">
      <c r="A168" s="350"/>
      <c r="B168" s="5" t="s">
        <v>11</v>
      </c>
      <c r="C168" s="2">
        <v>202</v>
      </c>
      <c r="D168" s="1">
        <v>289217</v>
      </c>
      <c r="E168" s="1">
        <v>314047</v>
      </c>
      <c r="F168" s="41">
        <f t="shared" si="17"/>
        <v>24.830000000000002</v>
      </c>
      <c r="G168" s="22">
        <f t="shared" si="18"/>
        <v>96.49088924605492</v>
      </c>
      <c r="H168" s="45">
        <f t="shared" si="19"/>
        <v>1.4973423982077003</v>
      </c>
      <c r="I168" s="42">
        <f t="shared" si="20"/>
        <v>97.988231644262626</v>
      </c>
      <c r="J168" s="30">
        <f t="shared" si="22"/>
        <v>310</v>
      </c>
      <c r="K168" s="194">
        <v>10</v>
      </c>
      <c r="L168" s="27">
        <f t="shared" si="21"/>
        <v>417.98823164426261</v>
      </c>
    </row>
    <row r="169" spans="1:12" x14ac:dyDescent="0.45">
      <c r="A169" s="350"/>
      <c r="B169" s="5" t="s">
        <v>11</v>
      </c>
      <c r="C169" s="2">
        <v>203</v>
      </c>
      <c r="D169" s="1">
        <v>2844418</v>
      </c>
      <c r="E169" s="1">
        <v>2865560</v>
      </c>
      <c r="F169" s="41">
        <f t="shared" si="17"/>
        <v>21.141999999999999</v>
      </c>
      <c r="G169" s="22">
        <f t="shared" si="18"/>
        <v>82.159097077732298</v>
      </c>
      <c r="H169" s="45">
        <f t="shared" si="19"/>
        <v>1.4973423982077003</v>
      </c>
      <c r="I169" s="42">
        <f t="shared" si="20"/>
        <v>83.656439475940005</v>
      </c>
      <c r="J169" s="30">
        <f t="shared" si="22"/>
        <v>310</v>
      </c>
      <c r="K169" s="194">
        <v>10</v>
      </c>
      <c r="L169" s="27">
        <f t="shared" si="21"/>
        <v>403.65643947594003</v>
      </c>
    </row>
    <row r="170" spans="1:12" x14ac:dyDescent="0.45">
      <c r="A170" s="350"/>
      <c r="B170" s="5" t="s">
        <v>11</v>
      </c>
      <c r="C170" s="2">
        <v>204</v>
      </c>
      <c r="D170" s="1">
        <v>2441699</v>
      </c>
      <c r="E170" s="1">
        <v>2458510</v>
      </c>
      <c r="F170" s="41">
        <f t="shared" si="17"/>
        <v>16.811</v>
      </c>
      <c r="G170" s="22">
        <f t="shared" si="18"/>
        <v>65.328567825832835</v>
      </c>
      <c r="H170" s="45">
        <f t="shared" si="19"/>
        <v>1.4973423982077003</v>
      </c>
      <c r="I170" s="42">
        <f t="shared" si="20"/>
        <v>66.825910224040541</v>
      </c>
      <c r="J170" s="30">
        <f t="shared" si="22"/>
        <v>310</v>
      </c>
      <c r="K170" s="194"/>
      <c r="L170" s="27">
        <f t="shared" si="21"/>
        <v>376.82591022404051</v>
      </c>
    </row>
    <row r="171" spans="1:12" x14ac:dyDescent="0.45">
      <c r="A171" s="350"/>
      <c r="B171" s="5" t="s">
        <v>11</v>
      </c>
      <c r="C171" s="2">
        <v>301</v>
      </c>
      <c r="D171" s="1">
        <v>3462803</v>
      </c>
      <c r="E171" s="1">
        <v>3473492</v>
      </c>
      <c r="F171" s="41">
        <f t="shared" si="17"/>
        <v>10.689</v>
      </c>
      <c r="G171" s="22">
        <f t="shared" si="18"/>
        <v>41.538103711279945</v>
      </c>
      <c r="H171" s="45">
        <f t="shared" si="19"/>
        <v>1.4973423982077003</v>
      </c>
      <c r="I171" s="42">
        <f t="shared" si="20"/>
        <v>43.035446109487644</v>
      </c>
      <c r="J171" s="30">
        <f t="shared" si="22"/>
        <v>310</v>
      </c>
      <c r="K171" s="194"/>
      <c r="L171" s="27">
        <f t="shared" si="21"/>
        <v>353.03544610948762</v>
      </c>
    </row>
    <row r="172" spans="1:12" x14ac:dyDescent="0.45">
      <c r="A172" s="350"/>
      <c r="B172" s="5" t="s">
        <v>11</v>
      </c>
      <c r="C172" s="2">
        <v>302</v>
      </c>
      <c r="D172" s="1">
        <v>2769129</v>
      </c>
      <c r="E172" s="1">
        <v>2783778</v>
      </c>
      <c r="F172" s="41">
        <f t="shared" si="17"/>
        <v>14.649000000000001</v>
      </c>
      <c r="G172" s="22">
        <f t="shared" si="18"/>
        <v>56.926904412624189</v>
      </c>
      <c r="H172" s="45">
        <f t="shared" si="19"/>
        <v>1.4973423982077003</v>
      </c>
      <c r="I172" s="42">
        <f t="shared" si="20"/>
        <v>58.424246810831889</v>
      </c>
      <c r="J172" s="30">
        <f t="shared" si="22"/>
        <v>310</v>
      </c>
      <c r="K172" s="194">
        <v>10</v>
      </c>
      <c r="L172" s="27">
        <f t="shared" si="21"/>
        <v>378.4242468108319</v>
      </c>
    </row>
    <row r="173" spans="1:12" x14ac:dyDescent="0.45">
      <c r="A173" s="350"/>
      <c r="B173" s="5" t="s">
        <v>11</v>
      </c>
      <c r="C173" s="2">
        <v>303</v>
      </c>
      <c r="D173" s="1">
        <v>2574614</v>
      </c>
      <c r="E173" s="1">
        <v>2591478</v>
      </c>
      <c r="F173" s="41">
        <f t="shared" si="17"/>
        <v>16.864000000000001</v>
      </c>
      <c r="G173" s="22">
        <f t="shared" si="18"/>
        <v>65.534529047340726</v>
      </c>
      <c r="H173" s="45">
        <f t="shared" si="19"/>
        <v>1.4973423982077003</v>
      </c>
      <c r="I173" s="42">
        <f t="shared" si="20"/>
        <v>67.031871445548433</v>
      </c>
      <c r="J173" s="30">
        <f t="shared" si="22"/>
        <v>310</v>
      </c>
      <c r="K173" s="194"/>
      <c r="L173" s="27">
        <f t="shared" si="21"/>
        <v>377.0318714455484</v>
      </c>
    </row>
    <row r="174" spans="1:12" x14ac:dyDescent="0.45">
      <c r="A174" s="350"/>
      <c r="B174" s="5" t="s">
        <v>11</v>
      </c>
      <c r="C174" s="2">
        <v>304</v>
      </c>
      <c r="D174" s="1">
        <v>5431856</v>
      </c>
      <c r="E174" s="1">
        <v>5436802</v>
      </c>
      <c r="F174" s="41">
        <f t="shared" si="17"/>
        <v>4.9459999999999997</v>
      </c>
      <c r="G174" s="22">
        <f t="shared" si="18"/>
        <v>19.220456633547627</v>
      </c>
      <c r="H174" s="45">
        <f t="shared" si="19"/>
        <v>1.4973423982077003</v>
      </c>
      <c r="I174" s="42">
        <f t="shared" si="20"/>
        <v>20.717799031755327</v>
      </c>
      <c r="J174" s="30">
        <f t="shared" si="22"/>
        <v>310</v>
      </c>
      <c r="K174" s="194"/>
      <c r="L174" s="27">
        <f t="shared" si="21"/>
        <v>330.71779903175531</v>
      </c>
    </row>
    <row r="175" spans="1:12" x14ac:dyDescent="0.45">
      <c r="A175" s="350"/>
      <c r="B175" s="5" t="s">
        <v>11</v>
      </c>
      <c r="C175" s="2">
        <v>401</v>
      </c>
      <c r="D175" s="1">
        <v>3496872</v>
      </c>
      <c r="E175" s="1">
        <v>3496872</v>
      </c>
      <c r="F175" s="41">
        <f t="shared" si="17"/>
        <v>0</v>
      </c>
      <c r="G175" s="22">
        <f t="shared" si="18"/>
        <v>0</v>
      </c>
      <c r="H175" s="45">
        <f t="shared" si="19"/>
        <v>1.4973423982077003</v>
      </c>
      <c r="I175" s="42">
        <f t="shared" si="20"/>
        <v>1.4973423982077003</v>
      </c>
      <c r="J175" s="30">
        <f t="shared" si="22"/>
        <v>310</v>
      </c>
      <c r="K175" s="194"/>
      <c r="L175" s="27">
        <f t="shared" si="21"/>
        <v>311.49734239820771</v>
      </c>
    </row>
    <row r="176" spans="1:12" x14ac:dyDescent="0.45">
      <c r="A176" s="350"/>
      <c r="B176" s="5" t="s">
        <v>11</v>
      </c>
      <c r="C176" s="2">
        <v>402</v>
      </c>
      <c r="D176" s="1">
        <v>2054797</v>
      </c>
      <c r="E176" s="1">
        <v>2060923</v>
      </c>
      <c r="F176" s="41">
        <f t="shared" si="17"/>
        <v>6.1260000000000003</v>
      </c>
      <c r="G176" s="22">
        <f t="shared" si="18"/>
        <v>23.80600835768556</v>
      </c>
      <c r="H176" s="45">
        <f t="shared" si="19"/>
        <v>1.4973423982077003</v>
      </c>
      <c r="I176" s="42">
        <f t="shared" si="20"/>
        <v>25.303350755893259</v>
      </c>
      <c r="J176" s="30">
        <f t="shared" si="22"/>
        <v>310</v>
      </c>
      <c r="K176" s="194"/>
      <c r="L176" s="27">
        <f t="shared" si="21"/>
        <v>335.30335075589323</v>
      </c>
    </row>
    <row r="177" spans="1:12" x14ac:dyDescent="0.45">
      <c r="A177" s="350"/>
      <c r="B177" s="5" t="s">
        <v>11</v>
      </c>
      <c r="C177" s="2">
        <v>403</v>
      </c>
      <c r="D177" s="1">
        <v>3324166</v>
      </c>
      <c r="E177" s="1">
        <v>3339299</v>
      </c>
      <c r="F177" s="41">
        <f t="shared" si="17"/>
        <v>15.133000000000001</v>
      </c>
      <c r="G177" s="22">
        <f t="shared" si="18"/>
        <v>58.807757831677371</v>
      </c>
      <c r="H177" s="45">
        <f t="shared" si="19"/>
        <v>1.4973423982077003</v>
      </c>
      <c r="I177" s="42">
        <f t="shared" si="20"/>
        <v>60.30510022988507</v>
      </c>
      <c r="J177" s="30">
        <f t="shared" si="22"/>
        <v>310</v>
      </c>
      <c r="K177" s="194"/>
      <c r="L177" s="27">
        <f t="shared" si="21"/>
        <v>370.30510022988506</v>
      </c>
    </row>
    <row r="178" spans="1:12" x14ac:dyDescent="0.45">
      <c r="A178" s="350"/>
      <c r="B178" s="5" t="s">
        <v>11</v>
      </c>
      <c r="C178" s="2">
        <v>404</v>
      </c>
      <c r="D178" s="1">
        <v>124763</v>
      </c>
      <c r="E178" s="1">
        <v>136061</v>
      </c>
      <c r="F178" s="41">
        <f t="shared" si="17"/>
        <v>11.298</v>
      </c>
      <c r="G178" s="22">
        <f t="shared" si="18"/>
        <v>43.904714728229095</v>
      </c>
      <c r="H178" s="45">
        <f t="shared" si="19"/>
        <v>1.4973423982077003</v>
      </c>
      <c r="I178" s="42">
        <f t="shared" si="20"/>
        <v>45.402057126436794</v>
      </c>
      <c r="J178" s="30">
        <f t="shared" si="22"/>
        <v>310</v>
      </c>
      <c r="K178" s="194"/>
      <c r="L178" s="27">
        <f t="shared" si="21"/>
        <v>355.40205712643677</v>
      </c>
    </row>
    <row r="179" spans="1:12" x14ac:dyDescent="0.45">
      <c r="A179" s="350"/>
      <c r="B179" s="5" t="s">
        <v>11</v>
      </c>
      <c r="C179" s="2">
        <v>501</v>
      </c>
      <c r="D179" s="1">
        <v>4065799</v>
      </c>
      <c r="E179" s="1">
        <v>4124438</v>
      </c>
      <c r="F179" s="41">
        <f t="shared" si="17"/>
        <v>58.639000000000003</v>
      </c>
      <c r="G179" s="22">
        <f t="shared" si="18"/>
        <v>227.87471826417297</v>
      </c>
      <c r="H179" s="45">
        <f t="shared" si="19"/>
        <v>1.4973423982077003</v>
      </c>
      <c r="I179" s="42">
        <f t="shared" si="20"/>
        <v>229.37206066238068</v>
      </c>
      <c r="J179" s="30">
        <f t="shared" si="22"/>
        <v>310</v>
      </c>
      <c r="K179" s="194">
        <v>10</v>
      </c>
      <c r="L179" s="27">
        <f t="shared" si="21"/>
        <v>549.3720606623807</v>
      </c>
    </row>
    <row r="180" spans="1:12" x14ac:dyDescent="0.45">
      <c r="A180" s="350"/>
      <c r="B180" s="5" t="s">
        <v>11</v>
      </c>
      <c r="C180" s="2">
        <v>502</v>
      </c>
      <c r="D180" s="1">
        <v>4031819</v>
      </c>
      <c r="E180" s="1">
        <v>4059102</v>
      </c>
      <c r="F180" s="41">
        <f t="shared" si="17"/>
        <v>27.283000000000001</v>
      </c>
      <c r="G180" s="22">
        <f t="shared" si="18"/>
        <v>106.02339634716539</v>
      </c>
      <c r="H180" s="45">
        <f t="shared" si="19"/>
        <v>1.4973423982077003</v>
      </c>
      <c r="I180" s="42">
        <f t="shared" si="20"/>
        <v>107.52073874537309</v>
      </c>
      <c r="J180" s="30">
        <f t="shared" si="22"/>
        <v>310</v>
      </c>
      <c r="K180" s="194"/>
      <c r="L180" s="27">
        <f t="shared" si="21"/>
        <v>417.52073874537308</v>
      </c>
    </row>
    <row r="181" spans="1:12" x14ac:dyDescent="0.45">
      <c r="A181" s="350"/>
      <c r="B181" s="5" t="s">
        <v>11</v>
      </c>
      <c r="C181" s="2">
        <v>503</v>
      </c>
      <c r="D181" s="1">
        <v>2480708</v>
      </c>
      <c r="E181" s="1">
        <v>2491444</v>
      </c>
      <c r="F181" s="41">
        <f t="shared" si="17"/>
        <v>10.736000000000001</v>
      </c>
      <c r="G181" s="22">
        <f t="shared" si="18"/>
        <v>41.72074856808883</v>
      </c>
      <c r="H181" s="45">
        <f t="shared" si="19"/>
        <v>1.4973423982077003</v>
      </c>
      <c r="I181" s="42">
        <f t="shared" si="20"/>
        <v>43.218090966296529</v>
      </c>
      <c r="J181" s="30">
        <f t="shared" si="22"/>
        <v>310</v>
      </c>
      <c r="K181" s="194"/>
      <c r="L181" s="27">
        <f t="shared" si="21"/>
        <v>353.21809096629653</v>
      </c>
    </row>
    <row r="182" spans="1:12" x14ac:dyDescent="0.45">
      <c r="A182" s="350"/>
      <c r="B182" s="5" t="s">
        <v>11</v>
      </c>
      <c r="C182" s="2">
        <v>504</v>
      </c>
      <c r="D182" s="1">
        <v>3419266</v>
      </c>
      <c r="E182" s="1">
        <v>3458837</v>
      </c>
      <c r="F182" s="41">
        <f>(E182-D182)*$N$1</f>
        <v>39.570999999999998</v>
      </c>
      <c r="G182" s="22">
        <f t="shared" si="18"/>
        <v>153.77531125073054</v>
      </c>
      <c r="H182" s="45">
        <f t="shared" si="19"/>
        <v>1.4973423982077003</v>
      </c>
      <c r="I182" s="42">
        <f>SUM(G182,H182)</f>
        <v>155.27265364893825</v>
      </c>
      <c r="J182" s="30">
        <f t="shared" si="22"/>
        <v>310</v>
      </c>
      <c r="K182" s="194"/>
      <c r="L182" s="27">
        <f t="shared" si="21"/>
        <v>465.27265364893822</v>
      </c>
    </row>
    <row r="183" spans="1:12" ht="15" customHeight="1" x14ac:dyDescent="0.45">
      <c r="F183" s="27">
        <f>SUM(F3:F182)</f>
        <v>3352.6439999999989</v>
      </c>
      <c r="G183" s="22">
        <f>MMULT($G$1,1/$F$183)*F183</f>
        <v>13028.578368322611</v>
      </c>
      <c r="H183" s="41">
        <f>SUM(H3:H182)</f>
        <v>269.52163167738684</v>
      </c>
      <c r="I183" s="42">
        <f>SUM(G183,H183)</f>
        <v>13298.099999999999</v>
      </c>
      <c r="K183" s="159">
        <f>SUM(K3:K182)</f>
        <v>480</v>
      </c>
    </row>
    <row r="184" spans="1:12" ht="15" customHeight="1" x14ac:dyDescent="0.45">
      <c r="F184" t="s">
        <v>12</v>
      </c>
      <c r="I184" s="107">
        <f>SUM(-E190,I1)</f>
        <v>0</v>
      </c>
    </row>
    <row r="185" spans="1:12" ht="15" customHeight="1" x14ac:dyDescent="0.45"/>
    <row r="186" spans="1:12" ht="18" x14ac:dyDescent="0.55000000000000004">
      <c r="D186" s="361" t="s">
        <v>274</v>
      </c>
      <c r="E186" s="361"/>
      <c r="F186" s="361"/>
    </row>
    <row r="187" spans="1:12" ht="15" customHeight="1" x14ac:dyDescent="0.45">
      <c r="D187" s="54" t="s">
        <v>72</v>
      </c>
      <c r="E187" s="147" t="s">
        <v>275</v>
      </c>
      <c r="F187" s="54" t="s">
        <v>69</v>
      </c>
    </row>
    <row r="188" spans="1:12" ht="15" customHeight="1" x14ac:dyDescent="0.45">
      <c r="D188" s="46">
        <v>6244656</v>
      </c>
      <c r="E188" s="86">
        <v>7673.1</v>
      </c>
      <c r="F188" s="92">
        <v>1967</v>
      </c>
      <c r="G188" s="91">
        <f>MMULT(E188,1/F188)</f>
        <v>3.90091509913574</v>
      </c>
      <c r="H188" s="20"/>
    </row>
    <row r="189" spans="1:12" ht="15" customHeight="1" thickBot="1" x14ac:dyDescent="0.5">
      <c r="D189" s="46">
        <v>6244619</v>
      </c>
      <c r="E189" s="87">
        <v>5625</v>
      </c>
      <c r="F189" s="93">
        <v>1455</v>
      </c>
      <c r="G189" s="91">
        <f>MMULT(E189,1/F189)</f>
        <v>3.8659793814432994</v>
      </c>
      <c r="H189" s="20"/>
    </row>
    <row r="190" spans="1:12" ht="15" customHeight="1" thickBot="1" x14ac:dyDescent="0.5">
      <c r="D190" s="6" t="s">
        <v>33</v>
      </c>
      <c r="E190" s="48">
        <f>SUM(E188:E189)</f>
        <v>13298.1</v>
      </c>
      <c r="F190" s="94">
        <f>SUM(F188:F189)</f>
        <v>3422</v>
      </c>
    </row>
    <row r="191" spans="1:12" ht="15" customHeight="1" x14ac:dyDescent="0.45"/>
    <row r="192" spans="1:12" ht="15" customHeight="1" x14ac:dyDescent="0.45">
      <c r="D192" s="358" t="s">
        <v>69</v>
      </c>
      <c r="E192" s="358"/>
      <c r="F192" s="49">
        <f>SUM(F190)</f>
        <v>3422</v>
      </c>
      <c r="G192" s="41">
        <f>SUM(I192)</f>
        <v>3.8860607831677378</v>
      </c>
      <c r="I192" s="155" cm="1">
        <f t="array" ref="I192">MMULT(E190,1/F190)</f>
        <v>3.8860607831677378</v>
      </c>
    </row>
    <row r="193" spans="2:13" ht="15" customHeight="1" x14ac:dyDescent="0.45">
      <c r="D193" s="359" t="s">
        <v>271</v>
      </c>
      <c r="E193" s="360"/>
      <c r="F193" s="49">
        <f>SUM(F183)</f>
        <v>3352.6439999999989</v>
      </c>
      <c r="G193" s="27">
        <f>MMULT(F193,G192)</f>
        <v>13028.578368322613</v>
      </c>
    </row>
    <row r="194" spans="2:13" ht="15" customHeight="1" thickBot="1" x14ac:dyDescent="0.5">
      <c r="D194" s="359" t="s">
        <v>270</v>
      </c>
      <c r="E194" s="360"/>
      <c r="F194" s="49">
        <f>SUM(F192,-F193)</f>
        <v>69.356000000001131</v>
      </c>
      <c r="G194" s="47">
        <f>MMULT(F194,G192)</f>
        <v>269.52163167738604</v>
      </c>
    </row>
    <row r="195" spans="2:13" ht="15" customHeight="1" thickBot="1" x14ac:dyDescent="0.5">
      <c r="F195" s="7"/>
      <c r="G195" s="48">
        <f>SUM(G193:G194)</f>
        <v>13298.099999999999</v>
      </c>
    </row>
    <row r="196" spans="2:13" ht="15" customHeight="1" x14ac:dyDescent="0.45">
      <c r="F196" s="7"/>
    </row>
    <row r="197" spans="2:13" ht="15" customHeight="1" x14ac:dyDescent="0.45">
      <c r="F197" s="7"/>
    </row>
    <row r="198" spans="2:13" ht="15" customHeight="1" x14ac:dyDescent="0.45">
      <c r="D198" t="s">
        <v>70</v>
      </c>
      <c r="F198" s="20">
        <f>MAX(F3:F182)</f>
        <v>65.364000000000004</v>
      </c>
      <c r="G198" s="20">
        <f>MAX(I3:I182)</f>
        <v>255.5058194291837</v>
      </c>
    </row>
    <row r="199" spans="2:13" ht="15" customHeight="1" x14ac:dyDescent="0.45">
      <c r="D199" t="s">
        <v>71</v>
      </c>
      <c r="F199" s="20">
        <f>MIN(F3:F182)</f>
        <v>0</v>
      </c>
      <c r="G199" s="20">
        <f>MIN(I3:I182)</f>
        <v>1.4973423982077003</v>
      </c>
    </row>
    <row r="200" spans="2:13" ht="15" customHeight="1" x14ac:dyDescent="0.45">
      <c r="D200" t="s">
        <v>265</v>
      </c>
      <c r="F200" s="91">
        <f>AVERAGE(F3:F182)</f>
        <v>18.625799999999995</v>
      </c>
      <c r="G200" s="91">
        <f>AVERAGE(G3:G182)</f>
        <v>72.380990935125652</v>
      </c>
    </row>
    <row r="201" spans="2:13" ht="15" customHeight="1" x14ac:dyDescent="0.45">
      <c r="D201" t="s">
        <v>273</v>
      </c>
      <c r="F201" s="91">
        <f>AVERAGE(F199,F198)</f>
        <v>32.682000000000002</v>
      </c>
      <c r="G201" t="s">
        <v>12</v>
      </c>
    </row>
    <row r="202" spans="2:13" ht="15.75" customHeight="1" x14ac:dyDescent="0.45"/>
    <row r="203" spans="2:13" ht="15" customHeight="1" thickBot="1" x14ac:dyDescent="0.5"/>
    <row r="204" spans="2:13" ht="15" customHeight="1" x14ac:dyDescent="0.45">
      <c r="B204" s="271"/>
      <c r="C204" s="272"/>
      <c r="D204" s="272"/>
      <c r="E204" s="272"/>
      <c r="F204" s="272"/>
      <c r="G204" s="272"/>
      <c r="H204" s="272"/>
      <c r="I204" s="273"/>
      <c r="J204" s="272"/>
      <c r="K204" s="274"/>
    </row>
    <row r="205" spans="2:13" ht="23.25" x14ac:dyDescent="0.7">
      <c r="B205" s="368" t="s">
        <v>334</v>
      </c>
      <c r="C205" s="369"/>
      <c r="D205" s="369"/>
      <c r="E205" s="369"/>
      <c r="F205" s="369"/>
      <c r="G205" s="369"/>
      <c r="H205" s="369"/>
      <c r="I205" s="369"/>
      <c r="J205" s="369"/>
      <c r="K205" s="370"/>
    </row>
    <row r="206" spans="2:13" ht="15" customHeight="1" x14ac:dyDescent="0.45">
      <c r="B206" s="275"/>
      <c r="D206" s="6"/>
      <c r="E206" s="6"/>
      <c r="F206" s="6"/>
      <c r="G206" s="6"/>
      <c r="H206" s="6"/>
      <c r="I206" s="6"/>
      <c r="J206" s="6"/>
      <c r="K206" s="276"/>
    </row>
    <row r="207" spans="2:13" ht="15" customHeight="1" x14ac:dyDescent="0.45">
      <c r="B207" s="275"/>
      <c r="C207" s="338" t="s">
        <v>350</v>
      </c>
      <c r="D207" s="338"/>
      <c r="E207" s="338"/>
      <c r="I207" s="42" t="s">
        <v>354</v>
      </c>
      <c r="J207" s="286">
        <f>SUM(E2)</f>
        <v>46032</v>
      </c>
      <c r="K207" s="277"/>
      <c r="M207" t="s">
        <v>12</v>
      </c>
    </row>
    <row r="208" spans="2:13" ht="15" customHeight="1" x14ac:dyDescent="0.45">
      <c r="B208" s="275"/>
      <c r="C208" s="338" t="s">
        <v>351</v>
      </c>
      <c r="D208" s="338"/>
      <c r="E208" s="338"/>
      <c r="I208" s="42" t="s">
        <v>66</v>
      </c>
      <c r="J208" s="287" t="s">
        <v>3</v>
      </c>
      <c r="K208" s="277"/>
    </row>
    <row r="209" spans="2:11" ht="15" customHeight="1" x14ac:dyDescent="0.45">
      <c r="B209" s="275"/>
      <c r="C209" s="338" t="s">
        <v>352</v>
      </c>
      <c r="D209" s="338"/>
      <c r="E209" s="338"/>
      <c r="I209" s="42" t="s">
        <v>355</v>
      </c>
      <c r="J209" s="287">
        <v>101</v>
      </c>
      <c r="K209" s="277"/>
    </row>
    <row r="210" spans="2:11" ht="15" customHeight="1" x14ac:dyDescent="0.45">
      <c r="B210" s="275"/>
      <c r="C210" s="338" t="s">
        <v>353</v>
      </c>
      <c r="D210" s="338"/>
      <c r="E210" s="338"/>
      <c r="J210" t="s">
        <v>12</v>
      </c>
      <c r="K210" s="277"/>
    </row>
    <row r="211" spans="2:11" ht="15" customHeight="1" x14ac:dyDescent="0.45">
      <c r="B211" s="275"/>
      <c r="K211" s="277"/>
    </row>
    <row r="212" spans="2:11" ht="15" customHeight="1" x14ac:dyDescent="0.45">
      <c r="B212" s="365" t="s">
        <v>302</v>
      </c>
      <c r="C212" s="366"/>
      <c r="D212" s="366"/>
      <c r="E212" s="366"/>
      <c r="F212" s="366"/>
      <c r="G212" s="367"/>
      <c r="K212" s="277"/>
    </row>
    <row r="213" spans="2:11" ht="15" customHeight="1" x14ac:dyDescent="0.45">
      <c r="B213" s="278" t="s">
        <v>356</v>
      </c>
      <c r="C213" s="242"/>
      <c r="D213" s="242"/>
      <c r="E213" s="242"/>
      <c r="F213" s="242"/>
      <c r="G213" s="243"/>
      <c r="H213" s="352" t="s">
        <v>327</v>
      </c>
      <c r="I213" s="353"/>
      <c r="J213" s="284">
        <v>290</v>
      </c>
      <c r="K213" s="277"/>
    </row>
    <row r="214" spans="2:11" ht="15" customHeight="1" x14ac:dyDescent="0.45">
      <c r="B214" s="371" t="s">
        <v>357</v>
      </c>
      <c r="C214" s="372"/>
      <c r="D214" s="372"/>
      <c r="E214" s="372"/>
      <c r="F214" s="372"/>
      <c r="G214" s="373"/>
      <c r="H214" s="352" t="s">
        <v>326</v>
      </c>
      <c r="I214" s="353"/>
      <c r="J214" s="284">
        <v>20</v>
      </c>
      <c r="K214" s="277"/>
    </row>
    <row r="215" spans="2:11" ht="15" customHeight="1" x14ac:dyDescent="0.45">
      <c r="B215" s="371" t="s">
        <v>358</v>
      </c>
      <c r="C215" s="372"/>
      <c r="D215" s="372"/>
      <c r="E215" s="372"/>
      <c r="F215" s="372"/>
      <c r="G215" s="373"/>
      <c r="H215" s="352" t="s">
        <v>328</v>
      </c>
      <c r="I215" s="353"/>
      <c r="J215" s="284" cm="1">
        <f t="array" ref="J215">LOOKUP(J208&amp;J209,B3:K182:B3:B182&amp;C3:C182,G3:G182)</f>
        <v>50.744181706604316</v>
      </c>
      <c r="K215" s="277"/>
    </row>
    <row r="216" spans="2:11" ht="15" customHeight="1" x14ac:dyDescent="0.45">
      <c r="B216" s="374" t="s">
        <v>359</v>
      </c>
      <c r="C216" s="375"/>
      <c r="D216" s="375"/>
      <c r="E216" s="375"/>
      <c r="F216" s="375"/>
      <c r="G216" s="376"/>
      <c r="H216" s="352" t="s">
        <v>329</v>
      </c>
      <c r="I216" s="353"/>
      <c r="J216" s="284">
        <f>SUM(H3)</f>
        <v>1.4973423982077003</v>
      </c>
      <c r="K216" s="277"/>
    </row>
    <row r="217" spans="2:11" ht="15" customHeight="1" x14ac:dyDescent="0.45">
      <c r="B217" s="374" t="s">
        <v>360</v>
      </c>
      <c r="C217" s="375"/>
      <c r="D217" s="375"/>
      <c r="E217" s="375"/>
      <c r="F217" s="375"/>
      <c r="G217" s="376"/>
      <c r="H217" s="352" t="s">
        <v>337</v>
      </c>
      <c r="I217" s="353"/>
      <c r="J217" s="284" cm="1">
        <f t="array" ref="J217">LOOKUP(J208&amp;J209,B3:K182:B3:B182&amp;C3:C182,K3:K184)</f>
        <v>0</v>
      </c>
      <c r="K217" s="277"/>
    </row>
    <row r="218" spans="2:11" ht="15" customHeight="1" thickBot="1" x14ac:dyDescent="0.5">
      <c r="B218" s="374" t="s">
        <v>361</v>
      </c>
      <c r="C218" s="375"/>
      <c r="D218" s="375"/>
      <c r="E218" s="375"/>
      <c r="F218" s="375"/>
      <c r="G218" s="376"/>
      <c r="H218" s="354" t="s">
        <v>333</v>
      </c>
      <c r="I218" s="355"/>
      <c r="J218" s="285">
        <v>0</v>
      </c>
      <c r="K218" s="277"/>
    </row>
    <row r="219" spans="2:11" ht="15" customHeight="1" thickBot="1" x14ac:dyDescent="0.5">
      <c r="B219" s="377" t="s">
        <v>362</v>
      </c>
      <c r="C219" s="378"/>
      <c r="D219" s="378"/>
      <c r="E219" s="378"/>
      <c r="F219" s="378"/>
      <c r="G219" s="379"/>
      <c r="H219" s="356" t="s">
        <v>33</v>
      </c>
      <c r="I219" s="357"/>
      <c r="J219" s="270">
        <f>SUM(J213:K218)</f>
        <v>362.24152410481202</v>
      </c>
      <c r="K219" s="279"/>
    </row>
    <row r="220" spans="2:11" ht="15" customHeight="1" thickBot="1" x14ac:dyDescent="0.5">
      <c r="B220" s="280"/>
      <c r="C220" s="281"/>
      <c r="D220" s="281"/>
      <c r="E220" s="281"/>
      <c r="F220" s="281"/>
      <c r="G220" s="281"/>
      <c r="H220" s="282"/>
      <c r="I220" s="282"/>
      <c r="J220" s="282"/>
      <c r="K220" s="283"/>
    </row>
    <row r="221" spans="2:11" ht="15.75" customHeight="1" thickBot="1" x14ac:dyDescent="0.5"/>
    <row r="222" spans="2:11" ht="42.75" customHeight="1" thickBot="1" x14ac:dyDescent="0.5">
      <c r="B222" s="362" t="s">
        <v>363</v>
      </c>
      <c r="C222" s="363"/>
      <c r="D222" s="363"/>
      <c r="E222" s="363"/>
      <c r="F222" s="363"/>
      <c r="G222" s="363"/>
      <c r="H222" s="363"/>
      <c r="I222" s="363"/>
      <c r="J222" s="363"/>
      <c r="K222" s="364"/>
    </row>
  </sheetData>
  <mergeCells count="35">
    <mergeCell ref="B222:K222"/>
    <mergeCell ref="B212:G212"/>
    <mergeCell ref="B205:K205"/>
    <mergeCell ref="C207:E207"/>
    <mergeCell ref="C208:E208"/>
    <mergeCell ref="C209:E209"/>
    <mergeCell ref="C210:E210"/>
    <mergeCell ref="H213:I213"/>
    <mergeCell ref="B214:G214"/>
    <mergeCell ref="B215:G215"/>
    <mergeCell ref="B217:G217"/>
    <mergeCell ref="B216:G216"/>
    <mergeCell ref="B218:G218"/>
    <mergeCell ref="B219:G219"/>
    <mergeCell ref="H215:I215"/>
    <mergeCell ref="H214:I214"/>
    <mergeCell ref="H216:I216"/>
    <mergeCell ref="H217:I217"/>
    <mergeCell ref="H218:I218"/>
    <mergeCell ref="H219:I219"/>
    <mergeCell ref="A63:A82"/>
    <mergeCell ref="D192:E192"/>
    <mergeCell ref="D193:E193"/>
    <mergeCell ref="D194:E194"/>
    <mergeCell ref="A83:A102"/>
    <mergeCell ref="A103:A122"/>
    <mergeCell ref="A123:A142"/>
    <mergeCell ref="A143:A162"/>
    <mergeCell ref="A163:A182"/>
    <mergeCell ref="D186:F186"/>
    <mergeCell ref="D1:E1"/>
    <mergeCell ref="I1:J1"/>
    <mergeCell ref="A3:A22"/>
    <mergeCell ref="A23:A42"/>
    <mergeCell ref="A43:A62"/>
  </mergeCells>
  <pageMargins left="0.7" right="0.7" top="0.75" bottom="0.75" header="0.3" footer="0.3"/>
  <pageSetup paperSize="9" scale="80" orientation="portrait" horizontalDpi="4294967293" verticalDpi="4294967293" r:id="rId1"/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ACE7D6-0F68-4074-B128-96BD987331B3}">
  <dimension ref="A1:O222"/>
  <sheetViews>
    <sheetView zoomScale="85" zoomScaleNormal="85" workbookViewId="0">
      <pane xSplit="1" ySplit="2" topLeftCell="B203" activePane="bottomRight" state="frozen"/>
      <selection pane="topRight" activeCell="B1" sqref="B1"/>
      <selection pane="bottomLeft" activeCell="A4" sqref="A4"/>
      <selection pane="bottomRight" activeCell="B204" sqref="B204:K222"/>
    </sheetView>
  </sheetViews>
  <sheetFormatPr baseColWidth="10" defaultRowHeight="14.25" x14ac:dyDescent="0.45"/>
  <cols>
    <col min="1" max="1" width="4.1328125" customWidth="1"/>
    <col min="2" max="2" width="5.3984375" style="6" bestFit="1" customWidth="1"/>
    <col min="3" max="3" width="6.265625" bestFit="1" customWidth="1"/>
    <col min="4" max="5" width="10" customWidth="1"/>
    <col min="6" max="6" width="11.1328125" customWidth="1"/>
    <col min="7" max="7" width="12.59765625" customWidth="1"/>
    <col min="8" max="8" width="13.3984375" customWidth="1"/>
    <col min="9" max="9" width="12.86328125" style="20" bestFit="1" customWidth="1"/>
    <col min="10" max="10" width="12.86328125" customWidth="1"/>
    <col min="11" max="11" width="8.86328125" bestFit="1" customWidth="1"/>
    <col min="12" max="12" width="13.265625" customWidth="1"/>
  </cols>
  <sheetData>
    <row r="1" spans="1:15" ht="21" customHeight="1" x14ac:dyDescent="0.45">
      <c r="D1" s="347" t="s">
        <v>280</v>
      </c>
      <c r="E1" s="347"/>
      <c r="F1" s="53" t="s">
        <v>2</v>
      </c>
      <c r="G1" s="27">
        <f>SUM(G193)</f>
        <v>12905.585423962419</v>
      </c>
      <c r="H1" s="27">
        <f>SUM(G194)</f>
        <v>4430.8145760375819</v>
      </c>
      <c r="I1" s="348">
        <f>SUM(G1:H1)</f>
        <v>17336.400000000001</v>
      </c>
      <c r="J1" s="349"/>
      <c r="K1" s="4" t="s">
        <v>12</v>
      </c>
      <c r="L1" s="4"/>
      <c r="N1">
        <v>1E-3</v>
      </c>
    </row>
    <row r="2" spans="1:15" ht="46.5" customHeight="1" x14ac:dyDescent="0.45">
      <c r="B2" s="43" t="s">
        <v>0</v>
      </c>
      <c r="C2" s="44" t="s">
        <v>1</v>
      </c>
      <c r="D2" s="3">
        <v>46032</v>
      </c>
      <c r="E2" s="3">
        <v>46063</v>
      </c>
      <c r="F2" s="50" t="s">
        <v>68</v>
      </c>
      <c r="G2" s="51" t="s">
        <v>276</v>
      </c>
      <c r="H2" s="52" t="s">
        <v>277</v>
      </c>
      <c r="I2" s="21" t="s">
        <v>278</v>
      </c>
      <c r="J2" s="28" t="s">
        <v>319</v>
      </c>
      <c r="K2" s="28" t="s">
        <v>266</v>
      </c>
      <c r="L2" s="28" t="s">
        <v>279</v>
      </c>
      <c r="N2" t="s">
        <v>12</v>
      </c>
    </row>
    <row r="3" spans="1:15" ht="15" customHeight="1" x14ac:dyDescent="0.45">
      <c r="A3" s="350"/>
      <c r="B3" s="5" t="s">
        <v>3</v>
      </c>
      <c r="C3" s="2">
        <v>101</v>
      </c>
      <c r="D3" s="1">
        <v>3174368</v>
      </c>
      <c r="E3" s="1">
        <v>3186779</v>
      </c>
      <c r="F3" s="41">
        <f>(E3-D3)*$N$1</f>
        <v>12.411</v>
      </c>
      <c r="G3" s="22">
        <f>MMULT($G$1,1/$F$183)*F3</f>
        <v>56.163419577133901</v>
      </c>
      <c r="H3" s="45">
        <f>MMULT($H$1,1/180)</f>
        <v>24.615636533542123</v>
      </c>
      <c r="I3" s="42">
        <f>SUM(G3,H3)</f>
        <v>80.779056110676024</v>
      </c>
      <c r="J3" s="30">
        <v>310</v>
      </c>
      <c r="K3" s="194"/>
      <c r="L3" s="27">
        <f>SUM(I3,J3,K3)</f>
        <v>390.77905611067604</v>
      </c>
      <c r="N3" t="s">
        <v>12</v>
      </c>
    </row>
    <row r="4" spans="1:15" ht="15" customHeight="1" x14ac:dyDescent="0.45">
      <c r="A4" s="350"/>
      <c r="B4" s="5" t="s">
        <v>3</v>
      </c>
      <c r="C4" s="2">
        <v>102</v>
      </c>
      <c r="D4" s="1">
        <v>2068255</v>
      </c>
      <c r="E4" s="1">
        <v>2074156</v>
      </c>
      <c r="F4" s="41">
        <f t="shared" ref="F4:F22" si="0">(E4-D4)*$N$1</f>
        <v>5.9009999999999998</v>
      </c>
      <c r="G4" s="22">
        <f t="shared" ref="G4:G67" si="1">MMULT($G$1,1/$F$183)*F4</f>
        <v>26.703757870007827</v>
      </c>
      <c r="H4" s="45">
        <f t="shared" ref="H4:H67" si="2">MMULT($H$1,1/180)</f>
        <v>24.615636533542123</v>
      </c>
      <c r="I4" s="42">
        <f t="shared" ref="I4:I67" si="3">SUM(G4,H4)</f>
        <v>51.31939440354995</v>
      </c>
      <c r="J4" s="30">
        <f>SUM($J$3)</f>
        <v>310</v>
      </c>
      <c r="K4" s="194"/>
      <c r="L4" s="27">
        <f t="shared" ref="L4:L67" si="4">SUM(I4,J4,K4)</f>
        <v>361.31939440354995</v>
      </c>
      <c r="N4" t="s">
        <v>12</v>
      </c>
    </row>
    <row r="5" spans="1:15" ht="15" customHeight="1" x14ac:dyDescent="0.45">
      <c r="A5" s="350"/>
      <c r="B5" s="5" t="s">
        <v>3</v>
      </c>
      <c r="C5" s="2">
        <v>103</v>
      </c>
      <c r="D5" s="1">
        <v>2951016</v>
      </c>
      <c r="E5" s="1">
        <v>2958374</v>
      </c>
      <c r="F5" s="41">
        <f t="shared" si="0"/>
        <v>7.3580000000000005</v>
      </c>
      <c r="G5" s="22">
        <f t="shared" si="1"/>
        <v>33.297110728269381</v>
      </c>
      <c r="H5" s="45">
        <f t="shared" si="2"/>
        <v>24.615636533542123</v>
      </c>
      <c r="I5" s="42">
        <f t="shared" si="3"/>
        <v>57.912747261811504</v>
      </c>
      <c r="J5" s="30">
        <f t="shared" ref="J5:J68" si="5">SUM($J$3)</f>
        <v>310</v>
      </c>
      <c r="K5" s="194"/>
      <c r="L5" s="27">
        <f t="shared" si="4"/>
        <v>367.91274726181149</v>
      </c>
      <c r="N5" t="s">
        <v>12</v>
      </c>
    </row>
    <row r="6" spans="1:15" ht="15" customHeight="1" x14ac:dyDescent="0.45">
      <c r="A6" s="350"/>
      <c r="B6" s="5" t="s">
        <v>3</v>
      </c>
      <c r="C6" s="2">
        <v>104</v>
      </c>
      <c r="D6" s="1">
        <v>2566385</v>
      </c>
      <c r="E6" s="1">
        <v>2576361</v>
      </c>
      <c r="F6" s="41">
        <f t="shared" si="0"/>
        <v>9.9760000000000009</v>
      </c>
      <c r="G6" s="22">
        <f t="shared" si="1"/>
        <v>45.144329522317932</v>
      </c>
      <c r="H6" s="45">
        <f t="shared" si="2"/>
        <v>24.615636533542123</v>
      </c>
      <c r="I6" s="42">
        <f t="shared" si="3"/>
        <v>69.759966055860048</v>
      </c>
      <c r="J6" s="30">
        <f t="shared" si="5"/>
        <v>310</v>
      </c>
      <c r="K6" s="194"/>
      <c r="L6" s="27">
        <f t="shared" si="4"/>
        <v>379.75996605586005</v>
      </c>
      <c r="N6" t="s">
        <v>12</v>
      </c>
      <c r="O6" t="s">
        <v>12</v>
      </c>
    </row>
    <row r="7" spans="1:15" ht="15" customHeight="1" x14ac:dyDescent="0.45">
      <c r="A7" s="350"/>
      <c r="B7" s="5" t="s">
        <v>3</v>
      </c>
      <c r="C7" s="2">
        <v>201</v>
      </c>
      <c r="D7" s="1">
        <v>3756212</v>
      </c>
      <c r="E7" s="1">
        <v>3772128</v>
      </c>
      <c r="F7" s="41">
        <f t="shared" si="0"/>
        <v>15.916</v>
      </c>
      <c r="G7" s="22">
        <f t="shared" si="1"/>
        <v>72.024573844949089</v>
      </c>
      <c r="H7" s="45">
        <f t="shared" si="2"/>
        <v>24.615636533542123</v>
      </c>
      <c r="I7" s="42">
        <f t="shared" si="3"/>
        <v>96.640210378491219</v>
      </c>
      <c r="J7" s="30">
        <f t="shared" si="5"/>
        <v>310</v>
      </c>
      <c r="K7" s="194"/>
      <c r="L7" s="27">
        <f t="shared" si="4"/>
        <v>406.64021037849125</v>
      </c>
      <c r="N7" t="s">
        <v>12</v>
      </c>
    </row>
    <row r="8" spans="1:15" ht="15" customHeight="1" x14ac:dyDescent="0.45">
      <c r="A8" s="350"/>
      <c r="B8" s="5" t="s">
        <v>3</v>
      </c>
      <c r="C8" s="2">
        <v>202</v>
      </c>
      <c r="D8" s="1">
        <v>222150</v>
      </c>
      <c r="E8" s="1">
        <v>239732</v>
      </c>
      <c r="F8" s="41">
        <f t="shared" si="0"/>
        <v>17.582000000000001</v>
      </c>
      <c r="G8" s="22">
        <f t="shared" si="1"/>
        <v>79.563713077525449</v>
      </c>
      <c r="H8" s="45">
        <f t="shared" si="2"/>
        <v>24.615636533542123</v>
      </c>
      <c r="I8" s="42">
        <f t="shared" si="3"/>
        <v>104.17934961106758</v>
      </c>
      <c r="J8" s="30">
        <f t="shared" si="5"/>
        <v>310</v>
      </c>
      <c r="K8" s="194"/>
      <c r="L8" s="27">
        <f t="shared" si="4"/>
        <v>414.17934961106755</v>
      </c>
      <c r="N8" t="s">
        <v>12</v>
      </c>
    </row>
    <row r="9" spans="1:15" ht="15" customHeight="1" x14ac:dyDescent="0.45">
      <c r="A9" s="350"/>
      <c r="B9" s="5" t="s">
        <v>3</v>
      </c>
      <c r="C9" s="2">
        <v>203</v>
      </c>
      <c r="D9" s="1">
        <v>4983542</v>
      </c>
      <c r="E9" s="1">
        <v>5004819</v>
      </c>
      <c r="F9" s="41">
        <f t="shared" si="0"/>
        <v>21.277000000000001</v>
      </c>
      <c r="G9" s="22">
        <f t="shared" si="1"/>
        <v>96.284673140172274</v>
      </c>
      <c r="H9" s="45">
        <f t="shared" si="2"/>
        <v>24.615636533542123</v>
      </c>
      <c r="I9" s="42">
        <f t="shared" si="3"/>
        <v>120.90030967371439</v>
      </c>
      <c r="J9" s="30">
        <f t="shared" si="5"/>
        <v>310</v>
      </c>
      <c r="K9" s="194"/>
      <c r="L9" s="27">
        <f t="shared" si="4"/>
        <v>430.90030967371439</v>
      </c>
      <c r="N9" t="s">
        <v>12</v>
      </c>
    </row>
    <row r="10" spans="1:15" ht="15" customHeight="1" x14ac:dyDescent="0.45">
      <c r="A10" s="350"/>
      <c r="B10" s="5" t="s">
        <v>3</v>
      </c>
      <c r="C10" s="2">
        <v>204</v>
      </c>
      <c r="D10" s="1">
        <v>2003952</v>
      </c>
      <c r="E10" s="1">
        <v>2014519</v>
      </c>
      <c r="F10" s="41">
        <f t="shared" si="0"/>
        <v>10.567</v>
      </c>
      <c r="G10" s="22">
        <f>MMULT($G$1,1/$F$183)*F10</f>
        <v>47.818778073610019</v>
      </c>
      <c r="H10" s="45">
        <f t="shared" si="2"/>
        <v>24.615636533542123</v>
      </c>
      <c r="I10" s="42">
        <f t="shared" si="3"/>
        <v>72.434414607152149</v>
      </c>
      <c r="J10" s="30">
        <f t="shared" si="5"/>
        <v>310</v>
      </c>
      <c r="K10" s="194"/>
      <c r="L10" s="27">
        <f t="shared" si="4"/>
        <v>382.43441460715212</v>
      </c>
      <c r="N10" t="s">
        <v>12</v>
      </c>
    </row>
    <row r="11" spans="1:15" ht="15" customHeight="1" x14ac:dyDescent="0.45">
      <c r="A11" s="350"/>
      <c r="B11" s="5" t="s">
        <v>3</v>
      </c>
      <c r="C11" s="2">
        <v>301</v>
      </c>
      <c r="D11" s="1">
        <v>4102563</v>
      </c>
      <c r="E11" s="1">
        <v>4130697</v>
      </c>
      <c r="F11" s="41">
        <f t="shared" si="0"/>
        <v>28.134</v>
      </c>
      <c r="G11" s="22">
        <f t="shared" si="1"/>
        <v>127.31461174628033</v>
      </c>
      <c r="H11" s="45">
        <f t="shared" si="2"/>
        <v>24.615636533542123</v>
      </c>
      <c r="I11" s="42">
        <f t="shared" si="3"/>
        <v>151.93024827982245</v>
      </c>
      <c r="J11" s="30">
        <f t="shared" si="5"/>
        <v>310</v>
      </c>
      <c r="K11" s="194"/>
      <c r="L11" s="27">
        <f t="shared" si="4"/>
        <v>461.93024827982242</v>
      </c>
      <c r="N11" t="s">
        <v>12</v>
      </c>
    </row>
    <row r="12" spans="1:15" ht="15" customHeight="1" x14ac:dyDescent="0.45">
      <c r="A12" s="350"/>
      <c r="B12" s="5" t="s">
        <v>3</v>
      </c>
      <c r="C12" s="2">
        <v>302</v>
      </c>
      <c r="D12" s="1">
        <v>4432597</v>
      </c>
      <c r="E12" s="1">
        <v>4455657</v>
      </c>
      <c r="F12" s="41">
        <f>(E12-D12)*$N$1</f>
        <v>23.06</v>
      </c>
      <c r="G12" s="22">
        <f t="shared" si="1"/>
        <v>104.35327173061862</v>
      </c>
      <c r="H12" s="45">
        <f t="shared" si="2"/>
        <v>24.615636533542123</v>
      </c>
      <c r="I12" s="42">
        <f t="shared" si="3"/>
        <v>128.96890826416075</v>
      </c>
      <c r="J12" s="30">
        <f t="shared" si="5"/>
        <v>310</v>
      </c>
      <c r="K12" s="194"/>
      <c r="L12" s="27">
        <f t="shared" si="4"/>
        <v>438.96890826416075</v>
      </c>
      <c r="N12" t="s">
        <v>12</v>
      </c>
    </row>
    <row r="13" spans="1:15" ht="15" customHeight="1" x14ac:dyDescent="0.45">
      <c r="A13" s="350"/>
      <c r="B13" s="5" t="s">
        <v>3</v>
      </c>
      <c r="C13" s="2">
        <v>303</v>
      </c>
      <c r="D13" s="1">
        <v>3669843</v>
      </c>
      <c r="E13" s="1">
        <v>3688875</v>
      </c>
      <c r="F13" s="41">
        <f t="shared" si="0"/>
        <v>19.032</v>
      </c>
      <c r="G13" s="22">
        <f t="shared" si="1"/>
        <v>86.125388880187927</v>
      </c>
      <c r="H13" s="45">
        <f t="shared" si="2"/>
        <v>24.615636533542123</v>
      </c>
      <c r="I13" s="42">
        <f t="shared" si="3"/>
        <v>110.74102541373006</v>
      </c>
      <c r="J13" s="30">
        <f t="shared" si="5"/>
        <v>310</v>
      </c>
      <c r="K13" s="194"/>
      <c r="L13" s="27">
        <f t="shared" si="4"/>
        <v>420.74102541373009</v>
      </c>
      <c r="N13" t="s">
        <v>12</v>
      </c>
    </row>
    <row r="14" spans="1:15" ht="15" customHeight="1" x14ac:dyDescent="0.45">
      <c r="A14" s="350"/>
      <c r="B14" s="5" t="s">
        <v>3</v>
      </c>
      <c r="C14" s="2">
        <v>304</v>
      </c>
      <c r="D14" s="1">
        <v>1749893</v>
      </c>
      <c r="E14" s="1">
        <v>1773512</v>
      </c>
      <c r="F14" s="41">
        <f t="shared" si="0"/>
        <v>23.619</v>
      </c>
      <c r="G14" s="22">
        <f t="shared" si="1"/>
        <v>106.88291088488644</v>
      </c>
      <c r="H14" s="45">
        <f t="shared" si="2"/>
        <v>24.615636533542123</v>
      </c>
      <c r="I14" s="42">
        <f t="shared" si="3"/>
        <v>131.49854741842856</v>
      </c>
      <c r="J14" s="30">
        <f t="shared" si="5"/>
        <v>310</v>
      </c>
      <c r="K14" s="194"/>
      <c r="L14" s="27">
        <f t="shared" si="4"/>
        <v>441.49854741842853</v>
      </c>
      <c r="N14" t="s">
        <v>12</v>
      </c>
    </row>
    <row r="15" spans="1:15" ht="15" customHeight="1" x14ac:dyDescent="0.45">
      <c r="A15" s="350"/>
      <c r="B15" s="5" t="s">
        <v>3</v>
      </c>
      <c r="C15" s="2">
        <v>401</v>
      </c>
      <c r="D15" s="1">
        <v>2245462</v>
      </c>
      <c r="E15" s="1">
        <v>2249972</v>
      </c>
      <c r="F15" s="41">
        <f t="shared" si="0"/>
        <v>4.51</v>
      </c>
      <c r="G15" s="22">
        <f t="shared" si="1"/>
        <v>20.409074393108845</v>
      </c>
      <c r="H15" s="45">
        <f t="shared" si="2"/>
        <v>24.615636533542123</v>
      </c>
      <c r="I15" s="42">
        <f t="shared" si="3"/>
        <v>45.024710926650968</v>
      </c>
      <c r="J15" s="30">
        <f t="shared" si="5"/>
        <v>310</v>
      </c>
      <c r="K15" s="194"/>
      <c r="L15" s="27">
        <f t="shared" si="4"/>
        <v>355.02471092665098</v>
      </c>
      <c r="N15" t="s">
        <v>12</v>
      </c>
    </row>
    <row r="16" spans="1:15" ht="15" customHeight="1" x14ac:dyDescent="0.45">
      <c r="A16" s="350"/>
      <c r="B16" s="5" t="s">
        <v>3</v>
      </c>
      <c r="C16" s="2">
        <v>402</v>
      </c>
      <c r="D16" s="1">
        <v>5602619</v>
      </c>
      <c r="E16" s="1">
        <v>5615026</v>
      </c>
      <c r="F16" s="41">
        <f t="shared" si="0"/>
        <v>12.407</v>
      </c>
      <c r="G16" s="22">
        <f t="shared" si="1"/>
        <v>56.145318402505865</v>
      </c>
      <c r="H16" s="45">
        <f t="shared" si="2"/>
        <v>24.615636533542123</v>
      </c>
      <c r="I16" s="42">
        <f t="shared" si="3"/>
        <v>80.760954936047995</v>
      </c>
      <c r="J16" s="30">
        <f t="shared" si="5"/>
        <v>310</v>
      </c>
      <c r="K16" s="194"/>
      <c r="L16" s="27">
        <f t="shared" si="4"/>
        <v>390.76095493604799</v>
      </c>
    </row>
    <row r="17" spans="1:12" ht="15" customHeight="1" x14ac:dyDescent="0.45">
      <c r="A17" s="350"/>
      <c r="B17" s="5" t="s">
        <v>3</v>
      </c>
      <c r="C17" s="2">
        <v>403</v>
      </c>
      <c r="D17" s="1">
        <v>3013301</v>
      </c>
      <c r="E17" s="1">
        <v>3025237</v>
      </c>
      <c r="F17" s="41">
        <f t="shared" si="0"/>
        <v>11.936</v>
      </c>
      <c r="G17" s="22">
        <f t="shared" si="1"/>
        <v>54.013905090054806</v>
      </c>
      <c r="H17" s="45">
        <f t="shared" si="2"/>
        <v>24.615636533542123</v>
      </c>
      <c r="I17" s="42">
        <f t="shared" si="3"/>
        <v>78.629541623596936</v>
      </c>
      <c r="J17" s="30">
        <f t="shared" si="5"/>
        <v>310</v>
      </c>
      <c r="K17" s="194"/>
      <c r="L17" s="27">
        <f t="shared" si="4"/>
        <v>388.62954162359694</v>
      </c>
    </row>
    <row r="18" spans="1:12" ht="15" customHeight="1" x14ac:dyDescent="0.45">
      <c r="A18" s="350"/>
      <c r="B18" s="5" t="s">
        <v>3</v>
      </c>
      <c r="C18" s="2">
        <v>404</v>
      </c>
      <c r="D18" s="1">
        <v>2696884</v>
      </c>
      <c r="E18" s="1">
        <v>2707926</v>
      </c>
      <c r="F18" s="41">
        <f t="shared" si="0"/>
        <v>11.042</v>
      </c>
      <c r="G18" s="22">
        <f t="shared" si="1"/>
        <v>49.968292560689108</v>
      </c>
      <c r="H18" s="45">
        <f t="shared" si="2"/>
        <v>24.615636533542123</v>
      </c>
      <c r="I18" s="42">
        <f t="shared" si="3"/>
        <v>74.583929094231223</v>
      </c>
      <c r="J18" s="30">
        <f t="shared" si="5"/>
        <v>310</v>
      </c>
      <c r="K18" s="194"/>
      <c r="L18" s="27">
        <f t="shared" si="4"/>
        <v>384.58392909423122</v>
      </c>
    </row>
    <row r="19" spans="1:12" ht="15" customHeight="1" x14ac:dyDescent="0.45">
      <c r="A19" s="350"/>
      <c r="B19" s="5" t="s">
        <v>3</v>
      </c>
      <c r="C19" s="2">
        <v>501</v>
      </c>
      <c r="D19" s="1">
        <v>3963509</v>
      </c>
      <c r="E19" s="1">
        <v>3986753</v>
      </c>
      <c r="F19" s="41">
        <f t="shared" si="0"/>
        <v>23.244</v>
      </c>
      <c r="G19" s="22">
        <f t="shared" si="1"/>
        <v>105.18592576350821</v>
      </c>
      <c r="H19" s="45">
        <f t="shared" si="2"/>
        <v>24.615636533542123</v>
      </c>
      <c r="I19" s="42">
        <f t="shared" si="3"/>
        <v>129.80156229705034</v>
      </c>
      <c r="J19" s="30">
        <f t="shared" si="5"/>
        <v>310</v>
      </c>
      <c r="K19" s="194"/>
      <c r="L19" s="27">
        <f t="shared" si="4"/>
        <v>439.80156229705034</v>
      </c>
    </row>
    <row r="20" spans="1:12" ht="15" customHeight="1" x14ac:dyDescent="0.45">
      <c r="A20" s="350"/>
      <c r="B20" s="5" t="s">
        <v>3</v>
      </c>
      <c r="C20" s="2">
        <v>502</v>
      </c>
      <c r="D20" s="1">
        <v>5931293</v>
      </c>
      <c r="E20" s="1">
        <v>5959981</v>
      </c>
      <c r="F20" s="41">
        <f t="shared" si="0"/>
        <v>28.687999999999999</v>
      </c>
      <c r="G20" s="22">
        <f t="shared" si="1"/>
        <v>129.82162443226309</v>
      </c>
      <c r="H20" s="45">
        <f t="shared" si="2"/>
        <v>24.615636533542123</v>
      </c>
      <c r="I20" s="42">
        <f t="shared" si="3"/>
        <v>154.43726096580522</v>
      </c>
      <c r="J20" s="30">
        <f t="shared" si="5"/>
        <v>310</v>
      </c>
      <c r="K20" s="194"/>
      <c r="L20" s="27">
        <f t="shared" si="4"/>
        <v>464.43726096580519</v>
      </c>
    </row>
    <row r="21" spans="1:12" ht="15" customHeight="1" x14ac:dyDescent="0.45">
      <c r="A21" s="350"/>
      <c r="B21" s="5" t="s">
        <v>3</v>
      </c>
      <c r="C21" s="2">
        <v>503</v>
      </c>
      <c r="D21" s="1">
        <v>2035433</v>
      </c>
      <c r="E21" s="1">
        <v>2058419</v>
      </c>
      <c r="F21" s="41">
        <f t="shared" si="0"/>
        <v>22.986000000000001</v>
      </c>
      <c r="G21" s="22">
        <f t="shared" si="1"/>
        <v>104.01839999999999</v>
      </c>
      <c r="H21" s="45">
        <f t="shared" si="2"/>
        <v>24.615636533542123</v>
      </c>
      <c r="I21" s="42">
        <f t="shared" si="3"/>
        <v>128.63403653354212</v>
      </c>
      <c r="J21" s="30">
        <f t="shared" si="5"/>
        <v>310</v>
      </c>
      <c r="K21" s="194"/>
      <c r="L21" s="27">
        <f t="shared" si="4"/>
        <v>438.63403653354214</v>
      </c>
    </row>
    <row r="22" spans="1:12" ht="15.75" customHeight="1" x14ac:dyDescent="0.45">
      <c r="A22" s="350"/>
      <c r="B22" s="5" t="s">
        <v>3</v>
      </c>
      <c r="C22" s="2">
        <v>504</v>
      </c>
      <c r="D22" s="1">
        <v>307353</v>
      </c>
      <c r="E22" s="1">
        <v>311080</v>
      </c>
      <c r="F22" s="41">
        <f t="shared" si="0"/>
        <v>3.7269999999999999</v>
      </c>
      <c r="G22" s="22">
        <f t="shared" si="1"/>
        <v>16.8657694596711</v>
      </c>
      <c r="H22" s="45">
        <f t="shared" si="2"/>
        <v>24.615636533542123</v>
      </c>
      <c r="I22" s="42">
        <f t="shared" si="3"/>
        <v>41.481405993213222</v>
      </c>
      <c r="J22" s="30">
        <f t="shared" si="5"/>
        <v>310</v>
      </c>
      <c r="K22" s="194"/>
      <c r="L22" s="27">
        <f t="shared" si="4"/>
        <v>351.48140599321323</v>
      </c>
    </row>
    <row r="23" spans="1:12" ht="15" customHeight="1" x14ac:dyDescent="0.45">
      <c r="A23" s="351"/>
      <c r="B23" s="5" t="s">
        <v>4</v>
      </c>
      <c r="C23" s="2">
        <v>101</v>
      </c>
      <c r="D23" s="1">
        <v>89040</v>
      </c>
      <c r="E23" s="1">
        <v>89921</v>
      </c>
      <c r="F23" s="41">
        <f>(E23-D23)*0.01</f>
        <v>8.81</v>
      </c>
      <c r="G23" s="22">
        <f t="shared" si="1"/>
        <v>39.867837118245887</v>
      </c>
      <c r="H23" s="45">
        <f t="shared" si="2"/>
        <v>24.615636533542123</v>
      </c>
      <c r="I23" s="42">
        <f t="shared" si="3"/>
        <v>64.483473651788017</v>
      </c>
      <c r="J23" s="30">
        <f t="shared" si="5"/>
        <v>310</v>
      </c>
      <c r="K23" s="194"/>
      <c r="L23" s="27">
        <f t="shared" si="4"/>
        <v>374.48347365178802</v>
      </c>
    </row>
    <row r="24" spans="1:12" ht="15" customHeight="1" x14ac:dyDescent="0.45">
      <c r="A24" s="351"/>
      <c r="B24" s="5" t="s">
        <v>4</v>
      </c>
      <c r="C24" s="2">
        <v>102</v>
      </c>
      <c r="D24" s="1">
        <v>3629692</v>
      </c>
      <c r="E24" s="1">
        <v>3649226</v>
      </c>
      <c r="F24" s="41">
        <f t="shared" ref="F24:F32" si="6">(E24-D24)*$N$1</f>
        <v>19.533999999999999</v>
      </c>
      <c r="G24" s="22">
        <f t="shared" si="1"/>
        <v>88.39708629600625</v>
      </c>
      <c r="H24" s="45">
        <f t="shared" si="2"/>
        <v>24.615636533542123</v>
      </c>
      <c r="I24" s="42">
        <f t="shared" si="3"/>
        <v>113.01272282954838</v>
      </c>
      <c r="J24" s="30">
        <f t="shared" si="5"/>
        <v>310</v>
      </c>
      <c r="K24" s="194">
        <v>10</v>
      </c>
      <c r="L24" s="27">
        <f t="shared" si="4"/>
        <v>433.01272282954835</v>
      </c>
    </row>
    <row r="25" spans="1:12" ht="15" customHeight="1" x14ac:dyDescent="0.45">
      <c r="A25" s="351"/>
      <c r="B25" s="5" t="s">
        <v>4</v>
      </c>
      <c r="C25" s="2">
        <v>103</v>
      </c>
      <c r="D25" s="1">
        <v>3551361</v>
      </c>
      <c r="E25" s="1">
        <v>3571951</v>
      </c>
      <c r="F25" s="41">
        <f>(E25-D25)*$N$1</f>
        <v>20.59</v>
      </c>
      <c r="G25" s="22">
        <f t="shared" si="1"/>
        <v>93.175796397807346</v>
      </c>
      <c r="H25" s="45">
        <f t="shared" si="2"/>
        <v>24.615636533542123</v>
      </c>
      <c r="I25" s="42">
        <f t="shared" si="3"/>
        <v>117.79143293134948</v>
      </c>
      <c r="J25" s="30">
        <f t="shared" si="5"/>
        <v>310</v>
      </c>
      <c r="K25" s="194"/>
      <c r="L25" s="27">
        <f t="shared" si="4"/>
        <v>427.7914329313495</v>
      </c>
    </row>
    <row r="26" spans="1:12" ht="15" customHeight="1" x14ac:dyDescent="0.45">
      <c r="A26" s="351"/>
      <c r="B26" s="5" t="s">
        <v>4</v>
      </c>
      <c r="C26" s="2">
        <v>104</v>
      </c>
      <c r="D26" s="1">
        <v>5352965</v>
      </c>
      <c r="E26" s="1">
        <v>5367691</v>
      </c>
      <c r="F26" s="41">
        <f t="shared" si="6"/>
        <v>14.726000000000001</v>
      </c>
      <c r="G26" s="22">
        <f t="shared" si="1"/>
        <v>66.639474393108841</v>
      </c>
      <c r="H26" s="45">
        <f t="shared" si="2"/>
        <v>24.615636533542123</v>
      </c>
      <c r="I26" s="42">
        <f t="shared" si="3"/>
        <v>91.255110926650957</v>
      </c>
      <c r="J26" s="30">
        <f t="shared" si="5"/>
        <v>310</v>
      </c>
      <c r="K26" s="194"/>
      <c r="L26" s="27">
        <f t="shared" si="4"/>
        <v>401.25511092665096</v>
      </c>
    </row>
    <row r="27" spans="1:12" ht="15" customHeight="1" x14ac:dyDescent="0.45">
      <c r="A27" s="351"/>
      <c r="B27" s="5" t="s">
        <v>4</v>
      </c>
      <c r="C27" s="2">
        <v>201</v>
      </c>
      <c r="D27" s="1">
        <v>2912236</v>
      </c>
      <c r="E27" s="1">
        <v>2961539</v>
      </c>
      <c r="F27" s="41">
        <f t="shared" si="6"/>
        <v>49.303000000000004</v>
      </c>
      <c r="G27" s="22">
        <f t="shared" si="1"/>
        <v>223.1105531714957</v>
      </c>
      <c r="H27" s="45">
        <f t="shared" si="2"/>
        <v>24.615636533542123</v>
      </c>
      <c r="I27" s="42">
        <f t="shared" si="3"/>
        <v>247.72618970503783</v>
      </c>
      <c r="J27" s="30">
        <f t="shared" si="5"/>
        <v>310</v>
      </c>
      <c r="K27" s="194"/>
      <c r="L27" s="27">
        <f t="shared" si="4"/>
        <v>557.72618970503777</v>
      </c>
    </row>
    <row r="28" spans="1:12" ht="15" customHeight="1" x14ac:dyDescent="0.45">
      <c r="A28" s="351"/>
      <c r="B28" s="5" t="s">
        <v>4</v>
      </c>
      <c r="C28" s="2">
        <v>202</v>
      </c>
      <c r="D28" s="1">
        <v>2612688</v>
      </c>
      <c r="E28" s="1">
        <v>2622230</v>
      </c>
      <c r="F28" s="41">
        <f t="shared" si="6"/>
        <v>9.5419999999999998</v>
      </c>
      <c r="G28" s="22">
        <f t="shared" si="1"/>
        <v>43.180352075176188</v>
      </c>
      <c r="H28" s="45">
        <f t="shared" si="2"/>
        <v>24.615636533542123</v>
      </c>
      <c r="I28" s="42">
        <f t="shared" si="3"/>
        <v>67.795988608718318</v>
      </c>
      <c r="J28" s="30">
        <f t="shared" si="5"/>
        <v>310</v>
      </c>
      <c r="K28" s="194"/>
      <c r="L28" s="27">
        <f t="shared" si="4"/>
        <v>377.79598860871829</v>
      </c>
    </row>
    <row r="29" spans="1:12" ht="15" customHeight="1" x14ac:dyDescent="0.45">
      <c r="A29" s="351"/>
      <c r="B29" s="5" t="s">
        <v>4</v>
      </c>
      <c r="C29" s="2">
        <v>203</v>
      </c>
      <c r="D29" s="1">
        <v>2524323</v>
      </c>
      <c r="E29" s="1">
        <v>2536214</v>
      </c>
      <c r="F29" s="41">
        <f t="shared" si="6"/>
        <v>11.891</v>
      </c>
      <c r="G29" s="22">
        <f t="shared" si="1"/>
        <v>53.810266875489418</v>
      </c>
      <c r="H29" s="45">
        <f t="shared" si="2"/>
        <v>24.615636533542123</v>
      </c>
      <c r="I29" s="42">
        <f t="shared" si="3"/>
        <v>78.425903409031548</v>
      </c>
      <c r="J29" s="30">
        <f t="shared" si="5"/>
        <v>310</v>
      </c>
      <c r="K29" s="194"/>
      <c r="L29" s="27">
        <f t="shared" si="4"/>
        <v>388.42590340903155</v>
      </c>
    </row>
    <row r="30" spans="1:12" ht="15" customHeight="1" x14ac:dyDescent="0.45">
      <c r="A30" s="351"/>
      <c r="B30" s="5" t="s">
        <v>4</v>
      </c>
      <c r="C30" s="2">
        <v>204</v>
      </c>
      <c r="D30" s="1">
        <v>2864825</v>
      </c>
      <c r="E30" s="1">
        <v>2880619</v>
      </c>
      <c r="F30" s="41">
        <f t="shared" si="6"/>
        <v>15.794</v>
      </c>
      <c r="G30" s="22">
        <f t="shared" si="1"/>
        <v>71.472488018794039</v>
      </c>
      <c r="H30" s="45">
        <f t="shared" si="2"/>
        <v>24.615636533542123</v>
      </c>
      <c r="I30" s="42">
        <f t="shared" si="3"/>
        <v>96.088124552336154</v>
      </c>
      <c r="J30" s="30">
        <f t="shared" si="5"/>
        <v>310</v>
      </c>
      <c r="K30" s="194"/>
      <c r="L30" s="27">
        <f t="shared" si="4"/>
        <v>406.08812455233613</v>
      </c>
    </row>
    <row r="31" spans="1:12" ht="15" customHeight="1" x14ac:dyDescent="0.45">
      <c r="A31" s="351"/>
      <c r="B31" s="5" t="s">
        <v>4</v>
      </c>
      <c r="C31" s="2">
        <v>301</v>
      </c>
      <c r="D31" s="1">
        <v>4309457</v>
      </c>
      <c r="E31" s="1">
        <v>4320446</v>
      </c>
      <c r="F31" s="41">
        <f t="shared" si="6"/>
        <v>10.989000000000001</v>
      </c>
      <c r="G31" s="22">
        <f t="shared" si="1"/>
        <v>49.728451996867655</v>
      </c>
      <c r="H31" s="45">
        <f t="shared" si="2"/>
        <v>24.615636533542123</v>
      </c>
      <c r="I31" s="42">
        <f t="shared" si="3"/>
        <v>74.344088530409778</v>
      </c>
      <c r="J31" s="30">
        <f t="shared" si="5"/>
        <v>310</v>
      </c>
      <c r="K31" s="194">
        <f>10+40</f>
        <v>50</v>
      </c>
      <c r="L31" s="27">
        <f t="shared" si="4"/>
        <v>434.34408853040975</v>
      </c>
    </row>
    <row r="32" spans="1:12" ht="15" customHeight="1" x14ac:dyDescent="0.45">
      <c r="A32" s="351"/>
      <c r="B32" s="5" t="s">
        <v>4</v>
      </c>
      <c r="C32" s="2">
        <v>302</v>
      </c>
      <c r="D32" s="1">
        <v>2616420</v>
      </c>
      <c r="E32" s="1">
        <v>2631815</v>
      </c>
      <c r="F32" s="41">
        <f t="shared" si="6"/>
        <v>15.395</v>
      </c>
      <c r="G32" s="22">
        <f t="shared" si="1"/>
        <v>69.666895849647602</v>
      </c>
      <c r="H32" s="45">
        <f t="shared" si="2"/>
        <v>24.615636533542123</v>
      </c>
      <c r="I32" s="42">
        <f t="shared" si="3"/>
        <v>94.282532383189732</v>
      </c>
      <c r="J32" s="30">
        <f t="shared" si="5"/>
        <v>310</v>
      </c>
      <c r="K32" s="194"/>
      <c r="L32" s="27">
        <f t="shared" si="4"/>
        <v>404.28253238318973</v>
      </c>
    </row>
    <row r="33" spans="1:12" ht="15" customHeight="1" x14ac:dyDescent="0.45">
      <c r="A33" s="351"/>
      <c r="B33" s="5" t="s">
        <v>4</v>
      </c>
      <c r="C33" s="2">
        <v>303</v>
      </c>
      <c r="D33" s="1">
        <v>122522</v>
      </c>
      <c r="E33" s="1">
        <v>123269</v>
      </c>
      <c r="F33" s="41">
        <f>(E33-D33)*0.01</f>
        <v>7.47</v>
      </c>
      <c r="G33" s="22">
        <f t="shared" si="1"/>
        <v>33.803943617854337</v>
      </c>
      <c r="H33" s="45">
        <f t="shared" si="2"/>
        <v>24.615636533542123</v>
      </c>
      <c r="I33" s="42">
        <f t="shared" si="3"/>
        <v>58.41958015139646</v>
      </c>
      <c r="J33" s="30">
        <f t="shared" si="5"/>
        <v>310</v>
      </c>
      <c r="K33" s="194"/>
      <c r="L33" s="27">
        <f t="shared" si="4"/>
        <v>368.41958015139647</v>
      </c>
    </row>
    <row r="34" spans="1:12" ht="15" customHeight="1" x14ac:dyDescent="0.45">
      <c r="A34" s="351"/>
      <c r="B34" s="5" t="s">
        <v>4</v>
      </c>
      <c r="C34" s="2">
        <v>304</v>
      </c>
      <c r="D34" s="1">
        <v>3530141</v>
      </c>
      <c r="E34" s="1">
        <v>3549745</v>
      </c>
      <c r="F34" s="41">
        <f t="shared" ref="F34:F42" si="7">(E34-D34)*$N$1</f>
        <v>19.603999999999999</v>
      </c>
      <c r="G34" s="22">
        <f t="shared" si="1"/>
        <v>88.713856851996852</v>
      </c>
      <c r="H34" s="45">
        <f t="shared" si="2"/>
        <v>24.615636533542123</v>
      </c>
      <c r="I34" s="42">
        <f t="shared" si="3"/>
        <v>113.32949338553897</v>
      </c>
      <c r="J34" s="30">
        <f t="shared" si="5"/>
        <v>310</v>
      </c>
      <c r="K34" s="194"/>
      <c r="L34" s="27">
        <f t="shared" si="4"/>
        <v>423.32949338553897</v>
      </c>
    </row>
    <row r="35" spans="1:12" ht="15" customHeight="1" x14ac:dyDescent="0.45">
      <c r="A35" s="351"/>
      <c r="B35" s="5" t="s">
        <v>4</v>
      </c>
      <c r="C35" s="2">
        <v>401</v>
      </c>
      <c r="D35" s="1">
        <v>3353643</v>
      </c>
      <c r="E35" s="1">
        <v>3366047</v>
      </c>
      <c r="F35" s="41">
        <f t="shared" si="7"/>
        <v>12.404</v>
      </c>
      <c r="G35" s="22">
        <f t="shared" si="1"/>
        <v>56.131742521534839</v>
      </c>
      <c r="H35" s="45">
        <f t="shared" si="2"/>
        <v>24.615636533542123</v>
      </c>
      <c r="I35" s="42">
        <f t="shared" si="3"/>
        <v>80.747379055076962</v>
      </c>
      <c r="J35" s="30">
        <f t="shared" si="5"/>
        <v>310</v>
      </c>
      <c r="K35" s="194"/>
      <c r="L35" s="27">
        <f t="shared" si="4"/>
        <v>390.74737905507698</v>
      </c>
    </row>
    <row r="36" spans="1:12" ht="15" customHeight="1" x14ac:dyDescent="0.45">
      <c r="A36" s="351"/>
      <c r="B36" s="5" t="s">
        <v>4</v>
      </c>
      <c r="C36" s="2">
        <v>402</v>
      </c>
      <c r="D36" s="1">
        <v>1411185</v>
      </c>
      <c r="E36" s="1">
        <v>1431725</v>
      </c>
      <c r="F36" s="41">
        <f t="shared" si="7"/>
        <v>20.54</v>
      </c>
      <c r="G36" s="22">
        <f t="shared" si="1"/>
        <v>92.949531714956919</v>
      </c>
      <c r="H36" s="45">
        <f t="shared" si="2"/>
        <v>24.615636533542123</v>
      </c>
      <c r="I36" s="42">
        <f t="shared" si="3"/>
        <v>117.56516824849905</v>
      </c>
      <c r="J36" s="30">
        <f t="shared" si="5"/>
        <v>310</v>
      </c>
      <c r="K36" s="194"/>
      <c r="L36" s="27">
        <f t="shared" si="4"/>
        <v>427.56516824849905</v>
      </c>
    </row>
    <row r="37" spans="1:12" ht="15" customHeight="1" x14ac:dyDescent="0.45">
      <c r="A37" s="351"/>
      <c r="B37" s="5" t="s">
        <v>4</v>
      </c>
      <c r="C37" s="2">
        <v>403</v>
      </c>
      <c r="D37" s="1">
        <v>14009</v>
      </c>
      <c r="E37" s="1">
        <v>14097</v>
      </c>
      <c r="F37" s="263">
        <v>14</v>
      </c>
      <c r="G37" s="22">
        <f t="shared" si="1"/>
        <v>63.354111198120584</v>
      </c>
      <c r="H37" s="45">
        <f t="shared" si="2"/>
        <v>24.615636533542123</v>
      </c>
      <c r="I37" s="42">
        <f t="shared" si="3"/>
        <v>87.969747731662707</v>
      </c>
      <c r="J37" s="30">
        <f t="shared" si="5"/>
        <v>310</v>
      </c>
      <c r="K37" s="194"/>
      <c r="L37" s="27">
        <f t="shared" si="4"/>
        <v>397.96974773166272</v>
      </c>
    </row>
    <row r="38" spans="1:12" ht="15" customHeight="1" x14ac:dyDescent="0.45">
      <c r="A38" s="351"/>
      <c r="B38" s="5" t="s">
        <v>4</v>
      </c>
      <c r="C38" s="2">
        <v>404</v>
      </c>
      <c r="D38" s="1">
        <v>3963429</v>
      </c>
      <c r="E38" s="1">
        <v>3969603</v>
      </c>
      <c r="F38" s="41">
        <f t="shared" si="7"/>
        <v>6.1740000000000004</v>
      </c>
      <c r="G38" s="22">
        <f t="shared" si="1"/>
        <v>27.939163038371181</v>
      </c>
      <c r="H38" s="45">
        <f t="shared" si="2"/>
        <v>24.615636533542123</v>
      </c>
      <c r="I38" s="42">
        <f t="shared" si="3"/>
        <v>52.554799571913307</v>
      </c>
      <c r="J38" s="30">
        <f t="shared" si="5"/>
        <v>310</v>
      </c>
      <c r="K38" s="194"/>
      <c r="L38" s="27">
        <f t="shared" si="4"/>
        <v>362.55479957191329</v>
      </c>
    </row>
    <row r="39" spans="1:12" ht="15" customHeight="1" x14ac:dyDescent="0.45">
      <c r="A39" s="351"/>
      <c r="B39" s="5" t="s">
        <v>4</v>
      </c>
      <c r="C39" s="2">
        <v>501</v>
      </c>
      <c r="D39" s="1">
        <v>5294084</v>
      </c>
      <c r="E39" s="1">
        <v>5336789</v>
      </c>
      <c r="F39" s="41">
        <f t="shared" si="7"/>
        <v>42.704999999999998</v>
      </c>
      <c r="G39" s="22">
        <f t="shared" si="1"/>
        <v>193.25266562255283</v>
      </c>
      <c r="H39" s="45">
        <f t="shared" si="2"/>
        <v>24.615636533542123</v>
      </c>
      <c r="I39" s="42">
        <f t="shared" si="3"/>
        <v>217.86830215609496</v>
      </c>
      <c r="J39" s="30">
        <f t="shared" si="5"/>
        <v>310</v>
      </c>
      <c r="K39" s="194"/>
      <c r="L39" s="27">
        <f t="shared" si="4"/>
        <v>527.86830215609496</v>
      </c>
    </row>
    <row r="40" spans="1:12" ht="15" customHeight="1" x14ac:dyDescent="0.45">
      <c r="A40" s="351"/>
      <c r="B40" s="5" t="s">
        <v>4</v>
      </c>
      <c r="C40" s="2">
        <v>502</v>
      </c>
      <c r="D40" s="1">
        <v>6814285</v>
      </c>
      <c r="E40" s="1">
        <v>6846748</v>
      </c>
      <c r="F40" s="41">
        <f t="shared" si="7"/>
        <v>32.463000000000001</v>
      </c>
      <c r="G40" s="22">
        <f t="shared" si="1"/>
        <v>146.90460798747063</v>
      </c>
      <c r="H40" s="45">
        <f t="shared" si="2"/>
        <v>24.615636533542123</v>
      </c>
      <c r="I40" s="42">
        <f t="shared" si="3"/>
        <v>171.52024452101276</v>
      </c>
      <c r="J40" s="30">
        <f t="shared" si="5"/>
        <v>310</v>
      </c>
      <c r="K40" s="194"/>
      <c r="L40" s="27">
        <f t="shared" si="4"/>
        <v>481.52024452101273</v>
      </c>
    </row>
    <row r="41" spans="1:12" ht="15" customHeight="1" x14ac:dyDescent="0.45">
      <c r="A41" s="351"/>
      <c r="B41" s="5" t="s">
        <v>4</v>
      </c>
      <c r="C41" s="2">
        <v>503</v>
      </c>
      <c r="D41" s="1">
        <v>3857943</v>
      </c>
      <c r="E41" s="1">
        <v>3877537</v>
      </c>
      <c r="F41" s="41">
        <f t="shared" si="7"/>
        <v>19.594000000000001</v>
      </c>
      <c r="G41" s="22">
        <f t="shared" si="1"/>
        <v>88.668603915426772</v>
      </c>
      <c r="H41" s="45">
        <f t="shared" si="2"/>
        <v>24.615636533542123</v>
      </c>
      <c r="I41" s="42">
        <f t="shared" si="3"/>
        <v>113.28424044896889</v>
      </c>
      <c r="J41" s="30">
        <f t="shared" si="5"/>
        <v>310</v>
      </c>
      <c r="K41" s="194">
        <f>10+40</f>
        <v>50</v>
      </c>
      <c r="L41" s="27">
        <f t="shared" si="4"/>
        <v>473.28424044896889</v>
      </c>
    </row>
    <row r="42" spans="1:12" ht="15.75" customHeight="1" x14ac:dyDescent="0.45">
      <c r="A42" s="351"/>
      <c r="B42" s="5" t="s">
        <v>4</v>
      </c>
      <c r="C42" s="2">
        <v>504</v>
      </c>
      <c r="D42" s="1">
        <v>2999715</v>
      </c>
      <c r="E42" s="1">
        <v>3006286</v>
      </c>
      <c r="F42" s="41">
        <f t="shared" si="7"/>
        <v>6.5709999999999997</v>
      </c>
      <c r="G42" s="22">
        <f t="shared" si="1"/>
        <v>29.735704620203595</v>
      </c>
      <c r="H42" s="45">
        <f t="shared" si="2"/>
        <v>24.615636533542123</v>
      </c>
      <c r="I42" s="42">
        <f t="shared" si="3"/>
        <v>54.351341153745722</v>
      </c>
      <c r="J42" s="30">
        <f t="shared" si="5"/>
        <v>310</v>
      </c>
      <c r="K42" s="194"/>
      <c r="L42" s="27">
        <f t="shared" si="4"/>
        <v>364.35134115374569</v>
      </c>
    </row>
    <row r="43" spans="1:12" ht="15" customHeight="1" x14ac:dyDescent="0.45">
      <c r="A43" s="350"/>
      <c r="B43" s="5" t="s">
        <v>5</v>
      </c>
      <c r="C43" s="2">
        <v>101</v>
      </c>
      <c r="D43" s="1">
        <v>33425</v>
      </c>
      <c r="E43" s="1">
        <v>34129</v>
      </c>
      <c r="F43" s="41">
        <f>(E43-D43)*0.01</f>
        <v>7.04</v>
      </c>
      <c r="G43" s="22">
        <f t="shared" si="1"/>
        <v>31.858067345340636</v>
      </c>
      <c r="H43" s="45">
        <f t="shared" si="2"/>
        <v>24.615636533542123</v>
      </c>
      <c r="I43" s="42">
        <f t="shared" si="3"/>
        <v>56.473703878882759</v>
      </c>
      <c r="J43" s="30">
        <f t="shared" si="5"/>
        <v>310</v>
      </c>
      <c r="K43" s="194"/>
      <c r="L43" s="27">
        <f t="shared" si="4"/>
        <v>366.47370387888276</v>
      </c>
    </row>
    <row r="44" spans="1:12" ht="15" customHeight="1" x14ac:dyDescent="0.45">
      <c r="A44" s="350"/>
      <c r="B44" s="5" t="s">
        <v>5</v>
      </c>
      <c r="C44" s="2">
        <v>102</v>
      </c>
      <c r="D44" s="1">
        <v>3038834</v>
      </c>
      <c r="E44" s="1">
        <v>3055980</v>
      </c>
      <c r="F44" s="41">
        <f t="shared" ref="F44:F56" si="8">(E44-D44)*$N$1</f>
        <v>17.146000000000001</v>
      </c>
      <c r="G44" s="22">
        <f t="shared" si="1"/>
        <v>77.590685043069684</v>
      </c>
      <c r="H44" s="45">
        <f t="shared" si="2"/>
        <v>24.615636533542123</v>
      </c>
      <c r="I44" s="42">
        <f t="shared" si="3"/>
        <v>102.2063215766118</v>
      </c>
      <c r="J44" s="30">
        <f t="shared" si="5"/>
        <v>310</v>
      </c>
      <c r="K44" s="194"/>
      <c r="L44" s="27">
        <f t="shared" si="4"/>
        <v>412.2063215766118</v>
      </c>
    </row>
    <row r="45" spans="1:12" ht="15" customHeight="1" x14ac:dyDescent="0.45">
      <c r="A45" s="350"/>
      <c r="B45" s="5" t="s">
        <v>5</v>
      </c>
      <c r="C45" s="2">
        <v>103</v>
      </c>
      <c r="D45" s="1">
        <v>991515</v>
      </c>
      <c r="E45" s="1">
        <v>991911</v>
      </c>
      <c r="F45" s="41">
        <f>(E45-D45)*0.01</f>
        <v>3.96</v>
      </c>
      <c r="G45" s="22">
        <f t="shared" si="1"/>
        <v>17.920162881754109</v>
      </c>
      <c r="H45" s="45">
        <f t="shared" si="2"/>
        <v>24.615636533542123</v>
      </c>
      <c r="I45" s="42">
        <f t="shared" si="3"/>
        <v>42.535799415296232</v>
      </c>
      <c r="J45" s="30">
        <f t="shared" si="5"/>
        <v>310</v>
      </c>
      <c r="K45" s="194"/>
      <c r="L45" s="27">
        <f t="shared" si="4"/>
        <v>352.53579941529625</v>
      </c>
    </row>
    <row r="46" spans="1:12" ht="15" customHeight="1" x14ac:dyDescent="0.45">
      <c r="A46" s="350"/>
      <c r="B46" s="5" t="s">
        <v>5</v>
      </c>
      <c r="C46" s="2">
        <v>104</v>
      </c>
      <c r="D46" s="1">
        <v>4324669</v>
      </c>
      <c r="E46" s="1">
        <v>4341001</v>
      </c>
      <c r="F46" s="41">
        <f t="shared" si="8"/>
        <v>16.332000000000001</v>
      </c>
      <c r="G46" s="22">
        <f t="shared" si="1"/>
        <v>73.90709600626468</v>
      </c>
      <c r="H46" s="45">
        <f t="shared" si="2"/>
        <v>24.615636533542123</v>
      </c>
      <c r="I46" s="42">
        <f t="shared" si="3"/>
        <v>98.52273253980681</v>
      </c>
      <c r="J46" s="30">
        <f t="shared" si="5"/>
        <v>310</v>
      </c>
      <c r="K46" s="194"/>
      <c r="L46" s="27">
        <f t="shared" si="4"/>
        <v>408.52273253980684</v>
      </c>
    </row>
    <row r="47" spans="1:12" ht="15" customHeight="1" x14ac:dyDescent="0.45">
      <c r="A47" s="350"/>
      <c r="B47" s="5" t="s">
        <v>5</v>
      </c>
      <c r="C47" s="2">
        <v>201</v>
      </c>
      <c r="D47" s="1">
        <v>4183116</v>
      </c>
      <c r="E47" s="1">
        <v>4218438</v>
      </c>
      <c r="F47" s="41">
        <f t="shared" si="8"/>
        <v>35.322000000000003</v>
      </c>
      <c r="G47" s="22">
        <f t="shared" si="1"/>
        <v>159.84242255285824</v>
      </c>
      <c r="H47" s="45">
        <f t="shared" si="2"/>
        <v>24.615636533542123</v>
      </c>
      <c r="I47" s="42">
        <f t="shared" si="3"/>
        <v>184.45805908640037</v>
      </c>
      <c r="J47" s="30">
        <f t="shared" si="5"/>
        <v>310</v>
      </c>
      <c r="K47" s="194"/>
      <c r="L47" s="27">
        <f t="shared" si="4"/>
        <v>494.45805908640034</v>
      </c>
    </row>
    <row r="48" spans="1:12" ht="15" customHeight="1" x14ac:dyDescent="0.45">
      <c r="A48" s="350"/>
      <c r="B48" s="5" t="s">
        <v>5</v>
      </c>
      <c r="C48" s="2">
        <v>202</v>
      </c>
      <c r="D48" s="1">
        <v>3210568</v>
      </c>
      <c r="E48" s="1">
        <v>3241839</v>
      </c>
      <c r="F48" s="41">
        <f t="shared" si="8"/>
        <v>31.271000000000001</v>
      </c>
      <c r="G48" s="22">
        <f t="shared" si="1"/>
        <v>141.51045794831634</v>
      </c>
      <c r="H48" s="45">
        <f t="shared" si="2"/>
        <v>24.615636533542123</v>
      </c>
      <c r="I48" s="42">
        <f t="shared" si="3"/>
        <v>166.12609448185847</v>
      </c>
      <c r="J48" s="30">
        <f t="shared" si="5"/>
        <v>310</v>
      </c>
      <c r="K48" s="194"/>
      <c r="L48" s="27">
        <f t="shared" si="4"/>
        <v>476.12609448185844</v>
      </c>
    </row>
    <row r="49" spans="1:12" ht="15" customHeight="1" x14ac:dyDescent="0.45">
      <c r="A49" s="350"/>
      <c r="B49" s="5" t="s">
        <v>5</v>
      </c>
      <c r="C49" s="2">
        <v>203</v>
      </c>
      <c r="D49" s="1">
        <v>2475195</v>
      </c>
      <c r="E49" s="1">
        <v>2486252</v>
      </c>
      <c r="F49" s="41">
        <f t="shared" si="8"/>
        <v>11.057</v>
      </c>
      <c r="G49" s="22">
        <f t="shared" si="1"/>
        <v>50.036171965544241</v>
      </c>
      <c r="H49" s="45">
        <f t="shared" si="2"/>
        <v>24.615636533542123</v>
      </c>
      <c r="I49" s="42">
        <f t="shared" si="3"/>
        <v>74.651808499086371</v>
      </c>
      <c r="J49" s="30">
        <f t="shared" si="5"/>
        <v>310</v>
      </c>
      <c r="K49" s="194"/>
      <c r="L49" s="27">
        <f t="shared" si="4"/>
        <v>384.65180849908637</v>
      </c>
    </row>
    <row r="50" spans="1:12" ht="15" customHeight="1" x14ac:dyDescent="0.45">
      <c r="A50" s="350"/>
      <c r="B50" s="5" t="s">
        <v>5</v>
      </c>
      <c r="C50" s="2">
        <v>204</v>
      </c>
      <c r="D50" s="1">
        <v>2384763</v>
      </c>
      <c r="E50" s="1">
        <v>2393420</v>
      </c>
      <c r="F50" s="41">
        <f t="shared" si="8"/>
        <v>8.657</v>
      </c>
      <c r="G50" s="22">
        <f t="shared" si="1"/>
        <v>39.175467188723566</v>
      </c>
      <c r="H50" s="45">
        <f t="shared" si="2"/>
        <v>24.615636533542123</v>
      </c>
      <c r="I50" s="42">
        <f t="shared" si="3"/>
        <v>63.791103722265689</v>
      </c>
      <c r="J50" s="30">
        <f t="shared" si="5"/>
        <v>310</v>
      </c>
      <c r="K50" s="194"/>
      <c r="L50" s="27">
        <f t="shared" si="4"/>
        <v>373.79110372226569</v>
      </c>
    </row>
    <row r="51" spans="1:12" ht="15" customHeight="1" x14ac:dyDescent="0.45">
      <c r="A51" s="350"/>
      <c r="B51" s="5" t="s">
        <v>5</v>
      </c>
      <c r="C51" s="2">
        <v>301</v>
      </c>
      <c r="D51" s="1">
        <v>2777031</v>
      </c>
      <c r="E51" s="1">
        <v>2783948</v>
      </c>
      <c r="F51" s="41">
        <f t="shared" si="8"/>
        <v>6.9169999999999998</v>
      </c>
      <c r="G51" s="22">
        <f t="shared" si="1"/>
        <v>31.301456225528579</v>
      </c>
      <c r="H51" s="45">
        <f t="shared" si="2"/>
        <v>24.615636533542123</v>
      </c>
      <c r="I51" s="42">
        <f t="shared" si="3"/>
        <v>55.917092759070698</v>
      </c>
      <c r="J51" s="30">
        <f t="shared" si="5"/>
        <v>310</v>
      </c>
      <c r="K51" s="194"/>
      <c r="L51" s="27">
        <f t="shared" si="4"/>
        <v>365.91709275907067</v>
      </c>
    </row>
    <row r="52" spans="1:12" ht="15" customHeight="1" x14ac:dyDescent="0.45">
      <c r="A52" s="350"/>
      <c r="B52" s="5" t="s">
        <v>5</v>
      </c>
      <c r="C52" s="2">
        <v>302</v>
      </c>
      <c r="D52" s="1">
        <v>4189461</v>
      </c>
      <c r="E52" s="1">
        <v>4202128</v>
      </c>
      <c r="F52" s="41">
        <f t="shared" si="8"/>
        <v>12.667</v>
      </c>
      <c r="G52" s="22">
        <f t="shared" si="1"/>
        <v>57.321894753328102</v>
      </c>
      <c r="H52" s="45">
        <f t="shared" si="2"/>
        <v>24.615636533542123</v>
      </c>
      <c r="I52" s="42">
        <f t="shared" si="3"/>
        <v>81.937531286870225</v>
      </c>
      <c r="J52" s="30">
        <f t="shared" si="5"/>
        <v>310</v>
      </c>
      <c r="K52" s="194">
        <f>10+40</f>
        <v>50</v>
      </c>
      <c r="L52" s="27">
        <f t="shared" si="4"/>
        <v>441.93753128687024</v>
      </c>
    </row>
    <row r="53" spans="1:12" ht="15" customHeight="1" x14ac:dyDescent="0.45">
      <c r="A53" s="350"/>
      <c r="B53" s="5" t="s">
        <v>5</v>
      </c>
      <c r="C53" s="2">
        <v>303</v>
      </c>
      <c r="D53" s="1">
        <v>3742489</v>
      </c>
      <c r="E53" s="1">
        <v>3749629</v>
      </c>
      <c r="F53" s="41">
        <f t="shared" si="8"/>
        <v>7.1400000000000006</v>
      </c>
      <c r="G53" s="22">
        <f t="shared" si="1"/>
        <v>32.310596711041498</v>
      </c>
      <c r="H53" s="45">
        <f t="shared" si="2"/>
        <v>24.615636533542123</v>
      </c>
      <c r="I53" s="42">
        <f t="shared" si="3"/>
        <v>56.926233244583621</v>
      </c>
      <c r="J53" s="30">
        <f t="shared" si="5"/>
        <v>310</v>
      </c>
      <c r="K53" s="194"/>
      <c r="L53" s="27">
        <f t="shared" si="4"/>
        <v>366.92623324458361</v>
      </c>
    </row>
    <row r="54" spans="1:12" ht="15" customHeight="1" x14ac:dyDescent="0.45">
      <c r="A54" s="350"/>
      <c r="B54" s="5" t="s">
        <v>5</v>
      </c>
      <c r="C54" s="2">
        <v>304</v>
      </c>
      <c r="D54" s="1">
        <v>2990520</v>
      </c>
      <c r="E54" s="1">
        <v>3002674</v>
      </c>
      <c r="F54" s="41">
        <f t="shared" si="8"/>
        <v>12.154</v>
      </c>
      <c r="G54" s="22">
        <f t="shared" si="1"/>
        <v>55.000419107282688</v>
      </c>
      <c r="H54" s="45">
        <f t="shared" si="2"/>
        <v>24.615636533542123</v>
      </c>
      <c r="I54" s="42">
        <f t="shared" si="3"/>
        <v>79.616055640824811</v>
      </c>
      <c r="J54" s="30">
        <f t="shared" si="5"/>
        <v>310</v>
      </c>
      <c r="K54" s="194"/>
      <c r="L54" s="27">
        <f t="shared" si="4"/>
        <v>389.61605564082481</v>
      </c>
    </row>
    <row r="55" spans="1:12" ht="15" customHeight="1" x14ac:dyDescent="0.45">
      <c r="A55" s="350"/>
      <c r="B55" s="5" t="s">
        <v>5</v>
      </c>
      <c r="C55" s="2">
        <v>401</v>
      </c>
      <c r="D55" s="1">
        <v>3094095</v>
      </c>
      <c r="E55" s="1">
        <v>3119242</v>
      </c>
      <c r="F55" s="41">
        <f t="shared" si="8"/>
        <v>25.147000000000002</v>
      </c>
      <c r="G55" s="22">
        <f t="shared" si="1"/>
        <v>113.79755959279561</v>
      </c>
      <c r="H55" s="45">
        <f t="shared" si="2"/>
        <v>24.615636533542123</v>
      </c>
      <c r="I55" s="42">
        <f t="shared" si="3"/>
        <v>138.41319612633774</v>
      </c>
      <c r="J55" s="30">
        <f t="shared" si="5"/>
        <v>310</v>
      </c>
      <c r="K55" s="194"/>
      <c r="L55" s="27">
        <f t="shared" si="4"/>
        <v>448.41319612633777</v>
      </c>
    </row>
    <row r="56" spans="1:12" ht="15" customHeight="1" x14ac:dyDescent="0.45">
      <c r="A56" s="350"/>
      <c r="B56" s="5" t="s">
        <v>5</v>
      </c>
      <c r="C56" s="2">
        <v>402</v>
      </c>
      <c r="D56" s="1">
        <v>1356348</v>
      </c>
      <c r="E56" s="1">
        <v>1363852</v>
      </c>
      <c r="F56" s="41">
        <f t="shared" si="8"/>
        <v>7.5040000000000004</v>
      </c>
      <c r="G56" s="22">
        <f t="shared" si="1"/>
        <v>33.957803602192634</v>
      </c>
      <c r="H56" s="45">
        <f t="shared" si="2"/>
        <v>24.615636533542123</v>
      </c>
      <c r="I56" s="42">
        <f t="shared" si="3"/>
        <v>58.573440135734756</v>
      </c>
      <c r="J56" s="30">
        <f t="shared" si="5"/>
        <v>310</v>
      </c>
      <c r="K56" s="194"/>
      <c r="L56" s="27">
        <f t="shared" si="4"/>
        <v>368.57344013573476</v>
      </c>
    </row>
    <row r="57" spans="1:12" ht="15" customHeight="1" x14ac:dyDescent="0.45">
      <c r="A57" s="350"/>
      <c r="B57" s="5" t="s">
        <v>5</v>
      </c>
      <c r="C57" s="2">
        <v>403</v>
      </c>
      <c r="D57" s="1">
        <v>174874</v>
      </c>
      <c r="E57" s="1">
        <v>176571</v>
      </c>
      <c r="F57" s="41">
        <f>(E57-D57)*0.01</f>
        <v>16.97</v>
      </c>
      <c r="G57" s="22">
        <f t="shared" si="1"/>
        <v>76.794233359436163</v>
      </c>
      <c r="H57" s="45">
        <f t="shared" si="2"/>
        <v>24.615636533542123</v>
      </c>
      <c r="I57" s="42">
        <f t="shared" si="3"/>
        <v>101.40986989297829</v>
      </c>
      <c r="J57" s="30">
        <f t="shared" si="5"/>
        <v>310</v>
      </c>
      <c r="K57" s="194"/>
      <c r="L57" s="27">
        <f t="shared" si="4"/>
        <v>411.40986989297829</v>
      </c>
    </row>
    <row r="58" spans="1:12" ht="15" customHeight="1" x14ac:dyDescent="0.45">
      <c r="A58" s="350"/>
      <c r="B58" s="5" t="s">
        <v>5</v>
      </c>
      <c r="C58" s="2">
        <v>404</v>
      </c>
      <c r="D58" s="1">
        <v>2041001</v>
      </c>
      <c r="E58" s="1">
        <v>2052704</v>
      </c>
      <c r="F58" s="41">
        <f t="shared" ref="F58:F87" si="9">(E58-D58)*$N$1</f>
        <v>11.702999999999999</v>
      </c>
      <c r="G58" s="22">
        <f t="shared" si="1"/>
        <v>52.959511667971796</v>
      </c>
      <c r="H58" s="45">
        <f t="shared" si="2"/>
        <v>24.615636533542123</v>
      </c>
      <c r="I58" s="42">
        <f t="shared" si="3"/>
        <v>77.575148201513912</v>
      </c>
      <c r="J58" s="30">
        <f t="shared" si="5"/>
        <v>310</v>
      </c>
      <c r="K58" s="194"/>
      <c r="L58" s="27">
        <f t="shared" si="4"/>
        <v>387.57514820151391</v>
      </c>
    </row>
    <row r="59" spans="1:12" ht="15" customHeight="1" x14ac:dyDescent="0.45">
      <c r="A59" s="350"/>
      <c r="B59" s="5" t="s">
        <v>5</v>
      </c>
      <c r="C59" s="2">
        <v>501</v>
      </c>
      <c r="D59" s="1">
        <v>3244878</v>
      </c>
      <c r="E59" s="1">
        <v>3291151</v>
      </c>
      <c r="F59" s="41">
        <f t="shared" si="9"/>
        <v>46.273000000000003</v>
      </c>
      <c r="G59" s="22">
        <f t="shared" si="1"/>
        <v>209.39891339075959</v>
      </c>
      <c r="H59" s="45">
        <f t="shared" si="2"/>
        <v>24.615636533542123</v>
      </c>
      <c r="I59" s="42">
        <f t="shared" si="3"/>
        <v>234.01454992430172</v>
      </c>
      <c r="J59" s="30">
        <f t="shared" si="5"/>
        <v>310</v>
      </c>
      <c r="K59" s="194"/>
      <c r="L59" s="27">
        <f t="shared" si="4"/>
        <v>544.01454992430172</v>
      </c>
    </row>
    <row r="60" spans="1:12" ht="15" customHeight="1" x14ac:dyDescent="0.45">
      <c r="A60" s="350"/>
      <c r="B60" s="5" t="s">
        <v>5</v>
      </c>
      <c r="C60" s="2">
        <v>502</v>
      </c>
      <c r="D60" s="1">
        <v>3566168</v>
      </c>
      <c r="E60" s="1">
        <v>3575625</v>
      </c>
      <c r="F60" s="41">
        <f t="shared" si="9"/>
        <v>9.4570000000000007</v>
      </c>
      <c r="G60" s="22">
        <f t="shared" si="1"/>
        <v>42.79570211433046</v>
      </c>
      <c r="H60" s="45">
        <f t="shared" si="2"/>
        <v>24.615636533542123</v>
      </c>
      <c r="I60" s="42">
        <f t="shared" si="3"/>
        <v>67.411338647872583</v>
      </c>
      <c r="J60" s="30">
        <f t="shared" si="5"/>
        <v>310</v>
      </c>
      <c r="K60" s="194"/>
      <c r="L60" s="27">
        <f t="shared" si="4"/>
        <v>377.41133864787258</v>
      </c>
    </row>
    <row r="61" spans="1:12" ht="15" customHeight="1" x14ac:dyDescent="0.45">
      <c r="A61" s="350"/>
      <c r="B61" s="5" t="s">
        <v>5</v>
      </c>
      <c r="C61" s="2">
        <v>503</v>
      </c>
      <c r="D61" s="1">
        <v>4661820</v>
      </c>
      <c r="E61" s="1">
        <v>4701165</v>
      </c>
      <c r="F61" s="41">
        <f t="shared" si="9"/>
        <v>39.344999999999999</v>
      </c>
      <c r="G61" s="22">
        <f t="shared" si="1"/>
        <v>178.04767893500389</v>
      </c>
      <c r="H61" s="45">
        <f t="shared" si="2"/>
        <v>24.615636533542123</v>
      </c>
      <c r="I61" s="42">
        <f t="shared" si="3"/>
        <v>202.66331546854602</v>
      </c>
      <c r="J61" s="30">
        <f t="shared" si="5"/>
        <v>310</v>
      </c>
      <c r="K61" s="194"/>
      <c r="L61" s="27">
        <f t="shared" si="4"/>
        <v>512.66331546854599</v>
      </c>
    </row>
    <row r="62" spans="1:12" ht="15.75" customHeight="1" x14ac:dyDescent="0.45">
      <c r="A62" s="350"/>
      <c r="B62" s="5" t="s">
        <v>5</v>
      </c>
      <c r="C62" s="2">
        <v>504</v>
      </c>
      <c r="D62" s="1">
        <v>2246518</v>
      </c>
      <c r="E62" s="1">
        <v>2262386</v>
      </c>
      <c r="F62" s="41">
        <f t="shared" si="9"/>
        <v>15.868</v>
      </c>
      <c r="G62" s="22">
        <f t="shared" si="1"/>
        <v>71.807359749412683</v>
      </c>
      <c r="H62" s="45">
        <f t="shared" si="2"/>
        <v>24.615636533542123</v>
      </c>
      <c r="I62" s="42">
        <f t="shared" si="3"/>
        <v>96.422996282954813</v>
      </c>
      <c r="J62" s="30">
        <f t="shared" si="5"/>
        <v>310</v>
      </c>
      <c r="K62" s="194"/>
      <c r="L62" s="27">
        <f t="shared" si="4"/>
        <v>406.42299628295484</v>
      </c>
    </row>
    <row r="63" spans="1:12" ht="15" customHeight="1" x14ac:dyDescent="0.45">
      <c r="A63" s="351"/>
      <c r="B63" s="5" t="s">
        <v>6</v>
      </c>
      <c r="C63" s="2">
        <v>101</v>
      </c>
      <c r="D63" s="1">
        <v>4987653</v>
      </c>
      <c r="E63" s="1">
        <v>4995109</v>
      </c>
      <c r="F63" s="41">
        <f t="shared" si="9"/>
        <v>7.4560000000000004</v>
      </c>
      <c r="G63" s="22">
        <f t="shared" si="1"/>
        <v>33.740589506656221</v>
      </c>
      <c r="H63" s="45">
        <f t="shared" si="2"/>
        <v>24.615636533542123</v>
      </c>
      <c r="I63" s="42">
        <f t="shared" si="3"/>
        <v>58.356226040198344</v>
      </c>
      <c r="J63" s="30">
        <f t="shared" si="5"/>
        <v>310</v>
      </c>
      <c r="K63" s="194"/>
      <c r="L63" s="27">
        <f t="shared" si="4"/>
        <v>368.35622604019835</v>
      </c>
    </row>
    <row r="64" spans="1:12" ht="15" customHeight="1" x14ac:dyDescent="0.45">
      <c r="A64" s="351"/>
      <c r="B64" s="5" t="s">
        <v>6</v>
      </c>
      <c r="C64" s="2">
        <v>102</v>
      </c>
      <c r="D64" s="1">
        <v>4723458</v>
      </c>
      <c r="E64" s="1">
        <v>4734116</v>
      </c>
      <c r="F64" s="41">
        <f t="shared" si="9"/>
        <v>10.657999999999999</v>
      </c>
      <c r="G64" s="22">
        <f>MMULT($G$1,1/$F$183)*F64</f>
        <v>48.230579796397798</v>
      </c>
      <c r="H64" s="45">
        <f t="shared" si="2"/>
        <v>24.615636533542123</v>
      </c>
      <c r="I64" s="42">
        <f t="shared" si="3"/>
        <v>72.846216329939921</v>
      </c>
      <c r="J64" s="30">
        <f t="shared" si="5"/>
        <v>310</v>
      </c>
      <c r="K64" s="194"/>
      <c r="L64" s="27">
        <f t="shared" si="4"/>
        <v>382.84621632993992</v>
      </c>
    </row>
    <row r="65" spans="1:12" ht="15" customHeight="1" x14ac:dyDescent="0.45">
      <c r="A65" s="351"/>
      <c r="B65" s="5" t="s">
        <v>6</v>
      </c>
      <c r="C65" s="2">
        <v>103</v>
      </c>
      <c r="D65" s="1">
        <v>3493541</v>
      </c>
      <c r="E65" s="1">
        <v>3528267</v>
      </c>
      <c r="F65" s="41">
        <f t="shared" si="9"/>
        <v>34.725999999999999</v>
      </c>
      <c r="G65" s="22">
        <f t="shared" si="1"/>
        <v>157.1453475332811</v>
      </c>
      <c r="H65" s="45">
        <f t="shared" si="2"/>
        <v>24.615636533542123</v>
      </c>
      <c r="I65" s="42">
        <f t="shared" si="3"/>
        <v>181.76098406682323</v>
      </c>
      <c r="J65" s="30">
        <f t="shared" si="5"/>
        <v>310</v>
      </c>
      <c r="K65" s="194"/>
      <c r="L65" s="27">
        <f>SUM(I65,J65,K65)</f>
        <v>491.7609840668232</v>
      </c>
    </row>
    <row r="66" spans="1:12" ht="15" customHeight="1" x14ac:dyDescent="0.45">
      <c r="A66" s="351"/>
      <c r="B66" s="5" t="s">
        <v>6</v>
      </c>
      <c r="C66" s="2">
        <v>104</v>
      </c>
      <c r="D66" s="1">
        <v>283451</v>
      </c>
      <c r="E66" s="1">
        <v>307686</v>
      </c>
      <c r="F66" s="41">
        <f t="shared" si="9"/>
        <v>24.234999999999999</v>
      </c>
      <c r="G66" s="22">
        <f t="shared" si="1"/>
        <v>109.67049177760374</v>
      </c>
      <c r="H66" s="45">
        <f t="shared" si="2"/>
        <v>24.615636533542123</v>
      </c>
      <c r="I66" s="42">
        <f t="shared" si="3"/>
        <v>134.28612831114586</v>
      </c>
      <c r="J66" s="30">
        <f t="shared" si="5"/>
        <v>310</v>
      </c>
      <c r="K66" s="194"/>
      <c r="L66" s="27">
        <f t="shared" si="4"/>
        <v>444.28612831114583</v>
      </c>
    </row>
    <row r="67" spans="1:12" ht="15" customHeight="1" x14ac:dyDescent="0.45">
      <c r="A67" s="351"/>
      <c r="B67" s="5" t="s">
        <v>6</v>
      </c>
      <c r="C67" s="2">
        <v>201</v>
      </c>
      <c r="D67" s="1">
        <v>4138010</v>
      </c>
      <c r="E67" s="1">
        <v>4149662</v>
      </c>
      <c r="F67" s="41">
        <f t="shared" si="9"/>
        <v>11.652000000000001</v>
      </c>
      <c r="G67" s="22">
        <f t="shared" si="1"/>
        <v>52.728721691464365</v>
      </c>
      <c r="H67" s="45">
        <f t="shared" si="2"/>
        <v>24.615636533542123</v>
      </c>
      <c r="I67" s="42">
        <f t="shared" si="3"/>
        <v>77.344358225006488</v>
      </c>
      <c r="J67" s="30">
        <f t="shared" si="5"/>
        <v>310</v>
      </c>
      <c r="K67" s="194"/>
      <c r="L67" s="27">
        <f t="shared" si="4"/>
        <v>387.34435822500649</v>
      </c>
    </row>
    <row r="68" spans="1:12" ht="15" customHeight="1" x14ac:dyDescent="0.45">
      <c r="A68" s="351"/>
      <c r="B68" s="5" t="s">
        <v>6</v>
      </c>
      <c r="C68" s="2">
        <v>202</v>
      </c>
      <c r="D68" s="1">
        <v>4495016</v>
      </c>
      <c r="E68" s="1">
        <v>4526846</v>
      </c>
      <c r="F68" s="41">
        <f t="shared" si="9"/>
        <v>31.830000000000002</v>
      </c>
      <c r="G68" s="22">
        <f t="shared" ref="G68:G131" si="10">MMULT($G$1,1/$F$183)*F68</f>
        <v>144.04009710258416</v>
      </c>
      <c r="H68" s="45">
        <f t="shared" ref="H68:H131" si="11">MMULT($H$1,1/180)</f>
        <v>24.615636533542123</v>
      </c>
      <c r="I68" s="42">
        <f t="shared" ref="I68:I131" si="12">SUM(G68,H68)</f>
        <v>168.65573363612629</v>
      </c>
      <c r="J68" s="30">
        <f t="shared" si="5"/>
        <v>310</v>
      </c>
      <c r="K68" s="194"/>
      <c r="L68" s="27">
        <f t="shared" ref="L68:L131" si="13">SUM(I68,J68,K68)</f>
        <v>478.65573363612629</v>
      </c>
    </row>
    <row r="69" spans="1:12" ht="15" customHeight="1" x14ac:dyDescent="0.45">
      <c r="A69" s="351"/>
      <c r="B69" s="5" t="s">
        <v>6</v>
      </c>
      <c r="C69" s="2">
        <v>203</v>
      </c>
      <c r="D69" s="1">
        <v>2507862</v>
      </c>
      <c r="E69" s="1">
        <v>2511134</v>
      </c>
      <c r="F69" s="41">
        <f t="shared" si="9"/>
        <v>3.2720000000000002</v>
      </c>
      <c r="G69" s="22">
        <f t="shared" si="10"/>
        <v>14.806760845732184</v>
      </c>
      <c r="H69" s="45">
        <f t="shared" si="11"/>
        <v>24.615636533542123</v>
      </c>
      <c r="I69" s="42">
        <f t="shared" si="12"/>
        <v>39.422397379274308</v>
      </c>
      <c r="J69" s="30">
        <f t="shared" ref="J69:J132" si="14">SUM($J$3)</f>
        <v>310</v>
      </c>
      <c r="K69" s="194"/>
      <c r="L69" s="27">
        <f t="shared" si="13"/>
        <v>349.42239737927429</v>
      </c>
    </row>
    <row r="70" spans="1:12" ht="15" customHeight="1" x14ac:dyDescent="0.45">
      <c r="A70" s="351"/>
      <c r="B70" s="5" t="s">
        <v>6</v>
      </c>
      <c r="C70" s="2">
        <v>204</v>
      </c>
      <c r="D70" s="1">
        <v>2523966</v>
      </c>
      <c r="E70" s="1">
        <v>2537139</v>
      </c>
      <c r="F70" s="41">
        <f t="shared" si="9"/>
        <v>13.173</v>
      </c>
      <c r="G70" s="22">
        <f t="shared" si="10"/>
        <v>59.611693343774462</v>
      </c>
      <c r="H70" s="45">
        <f t="shared" si="11"/>
        <v>24.615636533542123</v>
      </c>
      <c r="I70" s="42">
        <f t="shared" si="12"/>
        <v>84.227329877316578</v>
      </c>
      <c r="J70" s="30">
        <f t="shared" si="14"/>
        <v>310</v>
      </c>
      <c r="K70" s="194"/>
      <c r="L70" s="27">
        <f t="shared" si="13"/>
        <v>394.22732987731661</v>
      </c>
    </row>
    <row r="71" spans="1:12" ht="15" customHeight="1" x14ac:dyDescent="0.45">
      <c r="A71" s="351"/>
      <c r="B71" s="5" t="s">
        <v>6</v>
      </c>
      <c r="C71" s="2">
        <v>301</v>
      </c>
      <c r="D71" s="1">
        <v>3989629</v>
      </c>
      <c r="E71" s="1">
        <v>4003588</v>
      </c>
      <c r="F71" s="41">
        <f t="shared" si="9"/>
        <v>13.959</v>
      </c>
      <c r="G71" s="22">
        <f t="shared" si="10"/>
        <v>63.168574158183233</v>
      </c>
      <c r="H71" s="45">
        <f t="shared" si="11"/>
        <v>24.615636533542123</v>
      </c>
      <c r="I71" s="42">
        <f t="shared" si="12"/>
        <v>87.784210691725349</v>
      </c>
      <c r="J71" s="30">
        <f t="shared" si="14"/>
        <v>310</v>
      </c>
      <c r="K71" s="194"/>
      <c r="L71" s="27">
        <f t="shared" si="13"/>
        <v>397.78421069172532</v>
      </c>
    </row>
    <row r="72" spans="1:12" ht="15" customHeight="1" x14ac:dyDescent="0.45">
      <c r="A72" s="351"/>
      <c r="B72" s="5" t="s">
        <v>6</v>
      </c>
      <c r="C72" s="2">
        <v>302</v>
      </c>
      <c r="D72" s="1">
        <v>3243540</v>
      </c>
      <c r="E72" s="1">
        <v>3259699</v>
      </c>
      <c r="F72" s="41">
        <f t="shared" si="9"/>
        <v>16.158999999999999</v>
      </c>
      <c r="G72" s="22">
        <f t="shared" si="10"/>
        <v>73.124220203602178</v>
      </c>
      <c r="H72" s="45">
        <f t="shared" si="11"/>
        <v>24.615636533542123</v>
      </c>
      <c r="I72" s="42">
        <f t="shared" si="12"/>
        <v>97.739856737144294</v>
      </c>
      <c r="J72" s="30">
        <f t="shared" si="14"/>
        <v>310</v>
      </c>
      <c r="K72" s="194"/>
      <c r="L72" s="27">
        <f t="shared" si="13"/>
        <v>407.73985673714429</v>
      </c>
    </row>
    <row r="73" spans="1:12" ht="15" customHeight="1" x14ac:dyDescent="0.45">
      <c r="A73" s="351"/>
      <c r="B73" s="5" t="s">
        <v>6</v>
      </c>
      <c r="C73" s="2">
        <v>303</v>
      </c>
      <c r="D73" s="1">
        <v>3547968</v>
      </c>
      <c r="E73" s="1">
        <v>3571343</v>
      </c>
      <c r="F73" s="41">
        <f t="shared" si="9"/>
        <v>23.375</v>
      </c>
      <c r="G73" s="22">
        <f t="shared" si="10"/>
        <v>105.77873923257634</v>
      </c>
      <c r="H73" s="45">
        <f t="shared" si="11"/>
        <v>24.615636533542123</v>
      </c>
      <c r="I73" s="42">
        <f t="shared" si="12"/>
        <v>130.39437576611846</v>
      </c>
      <c r="J73" s="30">
        <f t="shared" si="14"/>
        <v>310</v>
      </c>
      <c r="K73" s="194"/>
      <c r="L73" s="27">
        <f t="shared" si="13"/>
        <v>440.39437576611846</v>
      </c>
    </row>
    <row r="74" spans="1:12" ht="15" customHeight="1" x14ac:dyDescent="0.45">
      <c r="A74" s="351"/>
      <c r="B74" s="5" t="s">
        <v>6</v>
      </c>
      <c r="C74" s="2">
        <v>304</v>
      </c>
      <c r="D74" s="1">
        <v>1549099</v>
      </c>
      <c r="E74" s="1">
        <v>1557477</v>
      </c>
      <c r="F74" s="41">
        <f t="shared" si="9"/>
        <v>8.3780000000000001</v>
      </c>
      <c r="G74" s="22">
        <f t="shared" si="10"/>
        <v>37.912910258418165</v>
      </c>
      <c r="H74" s="45">
        <f t="shared" si="11"/>
        <v>24.615636533542123</v>
      </c>
      <c r="I74" s="42">
        <f t="shared" si="12"/>
        <v>62.528546791960288</v>
      </c>
      <c r="J74" s="30">
        <f t="shared" si="14"/>
        <v>310</v>
      </c>
      <c r="K74" s="194"/>
      <c r="L74" s="27">
        <f t="shared" si="13"/>
        <v>372.52854679196031</v>
      </c>
    </row>
    <row r="75" spans="1:12" ht="15" customHeight="1" x14ac:dyDescent="0.45">
      <c r="A75" s="351"/>
      <c r="B75" s="5" t="s">
        <v>6</v>
      </c>
      <c r="C75" s="2">
        <v>401</v>
      </c>
      <c r="D75" s="1">
        <v>4881957</v>
      </c>
      <c r="E75" s="1">
        <v>4901183</v>
      </c>
      <c r="F75" s="41">
        <f t="shared" si="9"/>
        <v>19.225999999999999</v>
      </c>
      <c r="G75" s="22">
        <f t="shared" si="10"/>
        <v>87.0032958496476</v>
      </c>
      <c r="H75" s="45">
        <f t="shared" si="11"/>
        <v>24.615636533542123</v>
      </c>
      <c r="I75" s="42">
        <f t="shared" si="12"/>
        <v>111.61893238318973</v>
      </c>
      <c r="J75" s="30">
        <f t="shared" si="14"/>
        <v>310</v>
      </c>
      <c r="K75" s="194"/>
      <c r="L75" s="27">
        <f t="shared" si="13"/>
        <v>421.61893238318976</v>
      </c>
    </row>
    <row r="76" spans="1:12" ht="15" customHeight="1" x14ac:dyDescent="0.45">
      <c r="A76" s="351"/>
      <c r="B76" s="5" t="s">
        <v>6</v>
      </c>
      <c r="C76" s="2">
        <v>402</v>
      </c>
      <c r="D76" s="1">
        <v>3080407</v>
      </c>
      <c r="E76" s="1">
        <v>3101715</v>
      </c>
      <c r="F76" s="41">
        <f t="shared" si="9"/>
        <v>21.308</v>
      </c>
      <c r="G76" s="22">
        <f t="shared" si="10"/>
        <v>96.424957243539538</v>
      </c>
      <c r="H76" s="45">
        <f t="shared" si="11"/>
        <v>24.615636533542123</v>
      </c>
      <c r="I76" s="42">
        <f t="shared" si="12"/>
        <v>121.04059377708165</v>
      </c>
      <c r="J76" s="30">
        <f t="shared" si="14"/>
        <v>310</v>
      </c>
      <c r="K76" s="194">
        <f>10+40</f>
        <v>50</v>
      </c>
      <c r="L76" s="27">
        <f t="shared" si="13"/>
        <v>481.04059377708165</v>
      </c>
    </row>
    <row r="77" spans="1:12" ht="15" customHeight="1" x14ac:dyDescent="0.45">
      <c r="A77" s="351"/>
      <c r="B77" s="5" t="s">
        <v>6</v>
      </c>
      <c r="C77" s="2">
        <v>403</v>
      </c>
      <c r="D77" s="1">
        <v>2873787</v>
      </c>
      <c r="E77" s="1">
        <v>2898003</v>
      </c>
      <c r="F77" s="41">
        <f t="shared" si="9"/>
        <v>24.216000000000001</v>
      </c>
      <c r="G77" s="22">
        <f t="shared" si="10"/>
        <v>109.58451119812058</v>
      </c>
      <c r="H77" s="45">
        <f t="shared" si="11"/>
        <v>24.615636533542123</v>
      </c>
      <c r="I77" s="42">
        <f t="shared" si="12"/>
        <v>134.2001477316627</v>
      </c>
      <c r="J77" s="30">
        <f t="shared" si="14"/>
        <v>310</v>
      </c>
      <c r="K77" s="194"/>
      <c r="L77" s="27">
        <f t="shared" si="13"/>
        <v>444.2001477316627</v>
      </c>
    </row>
    <row r="78" spans="1:12" ht="15" customHeight="1" x14ac:dyDescent="0.45">
      <c r="A78" s="351"/>
      <c r="B78" s="5" t="s">
        <v>6</v>
      </c>
      <c r="C78" s="2">
        <v>404</v>
      </c>
      <c r="D78" s="1">
        <v>2867834</v>
      </c>
      <c r="E78" s="1">
        <v>2878011</v>
      </c>
      <c r="F78" s="41">
        <f t="shared" si="9"/>
        <v>10.177</v>
      </c>
      <c r="G78" s="22">
        <f t="shared" si="10"/>
        <v>46.053913547376659</v>
      </c>
      <c r="H78" s="45">
        <f t="shared" si="11"/>
        <v>24.615636533542123</v>
      </c>
      <c r="I78" s="42">
        <f t="shared" si="12"/>
        <v>70.669550080918782</v>
      </c>
      <c r="J78" s="30">
        <f t="shared" si="14"/>
        <v>310</v>
      </c>
      <c r="K78" s="194"/>
      <c r="L78" s="27">
        <f t="shared" si="13"/>
        <v>380.66955008091878</v>
      </c>
    </row>
    <row r="79" spans="1:12" ht="15" customHeight="1" x14ac:dyDescent="0.45">
      <c r="A79" s="351"/>
      <c r="B79" s="5" t="s">
        <v>6</v>
      </c>
      <c r="C79" s="2">
        <v>501</v>
      </c>
      <c r="D79" s="1">
        <v>4964163</v>
      </c>
      <c r="E79" s="1">
        <v>4993324</v>
      </c>
      <c r="F79" s="41">
        <f t="shared" si="9"/>
        <v>29.161000000000001</v>
      </c>
      <c r="G79" s="22">
        <f t="shared" si="10"/>
        <v>131.96208833202817</v>
      </c>
      <c r="H79" s="45">
        <f t="shared" si="11"/>
        <v>24.615636533542123</v>
      </c>
      <c r="I79" s="42">
        <f t="shared" si="12"/>
        <v>156.5777248655703</v>
      </c>
      <c r="J79" s="30">
        <f t="shared" si="14"/>
        <v>310</v>
      </c>
      <c r="K79" s="194"/>
      <c r="L79" s="27">
        <f t="shared" si="13"/>
        <v>466.5777248655703</v>
      </c>
    </row>
    <row r="80" spans="1:12" ht="15" customHeight="1" x14ac:dyDescent="0.45">
      <c r="A80" s="351"/>
      <c r="B80" s="5" t="s">
        <v>6</v>
      </c>
      <c r="C80" s="2">
        <v>502</v>
      </c>
      <c r="D80" s="1">
        <v>5073870</v>
      </c>
      <c r="E80" s="1">
        <v>5094958</v>
      </c>
      <c r="F80" s="41">
        <f t="shared" si="9"/>
        <v>21.088000000000001</v>
      </c>
      <c r="G80" s="22">
        <f t="shared" si="10"/>
        <v>95.429392638997641</v>
      </c>
      <c r="H80" s="45">
        <f t="shared" si="11"/>
        <v>24.615636533542123</v>
      </c>
      <c r="I80" s="42">
        <f t="shared" si="12"/>
        <v>120.04502917253976</v>
      </c>
      <c r="J80" s="30">
        <f t="shared" si="14"/>
        <v>310</v>
      </c>
      <c r="K80" s="194"/>
      <c r="L80" s="27">
        <f t="shared" si="13"/>
        <v>430.04502917253978</v>
      </c>
    </row>
    <row r="81" spans="1:12" ht="15" customHeight="1" x14ac:dyDescent="0.45">
      <c r="A81" s="351"/>
      <c r="B81" s="5" t="s">
        <v>6</v>
      </c>
      <c r="C81" s="2">
        <v>503</v>
      </c>
      <c r="D81" s="1">
        <v>3257410</v>
      </c>
      <c r="E81" s="1">
        <v>3263620</v>
      </c>
      <c r="F81" s="41">
        <f t="shared" si="9"/>
        <v>6.21</v>
      </c>
      <c r="G81" s="22">
        <f t="shared" si="10"/>
        <v>28.102073610023488</v>
      </c>
      <c r="H81" s="45">
        <f t="shared" si="11"/>
        <v>24.615636533542123</v>
      </c>
      <c r="I81" s="42">
        <f t="shared" si="12"/>
        <v>52.717710143565611</v>
      </c>
      <c r="J81" s="30">
        <f t="shared" si="14"/>
        <v>310</v>
      </c>
      <c r="K81" s="194"/>
      <c r="L81" s="27">
        <f t="shared" si="13"/>
        <v>362.71771014356563</v>
      </c>
    </row>
    <row r="82" spans="1:12" ht="15.75" customHeight="1" x14ac:dyDescent="0.45">
      <c r="A82" s="351"/>
      <c r="B82" s="5" t="s">
        <v>6</v>
      </c>
      <c r="C82" s="2">
        <v>504</v>
      </c>
      <c r="D82" s="1">
        <v>3667210</v>
      </c>
      <c r="E82" s="1">
        <v>3685934</v>
      </c>
      <c r="F82" s="41">
        <f t="shared" si="9"/>
        <v>18.724</v>
      </c>
      <c r="G82" s="22">
        <f t="shared" si="10"/>
        <v>84.731598433829276</v>
      </c>
      <c r="H82" s="45">
        <f t="shared" si="11"/>
        <v>24.615636533542123</v>
      </c>
      <c r="I82" s="42">
        <f t="shared" si="12"/>
        <v>109.34723496737141</v>
      </c>
      <c r="J82" s="30">
        <f t="shared" si="14"/>
        <v>310</v>
      </c>
      <c r="K82" s="194"/>
      <c r="L82" s="27">
        <f t="shared" si="13"/>
        <v>419.34723496737138</v>
      </c>
    </row>
    <row r="83" spans="1:12" ht="15" customHeight="1" x14ac:dyDescent="0.45">
      <c r="A83" s="350"/>
      <c r="B83" s="5" t="s">
        <v>7</v>
      </c>
      <c r="C83" s="2">
        <v>101</v>
      </c>
      <c r="D83" s="1">
        <v>5025972</v>
      </c>
      <c r="E83" s="1">
        <v>5049310</v>
      </c>
      <c r="F83" s="41">
        <f t="shared" si="9"/>
        <v>23.338000000000001</v>
      </c>
      <c r="G83" s="22">
        <f t="shared" si="10"/>
        <v>105.61130336726703</v>
      </c>
      <c r="H83" s="45">
        <f t="shared" si="11"/>
        <v>24.615636533542123</v>
      </c>
      <c r="I83" s="42">
        <f t="shared" si="12"/>
        <v>130.22693990080916</v>
      </c>
      <c r="J83" s="30">
        <f t="shared" si="14"/>
        <v>310</v>
      </c>
      <c r="K83" s="194"/>
      <c r="L83" s="27">
        <f t="shared" si="13"/>
        <v>440.22693990080916</v>
      </c>
    </row>
    <row r="84" spans="1:12" ht="15" customHeight="1" x14ac:dyDescent="0.45">
      <c r="A84" s="350"/>
      <c r="B84" s="5" t="s">
        <v>7</v>
      </c>
      <c r="C84" s="2">
        <v>102</v>
      </c>
      <c r="D84" s="1">
        <v>1990044</v>
      </c>
      <c r="E84" s="1">
        <v>2007774</v>
      </c>
      <c r="F84" s="41">
        <f t="shared" si="9"/>
        <v>17.73</v>
      </c>
      <c r="G84" s="22">
        <f t="shared" si="10"/>
        <v>80.233456538762709</v>
      </c>
      <c r="H84" s="45">
        <f t="shared" si="11"/>
        <v>24.615636533542123</v>
      </c>
      <c r="I84" s="42">
        <f t="shared" si="12"/>
        <v>104.84909307230484</v>
      </c>
      <c r="J84" s="30">
        <f t="shared" si="14"/>
        <v>310</v>
      </c>
      <c r="K84" s="194"/>
      <c r="L84" s="27">
        <f t="shared" si="13"/>
        <v>414.84909307230487</v>
      </c>
    </row>
    <row r="85" spans="1:12" ht="15" customHeight="1" x14ac:dyDescent="0.45">
      <c r="A85" s="350"/>
      <c r="B85" s="5" t="s">
        <v>7</v>
      </c>
      <c r="C85" s="2">
        <v>103</v>
      </c>
      <c r="D85" s="1">
        <v>3055716</v>
      </c>
      <c r="E85" s="1">
        <v>3055742</v>
      </c>
      <c r="F85" s="41">
        <f t="shared" si="9"/>
        <v>2.6000000000000002E-2</v>
      </c>
      <c r="G85" s="22">
        <f t="shared" si="10"/>
        <v>0.11765763508222396</v>
      </c>
      <c r="H85" s="45">
        <f t="shared" si="11"/>
        <v>24.615636533542123</v>
      </c>
      <c r="I85" s="42">
        <f t="shared" si="12"/>
        <v>24.733294168624347</v>
      </c>
      <c r="J85" s="30">
        <f t="shared" si="14"/>
        <v>310</v>
      </c>
      <c r="K85" s="194"/>
      <c r="L85" s="27">
        <f t="shared" si="13"/>
        <v>334.73329416862435</v>
      </c>
    </row>
    <row r="86" spans="1:12" ht="15" customHeight="1" x14ac:dyDescent="0.45">
      <c r="A86" s="350"/>
      <c r="B86" s="5" t="s">
        <v>7</v>
      </c>
      <c r="C86" s="2">
        <v>104</v>
      </c>
      <c r="D86" s="1">
        <v>2741547</v>
      </c>
      <c r="E86" s="1">
        <v>2755527</v>
      </c>
      <c r="F86" s="41">
        <f t="shared" si="9"/>
        <v>13.98</v>
      </c>
      <c r="G86" s="22">
        <f t="shared" si="10"/>
        <v>63.263605324980418</v>
      </c>
      <c r="H86" s="45">
        <f t="shared" si="11"/>
        <v>24.615636533542123</v>
      </c>
      <c r="I86" s="42">
        <f t="shared" si="12"/>
        <v>87.879241858522533</v>
      </c>
      <c r="J86" s="30">
        <f t="shared" si="14"/>
        <v>310</v>
      </c>
      <c r="K86" s="194"/>
      <c r="L86" s="27">
        <f t="shared" si="13"/>
        <v>397.87924185852251</v>
      </c>
    </row>
    <row r="87" spans="1:12" ht="15" customHeight="1" x14ac:dyDescent="0.45">
      <c r="A87" s="350"/>
      <c r="B87" s="5" t="s">
        <v>7</v>
      </c>
      <c r="C87" s="2">
        <v>201</v>
      </c>
      <c r="D87" s="1">
        <v>5421549</v>
      </c>
      <c r="E87" s="1">
        <v>5448544</v>
      </c>
      <c r="F87" s="41">
        <f t="shared" si="9"/>
        <v>26.995000000000001</v>
      </c>
      <c r="G87" s="22">
        <f t="shared" si="10"/>
        <v>122.16030227094753</v>
      </c>
      <c r="H87" s="45">
        <f t="shared" si="11"/>
        <v>24.615636533542123</v>
      </c>
      <c r="I87" s="42">
        <f t="shared" si="12"/>
        <v>146.77593880448964</v>
      </c>
      <c r="J87" s="30">
        <f t="shared" si="14"/>
        <v>310</v>
      </c>
      <c r="K87" s="194"/>
      <c r="L87" s="27">
        <f t="shared" si="13"/>
        <v>456.77593880448967</v>
      </c>
    </row>
    <row r="88" spans="1:12" ht="15" customHeight="1" x14ac:dyDescent="0.45">
      <c r="A88" s="350"/>
      <c r="B88" s="5" t="s">
        <v>7</v>
      </c>
      <c r="C88" s="2">
        <v>202</v>
      </c>
      <c r="D88" s="1">
        <v>28628</v>
      </c>
      <c r="E88" s="1">
        <v>28628</v>
      </c>
      <c r="F88" s="41">
        <f>(E88-D88)*0.01</f>
        <v>0</v>
      </c>
      <c r="G88" s="22">
        <f t="shared" si="10"/>
        <v>0</v>
      </c>
      <c r="H88" s="45">
        <f t="shared" si="11"/>
        <v>24.615636533542123</v>
      </c>
      <c r="I88" s="42">
        <f t="shared" si="12"/>
        <v>24.615636533542123</v>
      </c>
      <c r="J88" s="30">
        <f t="shared" si="14"/>
        <v>310</v>
      </c>
      <c r="K88" s="194"/>
      <c r="L88" s="27">
        <f t="shared" si="13"/>
        <v>334.6156365335421</v>
      </c>
    </row>
    <row r="89" spans="1:12" ht="15" customHeight="1" x14ac:dyDescent="0.45">
      <c r="A89" s="350"/>
      <c r="B89" s="5" t="s">
        <v>7</v>
      </c>
      <c r="C89" s="2">
        <v>203</v>
      </c>
      <c r="D89" s="1">
        <v>4733673</v>
      </c>
      <c r="E89" s="1">
        <v>4768972</v>
      </c>
      <c r="F89" s="41">
        <f>(E89-D89)*$N$1</f>
        <v>35.298999999999999</v>
      </c>
      <c r="G89" s="22">
        <f t="shared" si="10"/>
        <v>159.73834079874703</v>
      </c>
      <c r="H89" s="45">
        <f t="shared" si="11"/>
        <v>24.615636533542123</v>
      </c>
      <c r="I89" s="42">
        <f t="shared" si="12"/>
        <v>184.35397733228916</v>
      </c>
      <c r="J89" s="30">
        <f t="shared" si="14"/>
        <v>310</v>
      </c>
      <c r="K89" s="194"/>
      <c r="L89" s="27">
        <f t="shared" si="13"/>
        <v>494.35397733228916</v>
      </c>
    </row>
    <row r="90" spans="1:12" ht="15" customHeight="1" x14ac:dyDescent="0.45">
      <c r="A90" s="350"/>
      <c r="B90" s="5" t="s">
        <v>7</v>
      </c>
      <c r="C90" s="2">
        <v>204</v>
      </c>
      <c r="D90" s="1">
        <v>133251</v>
      </c>
      <c r="E90" s="1">
        <v>133259</v>
      </c>
      <c r="F90" s="41">
        <f>(E90-D90)*0.01</f>
        <v>0.08</v>
      </c>
      <c r="G90" s="22">
        <f t="shared" si="10"/>
        <v>0.36202349256068905</v>
      </c>
      <c r="H90" s="45">
        <f t="shared" si="11"/>
        <v>24.615636533542123</v>
      </c>
      <c r="I90" s="42">
        <f t="shared" si="12"/>
        <v>24.977660026102811</v>
      </c>
      <c r="J90" s="30">
        <f t="shared" si="14"/>
        <v>310</v>
      </c>
      <c r="K90" s="194"/>
      <c r="L90" s="27">
        <f t="shared" si="13"/>
        <v>334.9776600261028</v>
      </c>
    </row>
    <row r="91" spans="1:12" ht="15" customHeight="1" x14ac:dyDescent="0.45">
      <c r="A91" s="350"/>
      <c r="B91" s="5" t="s">
        <v>7</v>
      </c>
      <c r="C91" s="2">
        <v>301</v>
      </c>
      <c r="D91" s="1">
        <v>5225014</v>
      </c>
      <c r="E91" s="1">
        <v>5253789</v>
      </c>
      <c r="F91" s="41">
        <f t="shared" ref="F91:F103" si="15">(E91-D91)*$N$1</f>
        <v>28.775000000000002</v>
      </c>
      <c r="G91" s="22">
        <f t="shared" si="10"/>
        <v>130.21532498042285</v>
      </c>
      <c r="H91" s="45">
        <f t="shared" si="11"/>
        <v>24.615636533542123</v>
      </c>
      <c r="I91" s="42">
        <f t="shared" si="12"/>
        <v>154.83096151396498</v>
      </c>
      <c r="J91" s="30">
        <f t="shared" si="14"/>
        <v>310</v>
      </c>
      <c r="K91" s="194"/>
      <c r="L91" s="27">
        <f t="shared" si="13"/>
        <v>464.83096151396501</v>
      </c>
    </row>
    <row r="92" spans="1:12" ht="15" customHeight="1" x14ac:dyDescent="0.45">
      <c r="A92" s="350"/>
      <c r="B92" s="5" t="s">
        <v>7</v>
      </c>
      <c r="C92" s="2">
        <v>302</v>
      </c>
      <c r="D92" s="1">
        <v>234116</v>
      </c>
      <c r="E92" s="1">
        <v>258562</v>
      </c>
      <c r="F92" s="41">
        <f t="shared" si="15"/>
        <v>24.446000000000002</v>
      </c>
      <c r="G92" s="22">
        <f t="shared" si="10"/>
        <v>110.62532873923257</v>
      </c>
      <c r="H92" s="45">
        <f t="shared" si="11"/>
        <v>24.615636533542123</v>
      </c>
      <c r="I92" s="42">
        <f t="shared" si="12"/>
        <v>135.2409652727747</v>
      </c>
      <c r="J92" s="30">
        <f t="shared" si="14"/>
        <v>310</v>
      </c>
      <c r="K92" s="194"/>
      <c r="L92" s="27">
        <f t="shared" si="13"/>
        <v>445.2409652727747</v>
      </c>
    </row>
    <row r="93" spans="1:12" ht="15" customHeight="1" x14ac:dyDescent="0.45">
      <c r="A93" s="350"/>
      <c r="B93" s="5" t="s">
        <v>7</v>
      </c>
      <c r="C93" s="2">
        <v>303</v>
      </c>
      <c r="D93" s="1">
        <v>5090541</v>
      </c>
      <c r="E93" s="1">
        <v>5133810</v>
      </c>
      <c r="F93" s="41">
        <f t="shared" si="15"/>
        <v>43.268999999999998</v>
      </c>
      <c r="G93" s="22">
        <f t="shared" si="10"/>
        <v>195.80493124510568</v>
      </c>
      <c r="H93" s="45">
        <f t="shared" si="11"/>
        <v>24.615636533542123</v>
      </c>
      <c r="I93" s="42">
        <f t="shared" si="12"/>
        <v>220.42056777864781</v>
      </c>
      <c r="J93" s="30">
        <f t="shared" si="14"/>
        <v>310</v>
      </c>
      <c r="K93" s="194">
        <f>10+40</f>
        <v>50</v>
      </c>
      <c r="L93" s="27">
        <f t="shared" si="13"/>
        <v>580.42056777864786</v>
      </c>
    </row>
    <row r="94" spans="1:12" ht="15" customHeight="1" x14ac:dyDescent="0.45">
      <c r="A94" s="350"/>
      <c r="B94" s="5" t="s">
        <v>7</v>
      </c>
      <c r="C94" s="2">
        <v>304</v>
      </c>
      <c r="D94" s="1">
        <v>2541345</v>
      </c>
      <c r="E94" s="1">
        <v>2550434</v>
      </c>
      <c r="F94" s="41">
        <f t="shared" si="15"/>
        <v>9.0890000000000004</v>
      </c>
      <c r="G94" s="22">
        <f t="shared" si="10"/>
        <v>41.130394048551288</v>
      </c>
      <c r="H94" s="45">
        <f t="shared" si="11"/>
        <v>24.615636533542123</v>
      </c>
      <c r="I94" s="42">
        <f t="shared" si="12"/>
        <v>65.746030582093411</v>
      </c>
      <c r="J94" s="30">
        <f t="shared" si="14"/>
        <v>310</v>
      </c>
      <c r="K94" s="194"/>
      <c r="L94" s="27">
        <f t="shared" si="13"/>
        <v>375.7460305820934</v>
      </c>
    </row>
    <row r="95" spans="1:12" ht="15" customHeight="1" x14ac:dyDescent="0.45">
      <c r="A95" s="350"/>
      <c r="B95" s="5" t="s">
        <v>7</v>
      </c>
      <c r="C95" s="2">
        <v>401</v>
      </c>
      <c r="D95" s="1">
        <v>3966440</v>
      </c>
      <c r="E95" s="1">
        <v>3985540</v>
      </c>
      <c r="F95" s="41">
        <f t="shared" si="15"/>
        <v>19.100000000000001</v>
      </c>
      <c r="G95" s="22">
        <f t="shared" si="10"/>
        <v>86.433108848864521</v>
      </c>
      <c r="H95" s="45">
        <f t="shared" si="11"/>
        <v>24.615636533542123</v>
      </c>
      <c r="I95" s="42">
        <f t="shared" si="12"/>
        <v>111.04874538240665</v>
      </c>
      <c r="J95" s="30">
        <f t="shared" si="14"/>
        <v>310</v>
      </c>
      <c r="K95" s="194"/>
      <c r="L95" s="27">
        <f t="shared" si="13"/>
        <v>421.04874538240665</v>
      </c>
    </row>
    <row r="96" spans="1:12" ht="15" customHeight="1" x14ac:dyDescent="0.45">
      <c r="A96" s="350"/>
      <c r="B96" s="5" t="s">
        <v>7</v>
      </c>
      <c r="C96" s="2">
        <v>402</v>
      </c>
      <c r="D96" s="1">
        <v>3429492</v>
      </c>
      <c r="E96" s="1">
        <v>3447639</v>
      </c>
      <c r="F96" s="41">
        <f t="shared" si="15"/>
        <v>18.147000000000002</v>
      </c>
      <c r="G96" s="22">
        <f t="shared" si="10"/>
        <v>82.120503993735312</v>
      </c>
      <c r="H96" s="45">
        <f t="shared" si="11"/>
        <v>24.615636533542123</v>
      </c>
      <c r="I96" s="42">
        <f t="shared" si="12"/>
        <v>106.73614052727743</v>
      </c>
      <c r="J96" s="30">
        <f t="shared" si="14"/>
        <v>310</v>
      </c>
      <c r="K96" s="194"/>
      <c r="L96" s="27">
        <f t="shared" si="13"/>
        <v>416.73614052727743</v>
      </c>
    </row>
    <row r="97" spans="1:12" ht="15" customHeight="1" x14ac:dyDescent="0.45">
      <c r="A97" s="350"/>
      <c r="B97" s="5" t="s">
        <v>7</v>
      </c>
      <c r="C97" s="2">
        <v>403</v>
      </c>
      <c r="D97" s="1">
        <v>3085742</v>
      </c>
      <c r="E97" s="1">
        <v>3093018</v>
      </c>
      <c r="F97" s="41">
        <f t="shared" si="15"/>
        <v>7.2759999999999998</v>
      </c>
      <c r="G97" s="22">
        <f t="shared" si="10"/>
        <v>32.926036648394671</v>
      </c>
      <c r="H97" s="45">
        <f t="shared" si="11"/>
        <v>24.615636533542123</v>
      </c>
      <c r="I97" s="42">
        <f t="shared" si="12"/>
        <v>57.541673181936794</v>
      </c>
      <c r="J97" s="30">
        <f t="shared" si="14"/>
        <v>310</v>
      </c>
      <c r="K97" s="194"/>
      <c r="L97" s="27">
        <f t="shared" si="13"/>
        <v>367.5416731819368</v>
      </c>
    </row>
    <row r="98" spans="1:12" ht="15" customHeight="1" x14ac:dyDescent="0.45">
      <c r="A98" s="350"/>
      <c r="B98" s="5" t="s">
        <v>7</v>
      </c>
      <c r="C98" s="2">
        <v>404</v>
      </c>
      <c r="D98" s="1">
        <v>3298605</v>
      </c>
      <c r="E98" s="1">
        <v>3314296</v>
      </c>
      <c r="F98" s="41">
        <f t="shared" si="15"/>
        <v>15.691000000000001</v>
      </c>
      <c r="G98" s="22">
        <f t="shared" si="10"/>
        <v>71.006382772122151</v>
      </c>
      <c r="H98" s="45">
        <f t="shared" si="11"/>
        <v>24.615636533542123</v>
      </c>
      <c r="I98" s="42">
        <f t="shared" si="12"/>
        <v>95.622019305664281</v>
      </c>
      <c r="J98" s="30">
        <f t="shared" si="14"/>
        <v>310</v>
      </c>
      <c r="K98" s="194"/>
      <c r="L98" s="27">
        <f t="shared" si="13"/>
        <v>405.62201930566425</v>
      </c>
    </row>
    <row r="99" spans="1:12" ht="15" customHeight="1" x14ac:dyDescent="0.45">
      <c r="A99" s="350"/>
      <c r="B99" s="5" t="s">
        <v>7</v>
      </c>
      <c r="C99" s="2">
        <v>501</v>
      </c>
      <c r="D99" s="1">
        <v>2898883</v>
      </c>
      <c r="E99" s="1">
        <v>2913449</v>
      </c>
      <c r="F99" s="41">
        <f>(E99-D99)*$N$1</f>
        <v>14.566000000000001</v>
      </c>
      <c r="G99" s="22">
        <f t="shared" si="10"/>
        <v>65.915427407987465</v>
      </c>
      <c r="H99" s="45">
        <f t="shared" si="11"/>
        <v>24.615636533542123</v>
      </c>
      <c r="I99" s="42">
        <f t="shared" si="12"/>
        <v>90.531063941529595</v>
      </c>
      <c r="J99" s="30">
        <f t="shared" si="14"/>
        <v>310</v>
      </c>
      <c r="K99" s="194"/>
      <c r="L99" s="27">
        <f t="shared" si="13"/>
        <v>400.53106394152962</v>
      </c>
    </row>
    <row r="100" spans="1:12" ht="15" customHeight="1" x14ac:dyDescent="0.45">
      <c r="A100" s="350"/>
      <c r="B100" s="5" t="s">
        <v>7</v>
      </c>
      <c r="C100" s="2">
        <v>502</v>
      </c>
      <c r="D100" s="1">
        <v>2608871</v>
      </c>
      <c r="E100" s="1">
        <v>2619288</v>
      </c>
      <c r="F100" s="41">
        <f t="shared" si="15"/>
        <v>10.417</v>
      </c>
      <c r="G100" s="22">
        <f t="shared" si="10"/>
        <v>47.139984025058723</v>
      </c>
      <c r="H100" s="45">
        <f t="shared" si="11"/>
        <v>24.615636533542123</v>
      </c>
      <c r="I100" s="42">
        <f t="shared" si="12"/>
        <v>71.755620558600839</v>
      </c>
      <c r="J100" s="30">
        <f t="shared" si="14"/>
        <v>310</v>
      </c>
      <c r="K100" s="194"/>
      <c r="L100" s="27">
        <f t="shared" si="13"/>
        <v>381.75562055860087</v>
      </c>
    </row>
    <row r="101" spans="1:12" ht="15" customHeight="1" x14ac:dyDescent="0.45">
      <c r="A101" s="350"/>
      <c r="B101" s="5" t="s">
        <v>7</v>
      </c>
      <c r="C101" s="2">
        <v>503</v>
      </c>
      <c r="D101" s="1">
        <v>3282777</v>
      </c>
      <c r="E101" s="1">
        <v>3298628</v>
      </c>
      <c r="F101" s="41">
        <f t="shared" si="15"/>
        <v>15.851000000000001</v>
      </c>
      <c r="G101" s="22">
        <f t="shared" si="10"/>
        <v>71.730429757243527</v>
      </c>
      <c r="H101" s="45">
        <f t="shared" si="11"/>
        <v>24.615636533542123</v>
      </c>
      <c r="I101" s="42">
        <f t="shared" si="12"/>
        <v>96.346066290785643</v>
      </c>
      <c r="J101" s="30">
        <f t="shared" si="14"/>
        <v>310</v>
      </c>
      <c r="K101" s="194">
        <f>10+40</f>
        <v>50</v>
      </c>
      <c r="L101" s="27">
        <f t="shared" si="13"/>
        <v>456.34606629078564</v>
      </c>
    </row>
    <row r="102" spans="1:12" ht="15.75" customHeight="1" x14ac:dyDescent="0.45">
      <c r="A102" s="350"/>
      <c r="B102" s="5" t="s">
        <v>7</v>
      </c>
      <c r="C102" s="2">
        <v>504</v>
      </c>
      <c r="D102" s="1">
        <v>4271078</v>
      </c>
      <c r="E102" s="1">
        <v>4287622</v>
      </c>
      <c r="F102" s="41">
        <f t="shared" si="15"/>
        <v>16.544</v>
      </c>
      <c r="G102" s="22">
        <f t="shared" si="10"/>
        <v>74.866458261550505</v>
      </c>
      <c r="H102" s="45">
        <f t="shared" si="11"/>
        <v>24.615636533542123</v>
      </c>
      <c r="I102" s="42">
        <f t="shared" si="12"/>
        <v>99.482094795092621</v>
      </c>
      <c r="J102" s="30">
        <f t="shared" si="14"/>
        <v>310</v>
      </c>
      <c r="K102" s="194"/>
      <c r="L102" s="27">
        <f t="shared" si="13"/>
        <v>409.48209479509262</v>
      </c>
    </row>
    <row r="103" spans="1:12" ht="15" customHeight="1" x14ac:dyDescent="0.45">
      <c r="A103" s="351"/>
      <c r="B103" s="5" t="s">
        <v>8</v>
      </c>
      <c r="C103" s="2">
        <v>101</v>
      </c>
      <c r="D103" s="1">
        <v>4009790</v>
      </c>
      <c r="E103" s="1">
        <v>4035329</v>
      </c>
      <c r="F103" s="41">
        <f t="shared" si="15"/>
        <v>25.539000000000001</v>
      </c>
      <c r="G103" s="22">
        <f t="shared" si="10"/>
        <v>115.57147470634298</v>
      </c>
      <c r="H103" s="45">
        <f t="shared" si="11"/>
        <v>24.615636533542123</v>
      </c>
      <c r="I103" s="42">
        <f t="shared" si="12"/>
        <v>140.1871112398851</v>
      </c>
      <c r="J103" s="30">
        <f t="shared" si="14"/>
        <v>310</v>
      </c>
      <c r="K103" s="194"/>
      <c r="L103" s="27">
        <f t="shared" si="13"/>
        <v>450.1871112398851</v>
      </c>
    </row>
    <row r="104" spans="1:12" ht="15" customHeight="1" x14ac:dyDescent="0.45">
      <c r="A104" s="351"/>
      <c r="B104" s="5" t="s">
        <v>8</v>
      </c>
      <c r="C104" s="2">
        <v>102</v>
      </c>
      <c r="D104" s="1">
        <v>173840</v>
      </c>
      <c r="E104" s="1">
        <v>176528</v>
      </c>
      <c r="F104" s="41">
        <f>(E104-D104)*0.01</f>
        <v>26.88</v>
      </c>
      <c r="G104" s="22">
        <f t="shared" si="10"/>
        <v>121.63989350039152</v>
      </c>
      <c r="H104" s="45">
        <f t="shared" si="11"/>
        <v>24.615636533542123</v>
      </c>
      <c r="I104" s="42">
        <f t="shared" si="12"/>
        <v>146.25553003393364</v>
      </c>
      <c r="J104" s="30">
        <f t="shared" si="14"/>
        <v>310</v>
      </c>
      <c r="K104" s="194"/>
      <c r="L104" s="27">
        <f t="shared" si="13"/>
        <v>456.25553003393361</v>
      </c>
    </row>
    <row r="105" spans="1:12" ht="15" customHeight="1" x14ac:dyDescent="0.45">
      <c r="A105" s="351"/>
      <c r="B105" s="5" t="s">
        <v>8</v>
      </c>
      <c r="C105" s="2">
        <v>103</v>
      </c>
      <c r="D105" s="1">
        <v>212201</v>
      </c>
      <c r="E105" s="1">
        <v>226487</v>
      </c>
      <c r="F105" s="41">
        <f t="shared" ref="F105:F123" si="16">(E105-D105)*$N$1</f>
        <v>14.286</v>
      </c>
      <c r="G105" s="22">
        <f t="shared" si="10"/>
        <v>64.648345184025047</v>
      </c>
      <c r="H105" s="45">
        <f t="shared" si="11"/>
        <v>24.615636533542123</v>
      </c>
      <c r="I105" s="42">
        <f t="shared" si="12"/>
        <v>89.263981717567162</v>
      </c>
      <c r="J105" s="30">
        <f t="shared" si="14"/>
        <v>310</v>
      </c>
      <c r="K105" s="194"/>
      <c r="L105" s="27">
        <f t="shared" si="13"/>
        <v>399.26398171756716</v>
      </c>
    </row>
    <row r="106" spans="1:12" ht="15" customHeight="1" x14ac:dyDescent="0.45">
      <c r="A106" s="351"/>
      <c r="B106" s="5" t="s">
        <v>8</v>
      </c>
      <c r="C106" s="2">
        <v>104</v>
      </c>
      <c r="D106" s="1">
        <v>2882</v>
      </c>
      <c r="E106" s="1">
        <v>4002</v>
      </c>
      <c r="F106" s="41">
        <f t="shared" si="16"/>
        <v>1.1200000000000001</v>
      </c>
      <c r="G106" s="22">
        <f t="shared" si="10"/>
        <v>5.0683288958496471</v>
      </c>
      <c r="H106" s="45">
        <f t="shared" si="11"/>
        <v>24.615636533542123</v>
      </c>
      <c r="I106" s="42">
        <f t="shared" si="12"/>
        <v>29.683965429391769</v>
      </c>
      <c r="J106" s="30">
        <f t="shared" si="14"/>
        <v>310</v>
      </c>
      <c r="K106" s="194"/>
      <c r="L106" s="27">
        <f t="shared" si="13"/>
        <v>339.68396542939178</v>
      </c>
    </row>
    <row r="107" spans="1:12" ht="15" customHeight="1" x14ac:dyDescent="0.45">
      <c r="A107" s="351"/>
      <c r="B107" s="5" t="s">
        <v>8</v>
      </c>
      <c r="C107" s="2">
        <v>201</v>
      </c>
      <c r="D107" s="1">
        <v>11977</v>
      </c>
      <c r="E107" s="1">
        <v>19911</v>
      </c>
      <c r="F107" s="41">
        <f t="shared" si="16"/>
        <v>7.9340000000000002</v>
      </c>
      <c r="G107" s="22">
        <f t="shared" si="10"/>
        <v>35.903679874706341</v>
      </c>
      <c r="H107" s="45">
        <f t="shared" si="11"/>
        <v>24.615636533542123</v>
      </c>
      <c r="I107" s="42">
        <f t="shared" si="12"/>
        <v>60.519316408248464</v>
      </c>
      <c r="J107" s="30">
        <f t="shared" si="14"/>
        <v>310</v>
      </c>
      <c r="K107" s="194"/>
      <c r="L107" s="27">
        <f t="shared" si="13"/>
        <v>370.51931640824847</v>
      </c>
    </row>
    <row r="108" spans="1:12" ht="15" customHeight="1" x14ac:dyDescent="0.45">
      <c r="A108" s="351"/>
      <c r="B108" s="5" t="s">
        <v>8</v>
      </c>
      <c r="C108" s="2">
        <v>202</v>
      </c>
      <c r="D108" s="1">
        <v>267861</v>
      </c>
      <c r="E108" s="1">
        <v>288512</v>
      </c>
      <c r="F108" s="41">
        <f t="shared" si="16"/>
        <v>20.651</v>
      </c>
      <c r="G108" s="22">
        <f t="shared" si="10"/>
        <v>93.451839310884878</v>
      </c>
      <c r="H108" s="45">
        <f t="shared" si="11"/>
        <v>24.615636533542123</v>
      </c>
      <c r="I108" s="42">
        <f t="shared" si="12"/>
        <v>118.06747584442701</v>
      </c>
      <c r="J108" s="30">
        <f t="shared" si="14"/>
        <v>310</v>
      </c>
      <c r="K108" s="194"/>
      <c r="L108" s="27">
        <f t="shared" si="13"/>
        <v>428.06747584442701</v>
      </c>
    </row>
    <row r="109" spans="1:12" ht="15" customHeight="1" x14ac:dyDescent="0.45">
      <c r="A109" s="351"/>
      <c r="B109" s="5" t="s">
        <v>8</v>
      </c>
      <c r="C109" s="2">
        <v>203</v>
      </c>
      <c r="D109" s="1">
        <v>3651975</v>
      </c>
      <c r="E109" s="1">
        <v>3662989</v>
      </c>
      <c r="F109" s="41">
        <f t="shared" si="16"/>
        <v>11.013999999999999</v>
      </c>
      <c r="G109" s="22">
        <f t="shared" si="10"/>
        <v>49.841584338292861</v>
      </c>
      <c r="H109" s="45">
        <f t="shared" si="11"/>
        <v>24.615636533542123</v>
      </c>
      <c r="I109" s="42">
        <f t="shared" si="12"/>
        <v>74.457220871834977</v>
      </c>
      <c r="J109" s="30">
        <f t="shared" si="14"/>
        <v>310</v>
      </c>
      <c r="K109" s="194"/>
      <c r="L109" s="27">
        <f t="shared" si="13"/>
        <v>384.45722087183498</v>
      </c>
    </row>
    <row r="110" spans="1:12" ht="15" customHeight="1" x14ac:dyDescent="0.45">
      <c r="A110" s="351"/>
      <c r="B110" s="5" t="s">
        <v>8</v>
      </c>
      <c r="C110" s="2">
        <v>204</v>
      </c>
      <c r="D110" s="1">
        <v>2052209</v>
      </c>
      <c r="E110" s="1">
        <v>2068127</v>
      </c>
      <c r="F110" s="41">
        <f t="shared" si="16"/>
        <v>15.918000000000001</v>
      </c>
      <c r="G110" s="22">
        <f t="shared" si="10"/>
        <v>72.03362443226311</v>
      </c>
      <c r="H110" s="45">
        <f t="shared" si="11"/>
        <v>24.615636533542123</v>
      </c>
      <c r="I110" s="42">
        <f t="shared" si="12"/>
        <v>96.64926096580524</v>
      </c>
      <c r="J110" s="30">
        <f t="shared" si="14"/>
        <v>310</v>
      </c>
      <c r="K110" s="194"/>
      <c r="L110" s="27">
        <f t="shared" si="13"/>
        <v>406.64926096580524</v>
      </c>
    </row>
    <row r="111" spans="1:12" ht="15" customHeight="1" x14ac:dyDescent="0.45">
      <c r="A111" s="351"/>
      <c r="B111" s="5" t="s">
        <v>8</v>
      </c>
      <c r="C111" s="2">
        <v>301</v>
      </c>
      <c r="D111" s="1">
        <v>3732516</v>
      </c>
      <c r="E111" s="1">
        <v>3751355</v>
      </c>
      <c r="F111" s="41">
        <f t="shared" si="16"/>
        <v>18.838999999999999</v>
      </c>
      <c r="G111" s="22">
        <f t="shared" si="10"/>
        <v>85.252007204385265</v>
      </c>
      <c r="H111" s="45">
        <f t="shared" si="11"/>
        <v>24.615636533542123</v>
      </c>
      <c r="I111" s="42">
        <f t="shared" si="12"/>
        <v>109.86764373792738</v>
      </c>
      <c r="J111" s="30">
        <f t="shared" si="14"/>
        <v>310</v>
      </c>
      <c r="K111" s="194"/>
      <c r="L111" s="27">
        <f t="shared" si="13"/>
        <v>419.86764373792738</v>
      </c>
    </row>
    <row r="112" spans="1:12" ht="15" customHeight="1" x14ac:dyDescent="0.45">
      <c r="A112" s="351"/>
      <c r="B112" s="5" t="s">
        <v>8</v>
      </c>
      <c r="C112" s="2">
        <v>302</v>
      </c>
      <c r="D112" s="1">
        <v>3396362</v>
      </c>
      <c r="E112" s="1">
        <v>3408504</v>
      </c>
      <c r="F112" s="41">
        <f t="shared" si="16"/>
        <v>12.141999999999999</v>
      </c>
      <c r="G112" s="22">
        <f t="shared" si="10"/>
        <v>54.94611558339858</v>
      </c>
      <c r="H112" s="45">
        <f t="shared" si="11"/>
        <v>24.615636533542123</v>
      </c>
      <c r="I112" s="42">
        <f t="shared" si="12"/>
        <v>79.56175211694071</v>
      </c>
      <c r="J112" s="30">
        <f t="shared" si="14"/>
        <v>310</v>
      </c>
      <c r="K112" s="194"/>
      <c r="L112" s="27">
        <f t="shared" si="13"/>
        <v>389.56175211694074</v>
      </c>
    </row>
    <row r="113" spans="1:12" ht="15" customHeight="1" x14ac:dyDescent="0.45">
      <c r="A113" s="351"/>
      <c r="B113" s="5" t="s">
        <v>8</v>
      </c>
      <c r="C113" s="2">
        <v>303</v>
      </c>
      <c r="D113" s="1">
        <v>71700</v>
      </c>
      <c r="E113" s="1">
        <v>95129</v>
      </c>
      <c r="F113" s="41">
        <f t="shared" si="16"/>
        <v>23.429000000000002</v>
      </c>
      <c r="G113" s="22">
        <f t="shared" si="10"/>
        <v>106.02310509005481</v>
      </c>
      <c r="H113" s="45">
        <f t="shared" si="11"/>
        <v>24.615636533542123</v>
      </c>
      <c r="I113" s="42">
        <f t="shared" si="12"/>
        <v>130.63874162359693</v>
      </c>
      <c r="J113" s="30">
        <f t="shared" si="14"/>
        <v>310</v>
      </c>
      <c r="K113" s="194"/>
      <c r="L113" s="27">
        <f t="shared" si="13"/>
        <v>440.63874162359696</v>
      </c>
    </row>
    <row r="114" spans="1:12" ht="15" customHeight="1" x14ac:dyDescent="0.45">
      <c r="A114" s="351"/>
      <c r="B114" s="5" t="s">
        <v>8</v>
      </c>
      <c r="C114" s="2">
        <v>304</v>
      </c>
      <c r="D114" s="1">
        <v>127379</v>
      </c>
      <c r="E114" s="1">
        <v>144128</v>
      </c>
      <c r="F114" s="41">
        <f t="shared" si="16"/>
        <v>16.748999999999999</v>
      </c>
      <c r="G114" s="22">
        <f t="shared" si="10"/>
        <v>75.794143461237255</v>
      </c>
      <c r="H114" s="45">
        <f t="shared" si="11"/>
        <v>24.615636533542123</v>
      </c>
      <c r="I114" s="42">
        <f t="shared" si="12"/>
        <v>100.40977999477937</v>
      </c>
      <c r="J114" s="30">
        <f t="shared" si="14"/>
        <v>310</v>
      </c>
      <c r="K114" s="194"/>
      <c r="L114" s="27">
        <f t="shared" si="13"/>
        <v>410.40977999477934</v>
      </c>
    </row>
    <row r="115" spans="1:12" ht="15" customHeight="1" x14ac:dyDescent="0.45">
      <c r="A115" s="351"/>
      <c r="B115" s="5" t="s">
        <v>8</v>
      </c>
      <c r="C115" s="2">
        <v>401</v>
      </c>
      <c r="D115" s="1">
        <v>2879561</v>
      </c>
      <c r="E115" s="1">
        <v>2891176</v>
      </c>
      <c r="F115" s="41">
        <f t="shared" si="16"/>
        <v>11.615</v>
      </c>
      <c r="G115" s="22">
        <f t="shared" si="10"/>
        <v>52.561285826155043</v>
      </c>
      <c r="H115" s="45">
        <f t="shared" si="11"/>
        <v>24.615636533542123</v>
      </c>
      <c r="I115" s="42">
        <f t="shared" si="12"/>
        <v>77.176922359697159</v>
      </c>
      <c r="J115" s="30">
        <f t="shared" si="14"/>
        <v>310</v>
      </c>
      <c r="K115" s="194"/>
      <c r="L115" s="27">
        <f t="shared" si="13"/>
        <v>387.17692235969719</v>
      </c>
    </row>
    <row r="116" spans="1:12" ht="15" customHeight="1" x14ac:dyDescent="0.45">
      <c r="A116" s="351"/>
      <c r="B116" s="5" t="s">
        <v>8</v>
      </c>
      <c r="C116" s="2">
        <v>402</v>
      </c>
      <c r="D116" s="1">
        <v>8305</v>
      </c>
      <c r="E116" s="1">
        <v>8398</v>
      </c>
      <c r="F116" s="41">
        <f t="shared" si="16"/>
        <v>9.2999999999999999E-2</v>
      </c>
      <c r="G116" s="22">
        <f t="shared" si="10"/>
        <v>0.42085231010180102</v>
      </c>
      <c r="H116" s="45">
        <f t="shared" si="11"/>
        <v>24.615636533542123</v>
      </c>
      <c r="I116" s="42">
        <f t="shared" si="12"/>
        <v>25.036488843643923</v>
      </c>
      <c r="J116" s="30">
        <f t="shared" si="14"/>
        <v>310</v>
      </c>
      <c r="K116" s="194"/>
      <c r="L116" s="27">
        <f t="shared" si="13"/>
        <v>335.03648884364395</v>
      </c>
    </row>
    <row r="117" spans="1:12" ht="15" customHeight="1" x14ac:dyDescent="0.45">
      <c r="A117" s="351"/>
      <c r="B117" s="5" t="s">
        <v>8</v>
      </c>
      <c r="C117" s="2">
        <v>403</v>
      </c>
      <c r="D117" s="1">
        <v>537400</v>
      </c>
      <c r="E117" s="1">
        <v>537636</v>
      </c>
      <c r="F117" s="41">
        <f t="shared" si="16"/>
        <v>0.23600000000000002</v>
      </c>
      <c r="G117" s="22">
        <f t="shared" si="10"/>
        <v>1.0679693030540327</v>
      </c>
      <c r="H117" s="45">
        <f t="shared" si="11"/>
        <v>24.615636533542123</v>
      </c>
      <c r="I117" s="42">
        <f t="shared" si="12"/>
        <v>25.683605836596154</v>
      </c>
      <c r="J117" s="30">
        <f t="shared" si="14"/>
        <v>310</v>
      </c>
      <c r="K117" s="194"/>
      <c r="L117" s="27">
        <f t="shared" si="13"/>
        <v>335.68360583659614</v>
      </c>
    </row>
    <row r="118" spans="1:12" ht="15" customHeight="1" x14ac:dyDescent="0.45">
      <c r="A118" s="351"/>
      <c r="B118" s="5" t="s">
        <v>8</v>
      </c>
      <c r="C118" s="2">
        <v>404</v>
      </c>
      <c r="D118" s="1">
        <v>2835772</v>
      </c>
      <c r="E118" s="1">
        <v>2856568</v>
      </c>
      <c r="F118" s="41">
        <f t="shared" si="16"/>
        <v>20.795999999999999</v>
      </c>
      <c r="G118" s="22">
        <f t="shared" si="10"/>
        <v>94.10800689115112</v>
      </c>
      <c r="H118" s="45">
        <f t="shared" si="11"/>
        <v>24.615636533542123</v>
      </c>
      <c r="I118" s="42">
        <f t="shared" si="12"/>
        <v>118.72364342469325</v>
      </c>
      <c r="J118" s="30">
        <f t="shared" si="14"/>
        <v>310</v>
      </c>
      <c r="K118" s="194"/>
      <c r="L118" s="27">
        <f t="shared" si="13"/>
        <v>428.72364342469325</v>
      </c>
    </row>
    <row r="119" spans="1:12" ht="15" customHeight="1" x14ac:dyDescent="0.45">
      <c r="A119" s="351"/>
      <c r="B119" s="5" t="s">
        <v>8</v>
      </c>
      <c r="C119" s="2">
        <v>501</v>
      </c>
      <c r="D119" s="1">
        <v>2926265</v>
      </c>
      <c r="E119" s="1">
        <v>2946621</v>
      </c>
      <c r="F119" s="41">
        <f t="shared" si="16"/>
        <v>20.356000000000002</v>
      </c>
      <c r="G119" s="22">
        <f t="shared" si="10"/>
        <v>92.11687768206734</v>
      </c>
      <c r="H119" s="45">
        <f t="shared" si="11"/>
        <v>24.615636533542123</v>
      </c>
      <c r="I119" s="42">
        <f t="shared" si="12"/>
        <v>116.73251421560946</v>
      </c>
      <c r="J119" s="30">
        <f t="shared" si="14"/>
        <v>310</v>
      </c>
      <c r="K119" s="194"/>
      <c r="L119" s="27">
        <f t="shared" si="13"/>
        <v>426.73251421560946</v>
      </c>
    </row>
    <row r="120" spans="1:12" ht="15" customHeight="1" x14ac:dyDescent="0.45">
      <c r="A120" s="351"/>
      <c r="B120" s="5" t="s">
        <v>8</v>
      </c>
      <c r="C120" s="2">
        <v>502</v>
      </c>
      <c r="D120" s="1">
        <v>6134674</v>
      </c>
      <c r="E120" s="1">
        <v>6170409</v>
      </c>
      <c r="F120" s="41">
        <f t="shared" si="16"/>
        <v>35.734999999999999</v>
      </c>
      <c r="G120" s="22">
        <f t="shared" si="10"/>
        <v>161.71136883320278</v>
      </c>
      <c r="H120" s="45">
        <f t="shared" si="11"/>
        <v>24.615636533542123</v>
      </c>
      <c r="I120" s="42">
        <f t="shared" si="12"/>
        <v>186.32700536674491</v>
      </c>
      <c r="J120" s="30">
        <f t="shared" si="14"/>
        <v>310</v>
      </c>
      <c r="K120" s="194"/>
      <c r="L120" s="27">
        <f t="shared" si="13"/>
        <v>496.32700536674491</v>
      </c>
    </row>
    <row r="121" spans="1:12" ht="15" customHeight="1" x14ac:dyDescent="0.45">
      <c r="A121" s="351"/>
      <c r="B121" s="5" t="s">
        <v>8</v>
      </c>
      <c r="C121" s="2">
        <v>503</v>
      </c>
      <c r="D121" s="1">
        <v>163543</v>
      </c>
      <c r="E121" s="1">
        <v>176402</v>
      </c>
      <c r="F121" s="41">
        <f t="shared" si="16"/>
        <v>12.859</v>
      </c>
      <c r="G121" s="22">
        <f t="shared" si="10"/>
        <v>58.190751135473761</v>
      </c>
      <c r="H121" s="45">
        <f t="shared" si="11"/>
        <v>24.615636533542123</v>
      </c>
      <c r="I121" s="42">
        <f t="shared" si="12"/>
        <v>82.806387669015891</v>
      </c>
      <c r="J121" s="30">
        <f t="shared" si="14"/>
        <v>310</v>
      </c>
      <c r="K121" s="194"/>
      <c r="L121" s="27">
        <f t="shared" si="13"/>
        <v>392.80638766901586</v>
      </c>
    </row>
    <row r="122" spans="1:12" ht="15.75" customHeight="1" x14ac:dyDescent="0.45">
      <c r="A122" s="351"/>
      <c r="B122" s="5" t="s">
        <v>8</v>
      </c>
      <c r="C122" s="2">
        <v>504</v>
      </c>
      <c r="D122" s="1">
        <v>4518749</v>
      </c>
      <c r="E122" s="1">
        <v>4540315</v>
      </c>
      <c r="F122" s="41">
        <f t="shared" si="16"/>
        <v>21.565999999999999</v>
      </c>
      <c r="G122" s="22">
        <f t="shared" si="10"/>
        <v>97.592483007047747</v>
      </c>
      <c r="H122" s="45">
        <f t="shared" si="11"/>
        <v>24.615636533542123</v>
      </c>
      <c r="I122" s="42">
        <f t="shared" si="12"/>
        <v>122.20811954058988</v>
      </c>
      <c r="J122" s="30">
        <f t="shared" si="14"/>
        <v>310</v>
      </c>
      <c r="K122" s="194"/>
      <c r="L122" s="27">
        <f t="shared" si="13"/>
        <v>432.20811954058991</v>
      </c>
    </row>
    <row r="123" spans="1:12" ht="15" customHeight="1" x14ac:dyDescent="0.45">
      <c r="A123" s="350"/>
      <c r="B123" s="5" t="s">
        <v>9</v>
      </c>
      <c r="C123" s="2">
        <v>101</v>
      </c>
      <c r="D123" s="1">
        <v>140892</v>
      </c>
      <c r="E123" s="1">
        <v>154746</v>
      </c>
      <c r="F123" s="41">
        <f t="shared" si="16"/>
        <v>13.854000000000001</v>
      </c>
      <c r="G123" s="22">
        <f t="shared" si="10"/>
        <v>62.693418324197332</v>
      </c>
      <c r="H123" s="45">
        <f t="shared" si="11"/>
        <v>24.615636533542123</v>
      </c>
      <c r="I123" s="42">
        <f t="shared" si="12"/>
        <v>87.309054857739454</v>
      </c>
      <c r="J123" s="30">
        <f t="shared" si="14"/>
        <v>310</v>
      </c>
      <c r="K123" s="194"/>
      <c r="L123" s="27">
        <f t="shared" si="13"/>
        <v>397.30905485773945</v>
      </c>
    </row>
    <row r="124" spans="1:12" ht="15" customHeight="1" x14ac:dyDescent="0.45">
      <c r="A124" s="350"/>
      <c r="B124" s="5" t="s">
        <v>9</v>
      </c>
      <c r="C124" s="2">
        <v>102</v>
      </c>
      <c r="D124" s="1">
        <v>24590</v>
      </c>
      <c r="E124" s="1">
        <v>24783</v>
      </c>
      <c r="F124" s="41">
        <f>(E124-D124)*0.01</f>
        <v>1.93</v>
      </c>
      <c r="G124" s="22">
        <f>MMULT($G$1,1/$F$183)*F124</f>
        <v>8.7338167580266237</v>
      </c>
      <c r="H124" s="45">
        <f t="shared" si="11"/>
        <v>24.615636533542123</v>
      </c>
      <c r="I124" s="42">
        <f t="shared" si="12"/>
        <v>33.34945329156875</v>
      </c>
      <c r="J124" s="30">
        <f t="shared" si="14"/>
        <v>310</v>
      </c>
      <c r="K124" s="194"/>
      <c r="L124" s="27">
        <f t="shared" si="13"/>
        <v>343.34945329156875</v>
      </c>
    </row>
    <row r="125" spans="1:12" ht="15" customHeight="1" x14ac:dyDescent="0.45">
      <c r="A125" s="350"/>
      <c r="B125" s="5" t="s">
        <v>9</v>
      </c>
      <c r="C125" s="2">
        <v>103</v>
      </c>
      <c r="D125" s="1">
        <v>3049630</v>
      </c>
      <c r="E125" s="1">
        <v>3056556</v>
      </c>
      <c r="F125" s="41">
        <f t="shared" ref="F125:F181" si="17">(E125-D125)*$N$1</f>
        <v>6.9260000000000002</v>
      </c>
      <c r="G125" s="22">
        <f t="shared" si="10"/>
        <v>31.342183868441655</v>
      </c>
      <c r="H125" s="45">
        <f t="shared" si="11"/>
        <v>24.615636533542123</v>
      </c>
      <c r="I125" s="42">
        <f t="shared" si="12"/>
        <v>55.957820401983781</v>
      </c>
      <c r="J125" s="30">
        <f t="shared" si="14"/>
        <v>310</v>
      </c>
      <c r="K125" s="194"/>
      <c r="L125" s="27">
        <f t="shared" si="13"/>
        <v>365.95782040198378</v>
      </c>
    </row>
    <row r="126" spans="1:12" ht="15" customHeight="1" x14ac:dyDescent="0.45">
      <c r="A126" s="350"/>
      <c r="B126" s="5" t="s">
        <v>9</v>
      </c>
      <c r="C126" s="2">
        <v>104</v>
      </c>
      <c r="D126" s="1">
        <v>3007383</v>
      </c>
      <c r="E126" s="1">
        <v>3019485</v>
      </c>
      <c r="F126" s="41">
        <f t="shared" si="17"/>
        <v>12.102</v>
      </c>
      <c r="G126" s="22">
        <f t="shared" si="10"/>
        <v>54.765103837118239</v>
      </c>
      <c r="H126" s="45">
        <f t="shared" si="11"/>
        <v>24.615636533542123</v>
      </c>
      <c r="I126" s="42">
        <f t="shared" si="12"/>
        <v>79.380740370660362</v>
      </c>
      <c r="J126" s="30">
        <f t="shared" si="14"/>
        <v>310</v>
      </c>
      <c r="K126" s="194"/>
      <c r="L126" s="27">
        <f t="shared" si="13"/>
        <v>389.38074037066036</v>
      </c>
    </row>
    <row r="127" spans="1:12" ht="15" customHeight="1" x14ac:dyDescent="0.45">
      <c r="A127" s="350"/>
      <c r="B127" s="5" t="s">
        <v>9</v>
      </c>
      <c r="C127" s="2">
        <v>201</v>
      </c>
      <c r="D127" s="1">
        <v>2698379</v>
      </c>
      <c r="E127" s="1">
        <v>2710654</v>
      </c>
      <c r="F127" s="41">
        <f t="shared" si="17"/>
        <v>12.275</v>
      </c>
      <c r="G127" s="22">
        <f t="shared" si="10"/>
        <v>55.547979639780728</v>
      </c>
      <c r="H127" s="45">
        <f t="shared" si="11"/>
        <v>24.615636533542123</v>
      </c>
      <c r="I127" s="42">
        <f t="shared" si="12"/>
        <v>80.16361617332285</v>
      </c>
      <c r="J127" s="30">
        <f t="shared" si="14"/>
        <v>310</v>
      </c>
      <c r="K127" s="194"/>
      <c r="L127" s="27">
        <f t="shared" si="13"/>
        <v>390.16361617332285</v>
      </c>
    </row>
    <row r="128" spans="1:12" ht="15" customHeight="1" x14ac:dyDescent="0.45">
      <c r="A128" s="350"/>
      <c r="B128" s="5" t="s">
        <v>9</v>
      </c>
      <c r="C128" s="2">
        <v>202</v>
      </c>
      <c r="D128" s="1">
        <v>4867729</v>
      </c>
      <c r="E128" s="1">
        <v>4881477</v>
      </c>
      <c r="F128" s="41">
        <f t="shared" si="17"/>
        <v>13.748000000000001</v>
      </c>
      <c r="G128" s="22">
        <f t="shared" si="10"/>
        <v>62.213737196554419</v>
      </c>
      <c r="H128" s="45">
        <f t="shared" si="11"/>
        <v>24.615636533542123</v>
      </c>
      <c r="I128" s="42">
        <f t="shared" si="12"/>
        <v>86.829373730096535</v>
      </c>
      <c r="J128" s="30">
        <f t="shared" si="14"/>
        <v>310</v>
      </c>
      <c r="K128" s="194"/>
      <c r="L128" s="27">
        <f t="shared" si="13"/>
        <v>396.82937373009656</v>
      </c>
    </row>
    <row r="129" spans="1:12" ht="15" customHeight="1" x14ac:dyDescent="0.45">
      <c r="A129" s="350"/>
      <c r="B129" s="5" t="s">
        <v>9</v>
      </c>
      <c r="C129" s="2">
        <v>203</v>
      </c>
      <c r="D129" s="1">
        <v>2133163</v>
      </c>
      <c r="E129" s="1">
        <v>2152522</v>
      </c>
      <c r="F129" s="41">
        <f t="shared" si="17"/>
        <v>19.359000000000002</v>
      </c>
      <c r="G129" s="22">
        <f t="shared" si="10"/>
        <v>87.605159906029755</v>
      </c>
      <c r="H129" s="45">
        <f t="shared" si="11"/>
        <v>24.615636533542123</v>
      </c>
      <c r="I129" s="42">
        <f t="shared" si="12"/>
        <v>112.22079643957187</v>
      </c>
      <c r="J129" s="30">
        <f t="shared" si="14"/>
        <v>310</v>
      </c>
      <c r="K129" s="194"/>
      <c r="L129" s="27">
        <f t="shared" si="13"/>
        <v>422.22079643957187</v>
      </c>
    </row>
    <row r="130" spans="1:12" ht="15" customHeight="1" x14ac:dyDescent="0.45">
      <c r="A130" s="350"/>
      <c r="B130" s="5" t="s">
        <v>9</v>
      </c>
      <c r="C130" s="2">
        <v>204</v>
      </c>
      <c r="D130" s="1">
        <v>3047710</v>
      </c>
      <c r="E130" s="1">
        <v>3058474</v>
      </c>
      <c r="F130" s="41">
        <f t="shared" si="17"/>
        <v>10.763999999999999</v>
      </c>
      <c r="G130" s="22">
        <f t="shared" si="10"/>
        <v>48.710260924040711</v>
      </c>
      <c r="H130" s="45">
        <f t="shared" si="11"/>
        <v>24.615636533542123</v>
      </c>
      <c r="I130" s="42">
        <f t="shared" si="12"/>
        <v>73.32589745758284</v>
      </c>
      <c r="J130" s="30">
        <f t="shared" si="14"/>
        <v>310</v>
      </c>
      <c r="K130" s="194"/>
      <c r="L130" s="27">
        <f t="shared" si="13"/>
        <v>383.32589745758287</v>
      </c>
    </row>
    <row r="131" spans="1:12" ht="15" customHeight="1" x14ac:dyDescent="0.45">
      <c r="A131" s="350"/>
      <c r="B131" s="5" t="s">
        <v>9</v>
      </c>
      <c r="C131" s="2">
        <v>301</v>
      </c>
      <c r="D131" s="1">
        <v>3160671</v>
      </c>
      <c r="E131" s="1">
        <v>3174685</v>
      </c>
      <c r="F131" s="41">
        <f t="shared" si="17"/>
        <v>14.014000000000001</v>
      </c>
      <c r="G131" s="22">
        <f t="shared" si="10"/>
        <v>63.417465309318715</v>
      </c>
      <c r="H131" s="45">
        <f t="shared" si="11"/>
        <v>24.615636533542123</v>
      </c>
      <c r="I131" s="42">
        <f t="shared" si="12"/>
        <v>88.033101842860844</v>
      </c>
      <c r="J131" s="30">
        <f t="shared" si="14"/>
        <v>310</v>
      </c>
      <c r="K131" s="194"/>
      <c r="L131" s="27">
        <f t="shared" si="13"/>
        <v>398.03310184286084</v>
      </c>
    </row>
    <row r="132" spans="1:12" ht="15" customHeight="1" x14ac:dyDescent="0.45">
      <c r="A132" s="350"/>
      <c r="B132" s="5" t="s">
        <v>9</v>
      </c>
      <c r="C132" s="2">
        <v>302</v>
      </c>
      <c r="D132" s="1">
        <v>1914342</v>
      </c>
      <c r="E132" s="1">
        <v>1921737</v>
      </c>
      <c r="F132" s="41">
        <f t="shared" si="17"/>
        <v>7.3950000000000005</v>
      </c>
      <c r="G132" s="22">
        <f t="shared" ref="G132:G182" si="18">MMULT($G$1,1/$F$183)*F132</f>
        <v>33.464546593578696</v>
      </c>
      <c r="H132" s="45">
        <f t="shared" ref="H132:H182" si="19">MMULT($H$1,1/180)</f>
        <v>24.615636533542123</v>
      </c>
      <c r="I132" s="42">
        <f t="shared" ref="I132:I182" si="20">SUM(G132,H132)</f>
        <v>58.080183127120819</v>
      </c>
      <c r="J132" s="30">
        <f t="shared" si="14"/>
        <v>310</v>
      </c>
      <c r="K132" s="194"/>
      <c r="L132" s="27">
        <f t="shared" ref="L132:L182" si="21">SUM(I132,J132,K132)</f>
        <v>368.08018312712079</v>
      </c>
    </row>
    <row r="133" spans="1:12" ht="15" customHeight="1" x14ac:dyDescent="0.45">
      <c r="A133" s="350"/>
      <c r="B133" s="5" t="s">
        <v>9</v>
      </c>
      <c r="C133" s="2">
        <v>303</v>
      </c>
      <c r="D133" s="1">
        <v>3535654</v>
      </c>
      <c r="E133" s="1">
        <v>3550171</v>
      </c>
      <c r="F133" s="41">
        <f t="shared" si="17"/>
        <v>14.516999999999999</v>
      </c>
      <c r="G133" s="22">
        <f t="shared" si="18"/>
        <v>65.693688018794035</v>
      </c>
      <c r="H133" s="45">
        <f t="shared" si="19"/>
        <v>24.615636533542123</v>
      </c>
      <c r="I133" s="42">
        <f t="shared" si="20"/>
        <v>90.309324552336165</v>
      </c>
      <c r="J133" s="30">
        <f t="shared" ref="J133:J182" si="22">SUM($J$3)</f>
        <v>310</v>
      </c>
      <c r="K133" s="194"/>
      <c r="L133" s="27">
        <f t="shared" si="21"/>
        <v>400.30932455233619</v>
      </c>
    </row>
    <row r="134" spans="1:12" ht="15" customHeight="1" x14ac:dyDescent="0.45">
      <c r="A134" s="350"/>
      <c r="B134" s="5" t="s">
        <v>9</v>
      </c>
      <c r="C134" s="2">
        <v>304</v>
      </c>
      <c r="D134" s="1">
        <v>4113379</v>
      </c>
      <c r="E134" s="1">
        <v>4127818</v>
      </c>
      <c r="F134" s="41">
        <f t="shared" si="17"/>
        <v>14.439</v>
      </c>
      <c r="G134" s="22">
        <f t="shared" si="18"/>
        <v>65.340715113547361</v>
      </c>
      <c r="H134" s="45">
        <f t="shared" si="19"/>
        <v>24.615636533542123</v>
      </c>
      <c r="I134" s="42">
        <f t="shared" si="20"/>
        <v>89.956351647089491</v>
      </c>
      <c r="J134" s="30">
        <f t="shared" si="22"/>
        <v>310</v>
      </c>
      <c r="K134" s="194"/>
      <c r="L134" s="27">
        <f t="shared" si="21"/>
        <v>399.95635164708949</v>
      </c>
    </row>
    <row r="135" spans="1:12" ht="15" customHeight="1" x14ac:dyDescent="0.45">
      <c r="A135" s="350"/>
      <c r="B135" s="5" t="s">
        <v>9</v>
      </c>
      <c r="C135" s="2">
        <v>401</v>
      </c>
      <c r="D135" s="1">
        <v>1971537</v>
      </c>
      <c r="E135" s="1">
        <v>1976403</v>
      </c>
      <c r="F135" s="41">
        <f t="shared" si="17"/>
        <v>4.8659999999999997</v>
      </c>
      <c r="G135" s="22">
        <f t="shared" si="18"/>
        <v>22.020078935003912</v>
      </c>
      <c r="H135" s="45">
        <f t="shared" si="19"/>
        <v>24.615636533542123</v>
      </c>
      <c r="I135" s="42">
        <f t="shared" si="20"/>
        <v>46.635715468546039</v>
      </c>
      <c r="J135" s="30">
        <f t="shared" si="22"/>
        <v>310</v>
      </c>
      <c r="K135" s="194"/>
      <c r="L135" s="27">
        <f t="shared" si="21"/>
        <v>356.63571546854604</v>
      </c>
    </row>
    <row r="136" spans="1:12" ht="15" customHeight="1" x14ac:dyDescent="0.45">
      <c r="A136" s="350"/>
      <c r="B136" s="5" t="s">
        <v>9</v>
      </c>
      <c r="C136" s="2">
        <v>402</v>
      </c>
      <c r="D136" s="1">
        <v>2024351</v>
      </c>
      <c r="E136" s="1">
        <v>2037679</v>
      </c>
      <c r="F136" s="41">
        <f t="shared" si="17"/>
        <v>13.327999999999999</v>
      </c>
      <c r="G136" s="22">
        <f t="shared" si="18"/>
        <v>60.313113860610798</v>
      </c>
      <c r="H136" s="45">
        <f t="shared" si="19"/>
        <v>24.615636533542123</v>
      </c>
      <c r="I136" s="42">
        <f t="shared" si="20"/>
        <v>84.928750394152928</v>
      </c>
      <c r="J136" s="30">
        <f t="shared" si="22"/>
        <v>310</v>
      </c>
      <c r="K136" s="194"/>
      <c r="L136" s="27">
        <f t="shared" si="21"/>
        <v>394.92875039415293</v>
      </c>
    </row>
    <row r="137" spans="1:12" ht="15" customHeight="1" x14ac:dyDescent="0.45">
      <c r="A137" s="350"/>
      <c r="B137" s="5" t="s">
        <v>9</v>
      </c>
      <c r="C137" s="2">
        <v>403</v>
      </c>
      <c r="D137" s="1">
        <v>4651469</v>
      </c>
      <c r="E137" s="1">
        <v>4673885</v>
      </c>
      <c r="F137" s="41">
        <f t="shared" si="17"/>
        <v>22.416</v>
      </c>
      <c r="G137" s="22">
        <f t="shared" si="18"/>
        <v>101.43898261550508</v>
      </c>
      <c r="H137" s="45">
        <f t="shared" si="19"/>
        <v>24.615636533542123</v>
      </c>
      <c r="I137" s="42">
        <f t="shared" si="20"/>
        <v>126.0546191490472</v>
      </c>
      <c r="J137" s="30">
        <f t="shared" si="22"/>
        <v>310</v>
      </c>
      <c r="K137" s="194"/>
      <c r="L137" s="27">
        <f t="shared" si="21"/>
        <v>436.0546191490472</v>
      </c>
    </row>
    <row r="138" spans="1:12" ht="15" customHeight="1" x14ac:dyDescent="0.45">
      <c r="A138" s="350"/>
      <c r="B138" s="5" t="s">
        <v>9</v>
      </c>
      <c r="C138" s="2">
        <v>404</v>
      </c>
      <c r="D138" s="1">
        <v>2570637</v>
      </c>
      <c r="E138" s="1">
        <v>2583769</v>
      </c>
      <c r="F138" s="41">
        <f t="shared" si="17"/>
        <v>13.132</v>
      </c>
      <c r="G138" s="22">
        <f t="shared" si="18"/>
        <v>59.426156303837111</v>
      </c>
      <c r="H138" s="45">
        <f t="shared" si="19"/>
        <v>24.615636533542123</v>
      </c>
      <c r="I138" s="42">
        <f t="shared" si="20"/>
        <v>84.041792837379234</v>
      </c>
      <c r="J138" s="30">
        <f t="shared" si="22"/>
        <v>310</v>
      </c>
      <c r="K138" s="194"/>
      <c r="L138" s="27">
        <f t="shared" si="21"/>
        <v>394.04179283737926</v>
      </c>
    </row>
    <row r="139" spans="1:12" ht="15" customHeight="1" x14ac:dyDescent="0.45">
      <c r="A139" s="350"/>
      <c r="B139" s="5" t="s">
        <v>9</v>
      </c>
      <c r="C139" s="2">
        <v>501</v>
      </c>
      <c r="D139" s="1">
        <v>3214277</v>
      </c>
      <c r="E139" s="1">
        <v>3227913</v>
      </c>
      <c r="F139" s="41">
        <f t="shared" si="17"/>
        <v>13.636000000000001</v>
      </c>
      <c r="G139" s="22">
        <f t="shared" si="18"/>
        <v>61.706904306969456</v>
      </c>
      <c r="H139" s="45">
        <f t="shared" si="19"/>
        <v>24.615636533542123</v>
      </c>
      <c r="I139" s="42">
        <f t="shared" si="20"/>
        <v>86.322540840511579</v>
      </c>
      <c r="J139" s="30">
        <f t="shared" si="22"/>
        <v>310</v>
      </c>
      <c r="K139" s="194"/>
      <c r="L139" s="27">
        <f t="shared" si="21"/>
        <v>396.32254084051158</v>
      </c>
    </row>
    <row r="140" spans="1:12" ht="15" customHeight="1" x14ac:dyDescent="0.45">
      <c r="A140" s="350"/>
      <c r="B140" s="5" t="s">
        <v>9</v>
      </c>
      <c r="C140" s="2">
        <v>502</v>
      </c>
      <c r="D140" s="1">
        <v>3072876</v>
      </c>
      <c r="E140" s="1">
        <v>3080640</v>
      </c>
      <c r="F140" s="41">
        <f t="shared" si="17"/>
        <v>7.7640000000000002</v>
      </c>
      <c r="G140" s="22">
        <f t="shared" si="18"/>
        <v>35.134379953014871</v>
      </c>
      <c r="H140" s="45">
        <f t="shared" si="19"/>
        <v>24.615636533542123</v>
      </c>
      <c r="I140" s="42">
        <f t="shared" si="20"/>
        <v>59.750016486556994</v>
      </c>
      <c r="J140" s="30">
        <f t="shared" si="22"/>
        <v>310</v>
      </c>
      <c r="K140" s="194"/>
      <c r="L140" s="27">
        <f t="shared" si="21"/>
        <v>369.750016486557</v>
      </c>
    </row>
    <row r="141" spans="1:12" ht="15" customHeight="1" x14ac:dyDescent="0.45">
      <c r="A141" s="350"/>
      <c r="B141" s="5" t="s">
        <v>9</v>
      </c>
      <c r="C141" s="2">
        <v>503</v>
      </c>
      <c r="D141" s="1">
        <v>3072116</v>
      </c>
      <c r="E141" s="1">
        <v>3081233</v>
      </c>
      <c r="F141" s="41">
        <f t="shared" si="17"/>
        <v>9.1170000000000009</v>
      </c>
      <c r="G141" s="22">
        <f t="shared" si="18"/>
        <v>41.257102270947534</v>
      </c>
      <c r="H141" s="45">
        <f t="shared" si="19"/>
        <v>24.615636533542123</v>
      </c>
      <c r="I141" s="42">
        <f t="shared" si="20"/>
        <v>65.872738804489657</v>
      </c>
      <c r="J141" s="30">
        <f t="shared" si="22"/>
        <v>310</v>
      </c>
      <c r="K141" s="194"/>
      <c r="L141" s="27">
        <f>SUM(I141,J141,K141)</f>
        <v>375.87273880448964</v>
      </c>
    </row>
    <row r="142" spans="1:12" ht="15.75" customHeight="1" x14ac:dyDescent="0.45">
      <c r="A142" s="350"/>
      <c r="B142" s="5" t="s">
        <v>9</v>
      </c>
      <c r="C142" s="2">
        <v>504</v>
      </c>
      <c r="D142" s="1">
        <v>3111192</v>
      </c>
      <c r="E142" s="1">
        <v>3116442</v>
      </c>
      <c r="F142" s="41">
        <f t="shared" si="17"/>
        <v>5.25</v>
      </c>
      <c r="G142" s="22">
        <f t="shared" si="18"/>
        <v>23.757791699295218</v>
      </c>
      <c r="H142" s="45">
        <f t="shared" si="19"/>
        <v>24.615636533542123</v>
      </c>
      <c r="I142" s="42">
        <f t="shared" si="20"/>
        <v>48.373428232837341</v>
      </c>
      <c r="J142" s="30">
        <f t="shared" si="22"/>
        <v>310</v>
      </c>
      <c r="K142" s="194"/>
      <c r="L142" s="27">
        <f t="shared" si="21"/>
        <v>358.37342823283734</v>
      </c>
    </row>
    <row r="143" spans="1:12" x14ac:dyDescent="0.45">
      <c r="A143" s="351"/>
      <c r="B143" s="5" t="s">
        <v>10</v>
      </c>
      <c r="C143" s="2">
        <v>101</v>
      </c>
      <c r="D143" s="1">
        <v>3848535</v>
      </c>
      <c r="E143" s="1">
        <v>3863000</v>
      </c>
      <c r="F143" s="41">
        <f t="shared" si="17"/>
        <v>14.465</v>
      </c>
      <c r="G143" s="22">
        <f t="shared" si="18"/>
        <v>65.458372748629586</v>
      </c>
      <c r="H143" s="45">
        <f t="shared" si="19"/>
        <v>24.615636533542123</v>
      </c>
      <c r="I143" s="42">
        <f t="shared" si="20"/>
        <v>90.074009282171716</v>
      </c>
      <c r="J143" s="30">
        <f t="shared" si="22"/>
        <v>310</v>
      </c>
      <c r="K143" s="194"/>
      <c r="L143" s="27">
        <f t="shared" si="21"/>
        <v>400.07400928217169</v>
      </c>
    </row>
    <row r="144" spans="1:12" x14ac:dyDescent="0.45">
      <c r="A144" s="351"/>
      <c r="B144" s="5" t="s">
        <v>10</v>
      </c>
      <c r="C144" s="2">
        <v>102</v>
      </c>
      <c r="D144" s="1">
        <v>30988</v>
      </c>
      <c r="E144" s="1">
        <v>35193</v>
      </c>
      <c r="F144" s="41">
        <f t="shared" si="17"/>
        <v>4.2050000000000001</v>
      </c>
      <c r="G144" s="22">
        <f t="shared" si="18"/>
        <v>19.02885982772122</v>
      </c>
      <c r="H144" s="45">
        <f t="shared" si="19"/>
        <v>24.615636533542123</v>
      </c>
      <c r="I144" s="42">
        <f t="shared" si="20"/>
        <v>43.644496361263343</v>
      </c>
      <c r="J144" s="30">
        <f t="shared" si="22"/>
        <v>310</v>
      </c>
      <c r="K144" s="194"/>
      <c r="L144" s="27">
        <f t="shared" si="21"/>
        <v>353.64449636126335</v>
      </c>
    </row>
    <row r="145" spans="1:12" x14ac:dyDescent="0.45">
      <c r="A145" s="351"/>
      <c r="B145" s="5" t="s">
        <v>10</v>
      </c>
      <c r="C145" s="2">
        <v>103</v>
      </c>
      <c r="D145" s="1">
        <v>3997657</v>
      </c>
      <c r="E145" s="1">
        <v>4005101</v>
      </c>
      <c r="F145" s="41">
        <f t="shared" si="17"/>
        <v>7.444</v>
      </c>
      <c r="G145" s="22">
        <f t="shared" si="18"/>
        <v>33.686285982772119</v>
      </c>
      <c r="H145" s="45">
        <f t="shared" si="19"/>
        <v>24.615636533542123</v>
      </c>
      <c r="I145" s="42">
        <f t="shared" si="20"/>
        <v>58.301922516314242</v>
      </c>
      <c r="J145" s="30">
        <f t="shared" si="22"/>
        <v>310</v>
      </c>
      <c r="K145" s="194"/>
      <c r="L145" s="27">
        <f t="shared" si="21"/>
        <v>368.30192251631422</v>
      </c>
    </row>
    <row r="146" spans="1:12" x14ac:dyDescent="0.45">
      <c r="A146" s="351"/>
      <c r="B146" s="5" t="s">
        <v>10</v>
      </c>
      <c r="C146" s="2">
        <v>104</v>
      </c>
      <c r="D146" s="1">
        <v>3090369</v>
      </c>
      <c r="E146" s="1">
        <v>3101111</v>
      </c>
      <c r="F146" s="41">
        <f t="shared" si="17"/>
        <v>10.742000000000001</v>
      </c>
      <c r="G146" s="22">
        <f t="shared" si="18"/>
        <v>48.610704463586529</v>
      </c>
      <c r="H146" s="45">
        <f t="shared" si="19"/>
        <v>24.615636533542123</v>
      </c>
      <c r="I146" s="42">
        <f t="shared" si="20"/>
        <v>73.226340997128659</v>
      </c>
      <c r="J146" s="30">
        <f t="shared" si="22"/>
        <v>310</v>
      </c>
      <c r="K146" s="194"/>
      <c r="L146" s="27">
        <f t="shared" si="21"/>
        <v>383.22634099712866</v>
      </c>
    </row>
    <row r="147" spans="1:12" x14ac:dyDescent="0.45">
      <c r="A147" s="351"/>
      <c r="B147" s="5" t="s">
        <v>10</v>
      </c>
      <c r="C147" s="2">
        <v>201</v>
      </c>
      <c r="D147" s="1">
        <v>5677525</v>
      </c>
      <c r="E147" s="1">
        <v>5720405</v>
      </c>
      <c r="F147" s="41">
        <f t="shared" si="17"/>
        <v>42.88</v>
      </c>
      <c r="G147" s="22">
        <f t="shared" si="18"/>
        <v>194.04459201252936</v>
      </c>
      <c r="H147" s="45">
        <f t="shared" si="19"/>
        <v>24.615636533542123</v>
      </c>
      <c r="I147" s="42">
        <f t="shared" si="20"/>
        <v>218.66022854607149</v>
      </c>
      <c r="J147" s="30">
        <f t="shared" si="22"/>
        <v>310</v>
      </c>
      <c r="K147" s="194"/>
      <c r="L147" s="27">
        <f t="shared" si="21"/>
        <v>528.66022854607149</v>
      </c>
    </row>
    <row r="148" spans="1:12" x14ac:dyDescent="0.45">
      <c r="A148" s="351"/>
      <c r="B148" s="5" t="s">
        <v>10</v>
      </c>
      <c r="C148" s="2">
        <v>202</v>
      </c>
      <c r="D148" s="1">
        <v>3521941</v>
      </c>
      <c r="E148" s="1">
        <v>3540707</v>
      </c>
      <c r="F148" s="41">
        <f t="shared" si="17"/>
        <v>18.766000000000002</v>
      </c>
      <c r="G148" s="22">
        <f t="shared" si="18"/>
        <v>84.921660767423646</v>
      </c>
      <c r="H148" s="45">
        <f t="shared" si="19"/>
        <v>24.615636533542123</v>
      </c>
      <c r="I148" s="42">
        <f t="shared" si="20"/>
        <v>109.53729730096578</v>
      </c>
      <c r="J148" s="30">
        <f t="shared" si="22"/>
        <v>310</v>
      </c>
      <c r="K148" s="194">
        <v>-40</v>
      </c>
      <c r="L148" s="27">
        <f t="shared" si="21"/>
        <v>379.53729730096575</v>
      </c>
    </row>
    <row r="149" spans="1:12" x14ac:dyDescent="0.45">
      <c r="A149" s="351"/>
      <c r="B149" s="5" t="s">
        <v>10</v>
      </c>
      <c r="C149" s="2">
        <v>203</v>
      </c>
      <c r="D149" s="1">
        <v>3575728</v>
      </c>
      <c r="E149" s="1">
        <v>3597610</v>
      </c>
      <c r="F149" s="41">
        <f t="shared" si="17"/>
        <v>21.882000000000001</v>
      </c>
      <c r="G149" s="22">
        <f t="shared" si="18"/>
        <v>99.022475802662484</v>
      </c>
      <c r="H149" s="45">
        <f t="shared" si="19"/>
        <v>24.615636533542123</v>
      </c>
      <c r="I149" s="42">
        <f t="shared" si="20"/>
        <v>123.63811233620461</v>
      </c>
      <c r="J149" s="30">
        <f t="shared" si="22"/>
        <v>310</v>
      </c>
      <c r="K149" s="194"/>
      <c r="L149" s="27">
        <f t="shared" si="21"/>
        <v>433.63811233620459</v>
      </c>
    </row>
    <row r="150" spans="1:12" x14ac:dyDescent="0.45">
      <c r="A150" s="351"/>
      <c r="B150" s="5" t="s">
        <v>10</v>
      </c>
      <c r="C150" s="2">
        <v>204</v>
      </c>
      <c r="D150" s="1">
        <v>1924473</v>
      </c>
      <c r="E150" s="1">
        <v>1927960</v>
      </c>
      <c r="F150" s="41">
        <f t="shared" si="17"/>
        <v>3.4870000000000001</v>
      </c>
      <c r="G150" s="22">
        <f t="shared" si="18"/>
        <v>15.779698981989036</v>
      </c>
      <c r="H150" s="45">
        <f t="shared" si="19"/>
        <v>24.615636533542123</v>
      </c>
      <c r="I150" s="42">
        <f t="shared" si="20"/>
        <v>40.395335515531158</v>
      </c>
      <c r="J150" s="30">
        <f t="shared" si="22"/>
        <v>310</v>
      </c>
      <c r="K150" s="194"/>
      <c r="L150" s="27">
        <f t="shared" si="21"/>
        <v>350.39533551553114</v>
      </c>
    </row>
    <row r="151" spans="1:12" x14ac:dyDescent="0.45">
      <c r="A151" s="351"/>
      <c r="B151" s="5" t="s">
        <v>10</v>
      </c>
      <c r="C151" s="2">
        <v>301</v>
      </c>
      <c r="D151" s="1">
        <v>2441314</v>
      </c>
      <c r="E151" s="1">
        <v>2451764</v>
      </c>
      <c r="F151" s="41">
        <f t="shared" si="17"/>
        <v>10.450000000000001</v>
      </c>
      <c r="G151" s="22">
        <f t="shared" si="18"/>
        <v>47.289318715740016</v>
      </c>
      <c r="H151" s="45">
        <f t="shared" si="19"/>
        <v>24.615636533542123</v>
      </c>
      <c r="I151" s="42">
        <f t="shared" si="20"/>
        <v>71.904955249282139</v>
      </c>
      <c r="J151" s="30">
        <f t="shared" si="22"/>
        <v>310</v>
      </c>
      <c r="K151" s="194"/>
      <c r="L151" s="27">
        <f t="shared" si="21"/>
        <v>381.90495524928212</v>
      </c>
    </row>
    <row r="152" spans="1:12" x14ac:dyDescent="0.45">
      <c r="A152" s="351"/>
      <c r="B152" s="5" t="s">
        <v>10</v>
      </c>
      <c r="C152" s="2">
        <v>302</v>
      </c>
      <c r="D152" s="1">
        <v>4337434</v>
      </c>
      <c r="E152" s="1">
        <v>4351124</v>
      </c>
      <c r="F152" s="41">
        <f t="shared" si="17"/>
        <v>13.69</v>
      </c>
      <c r="G152" s="22">
        <f t="shared" si="18"/>
        <v>61.951270164447912</v>
      </c>
      <c r="H152" s="45">
        <f t="shared" si="19"/>
        <v>24.615636533542123</v>
      </c>
      <c r="I152" s="42">
        <f t="shared" si="20"/>
        <v>86.566906697990035</v>
      </c>
      <c r="J152" s="30">
        <f t="shared" si="22"/>
        <v>310</v>
      </c>
      <c r="K152" s="194"/>
      <c r="L152" s="27">
        <f t="shared" si="21"/>
        <v>396.56690669799002</v>
      </c>
    </row>
    <row r="153" spans="1:12" x14ac:dyDescent="0.45">
      <c r="A153" s="351"/>
      <c r="B153" s="5" t="s">
        <v>10</v>
      </c>
      <c r="C153" s="2">
        <v>303</v>
      </c>
      <c r="D153" s="1">
        <v>2704774</v>
      </c>
      <c r="E153" s="1">
        <v>2709005</v>
      </c>
      <c r="F153" s="41">
        <f t="shared" si="17"/>
        <v>4.2309999999999999</v>
      </c>
      <c r="G153" s="22">
        <f t="shared" si="18"/>
        <v>19.146517462803441</v>
      </c>
      <c r="H153" s="45">
        <f t="shared" si="19"/>
        <v>24.615636533542123</v>
      </c>
      <c r="I153" s="42">
        <f t="shared" si="20"/>
        <v>43.76215399634556</v>
      </c>
      <c r="J153" s="30">
        <f t="shared" si="22"/>
        <v>310</v>
      </c>
      <c r="K153" s="194"/>
      <c r="L153" s="27">
        <f>SUM(I153,J153,K153)</f>
        <v>353.76215399634555</v>
      </c>
    </row>
    <row r="154" spans="1:12" x14ac:dyDescent="0.45">
      <c r="A154" s="351"/>
      <c r="B154" s="5" t="s">
        <v>10</v>
      </c>
      <c r="C154" s="2">
        <v>304</v>
      </c>
      <c r="D154" s="1">
        <v>150713</v>
      </c>
      <c r="E154" s="1">
        <v>174557</v>
      </c>
      <c r="F154" s="41">
        <f t="shared" si="17"/>
        <v>23.844000000000001</v>
      </c>
      <c r="G154" s="22">
        <f t="shared" si="18"/>
        <v>107.90110195771338</v>
      </c>
      <c r="H154" s="45">
        <f t="shared" si="19"/>
        <v>24.615636533542123</v>
      </c>
      <c r="I154" s="42">
        <f t="shared" si="20"/>
        <v>132.5167384912555</v>
      </c>
      <c r="J154" s="30">
        <f t="shared" si="22"/>
        <v>310</v>
      </c>
      <c r="K154" s="194"/>
      <c r="L154" s="27">
        <f t="shared" si="21"/>
        <v>442.51673849125552</v>
      </c>
    </row>
    <row r="155" spans="1:12" x14ac:dyDescent="0.45">
      <c r="A155" s="351"/>
      <c r="B155" s="5" t="s">
        <v>10</v>
      </c>
      <c r="C155" s="2">
        <v>401</v>
      </c>
      <c r="D155" s="1">
        <v>5108374</v>
      </c>
      <c r="E155" s="1">
        <v>5121965</v>
      </c>
      <c r="F155" s="41">
        <f t="shared" si="17"/>
        <v>13.591000000000001</v>
      </c>
      <c r="G155" s="22">
        <f t="shared" si="18"/>
        <v>61.503266092404068</v>
      </c>
      <c r="H155" s="45">
        <f t="shared" si="19"/>
        <v>24.615636533542123</v>
      </c>
      <c r="I155" s="42">
        <f t="shared" si="20"/>
        <v>86.118902625946191</v>
      </c>
      <c r="J155" s="30">
        <f t="shared" si="22"/>
        <v>310</v>
      </c>
      <c r="K155" s="194"/>
      <c r="L155" s="27">
        <f t="shared" si="21"/>
        <v>396.11890262594619</v>
      </c>
    </row>
    <row r="156" spans="1:12" x14ac:dyDescent="0.45">
      <c r="A156" s="351"/>
      <c r="B156" s="5" t="s">
        <v>10</v>
      </c>
      <c r="C156" s="2">
        <v>402</v>
      </c>
      <c r="D156" s="1">
        <v>3873065</v>
      </c>
      <c r="E156" s="1">
        <v>3886556</v>
      </c>
      <c r="F156" s="41">
        <f t="shared" si="17"/>
        <v>13.491</v>
      </c>
      <c r="G156" s="22">
        <f t="shared" si="18"/>
        <v>61.0507367267032</v>
      </c>
      <c r="H156" s="45">
        <f t="shared" si="19"/>
        <v>24.615636533542123</v>
      </c>
      <c r="I156" s="42">
        <f t="shared" si="20"/>
        <v>85.666373260245322</v>
      </c>
      <c r="J156" s="30">
        <f t="shared" si="22"/>
        <v>310</v>
      </c>
      <c r="K156" s="194"/>
      <c r="L156" s="27">
        <f t="shared" si="21"/>
        <v>395.66637326024534</v>
      </c>
    </row>
    <row r="157" spans="1:12" x14ac:dyDescent="0.45">
      <c r="A157" s="351"/>
      <c r="B157" s="5" t="s">
        <v>10</v>
      </c>
      <c r="C157" s="2">
        <v>403</v>
      </c>
      <c r="D157" s="1">
        <v>216233</v>
      </c>
      <c r="E157" s="1">
        <v>231114</v>
      </c>
      <c r="F157" s="41">
        <f t="shared" si="17"/>
        <v>14.881</v>
      </c>
      <c r="G157" s="22">
        <f t="shared" si="18"/>
        <v>67.340894909945177</v>
      </c>
      <c r="H157" s="45">
        <f t="shared" si="19"/>
        <v>24.615636533542123</v>
      </c>
      <c r="I157" s="42">
        <f t="shared" si="20"/>
        <v>91.956531443487307</v>
      </c>
      <c r="J157" s="30">
        <f t="shared" si="22"/>
        <v>310</v>
      </c>
      <c r="K157" s="194"/>
      <c r="L157" s="27">
        <f t="shared" si="21"/>
        <v>401.95653144348728</v>
      </c>
    </row>
    <row r="158" spans="1:12" x14ac:dyDescent="0.45">
      <c r="A158" s="351"/>
      <c r="B158" s="5" t="s">
        <v>10</v>
      </c>
      <c r="C158" s="2">
        <v>404</v>
      </c>
      <c r="D158" s="1">
        <v>214937</v>
      </c>
      <c r="E158" s="1">
        <v>235147</v>
      </c>
      <c r="F158" s="41">
        <f>(E158-D158)*$N$1</f>
        <v>20.21</v>
      </c>
      <c r="G158" s="22">
        <f t="shared" si="18"/>
        <v>91.456184808144073</v>
      </c>
      <c r="H158" s="45">
        <f t="shared" si="19"/>
        <v>24.615636533542123</v>
      </c>
      <c r="I158" s="42">
        <f t="shared" si="20"/>
        <v>116.07182134168619</v>
      </c>
      <c r="J158" s="30">
        <f t="shared" si="22"/>
        <v>310</v>
      </c>
      <c r="K158" s="194"/>
      <c r="L158" s="27">
        <f>SUM(I158,J158,K158)</f>
        <v>426.07182134168619</v>
      </c>
    </row>
    <row r="159" spans="1:12" x14ac:dyDescent="0.45">
      <c r="A159" s="351"/>
      <c r="B159" s="5" t="s">
        <v>10</v>
      </c>
      <c r="C159" s="2">
        <v>501</v>
      </c>
      <c r="D159" s="1">
        <v>253516</v>
      </c>
      <c r="E159" s="1">
        <v>254973</v>
      </c>
      <c r="F159" s="41">
        <f>(E159-D159)*0.01</f>
        <v>14.57</v>
      </c>
      <c r="G159" s="22">
        <f t="shared" si="18"/>
        <v>65.933528582615494</v>
      </c>
      <c r="H159" s="45">
        <f t="shared" si="19"/>
        <v>24.615636533542123</v>
      </c>
      <c r="I159" s="42">
        <f t="shared" si="20"/>
        <v>90.54916511615761</v>
      </c>
      <c r="J159" s="30">
        <f t="shared" si="22"/>
        <v>310</v>
      </c>
      <c r="K159" s="194"/>
      <c r="L159" s="27">
        <f>SUM(I159,J159,K159)</f>
        <v>400.54916511615761</v>
      </c>
    </row>
    <row r="160" spans="1:12" x14ac:dyDescent="0.45">
      <c r="A160" s="351"/>
      <c r="B160" s="5" t="s">
        <v>10</v>
      </c>
      <c r="C160" s="2">
        <v>502</v>
      </c>
      <c r="D160" s="1">
        <v>2882262</v>
      </c>
      <c r="E160" s="1">
        <v>2893219</v>
      </c>
      <c r="F160" s="41">
        <f t="shared" si="17"/>
        <v>10.957000000000001</v>
      </c>
      <c r="G160" s="22">
        <f t="shared" si="18"/>
        <v>49.58364259984338</v>
      </c>
      <c r="H160" s="45">
        <f t="shared" si="19"/>
        <v>24.615636533542123</v>
      </c>
      <c r="I160" s="42">
        <f t="shared" si="20"/>
        <v>74.199279133385502</v>
      </c>
      <c r="J160" s="30">
        <f t="shared" si="22"/>
        <v>310</v>
      </c>
      <c r="K160" s="194">
        <v>300</v>
      </c>
      <c r="L160" s="27">
        <f t="shared" si="21"/>
        <v>684.19927913338552</v>
      </c>
    </row>
    <row r="161" spans="1:12" x14ac:dyDescent="0.45">
      <c r="A161" s="351"/>
      <c r="B161" s="5" t="s">
        <v>10</v>
      </c>
      <c r="C161" s="2">
        <v>503</v>
      </c>
      <c r="D161" s="1">
        <v>3854932</v>
      </c>
      <c r="E161" s="1">
        <v>3873741</v>
      </c>
      <c r="F161" s="41">
        <f t="shared" si="17"/>
        <v>18.809000000000001</v>
      </c>
      <c r="G161" s="22">
        <f t="shared" si="18"/>
        <v>85.116248394675011</v>
      </c>
      <c r="H161" s="45">
        <f t="shared" si="19"/>
        <v>24.615636533542123</v>
      </c>
      <c r="I161" s="42">
        <f t="shared" si="20"/>
        <v>109.73188492821714</v>
      </c>
      <c r="J161" s="30">
        <f t="shared" si="22"/>
        <v>310</v>
      </c>
      <c r="K161" s="194"/>
      <c r="L161" s="27">
        <f t="shared" si="21"/>
        <v>419.73188492821714</v>
      </c>
    </row>
    <row r="162" spans="1:12" x14ac:dyDescent="0.45">
      <c r="A162" s="351"/>
      <c r="B162" s="5" t="s">
        <v>10</v>
      </c>
      <c r="C162" s="2">
        <v>504</v>
      </c>
      <c r="D162" s="1">
        <v>3617918</v>
      </c>
      <c r="E162" s="1">
        <v>3618533</v>
      </c>
      <c r="F162" s="41">
        <f t="shared" si="17"/>
        <v>0.61499999999999999</v>
      </c>
      <c r="G162" s="22">
        <f t="shared" si="18"/>
        <v>2.783055599060297</v>
      </c>
      <c r="H162" s="45">
        <f t="shared" si="19"/>
        <v>24.615636533542123</v>
      </c>
      <c r="I162" s="42">
        <f t="shared" si="20"/>
        <v>27.39869213260242</v>
      </c>
      <c r="J162" s="30">
        <f t="shared" si="22"/>
        <v>310</v>
      </c>
      <c r="K162" s="194"/>
      <c r="L162" s="27">
        <f t="shared" si="21"/>
        <v>337.39869213260243</v>
      </c>
    </row>
    <row r="163" spans="1:12" x14ac:dyDescent="0.45">
      <c r="A163" s="350"/>
      <c r="B163" s="5" t="s">
        <v>11</v>
      </c>
      <c r="C163" s="2">
        <v>101</v>
      </c>
      <c r="D163" s="1">
        <v>3177274</v>
      </c>
      <c r="E163" s="1">
        <v>3201033</v>
      </c>
      <c r="F163" s="41">
        <f t="shared" si="17"/>
        <v>23.759</v>
      </c>
      <c r="G163" s="22">
        <f t="shared" si="18"/>
        <v>107.51645199686764</v>
      </c>
      <c r="H163" s="45">
        <f t="shared" si="19"/>
        <v>24.615636533542123</v>
      </c>
      <c r="I163" s="42">
        <f t="shared" si="20"/>
        <v>132.13208853040976</v>
      </c>
      <c r="J163" s="30">
        <f t="shared" si="22"/>
        <v>310</v>
      </c>
      <c r="K163" s="194"/>
      <c r="L163" s="27">
        <f t="shared" si="21"/>
        <v>442.13208853040976</v>
      </c>
    </row>
    <row r="164" spans="1:12" x14ac:dyDescent="0.45">
      <c r="A164" s="350"/>
      <c r="B164" s="5" t="s">
        <v>11</v>
      </c>
      <c r="C164" s="2">
        <v>102</v>
      </c>
      <c r="D164" s="1">
        <v>2962459</v>
      </c>
      <c r="E164" s="1">
        <v>2989107</v>
      </c>
      <c r="F164" s="41">
        <f t="shared" si="17"/>
        <v>26.648</v>
      </c>
      <c r="G164" s="22">
        <f t="shared" si="18"/>
        <v>120.59002537196552</v>
      </c>
      <c r="H164" s="45">
        <f t="shared" si="19"/>
        <v>24.615636533542123</v>
      </c>
      <c r="I164" s="42">
        <f t="shared" si="20"/>
        <v>145.20566190550764</v>
      </c>
      <c r="J164" s="30">
        <f t="shared" si="22"/>
        <v>310</v>
      </c>
      <c r="K164" s="194"/>
      <c r="L164" s="27">
        <f t="shared" si="21"/>
        <v>455.20566190550767</v>
      </c>
    </row>
    <row r="165" spans="1:12" x14ac:dyDescent="0.45">
      <c r="A165" s="350"/>
      <c r="B165" s="5" t="s">
        <v>11</v>
      </c>
      <c r="C165" s="2">
        <v>103</v>
      </c>
      <c r="D165" s="1">
        <v>2442276</v>
      </c>
      <c r="E165" s="1">
        <v>2452094</v>
      </c>
      <c r="F165" s="41">
        <f t="shared" si="17"/>
        <v>9.8179999999999996</v>
      </c>
      <c r="G165" s="22">
        <f t="shared" si="18"/>
        <v>44.429333124510563</v>
      </c>
      <c r="H165" s="45">
        <f t="shared" si="19"/>
        <v>24.615636533542123</v>
      </c>
      <c r="I165" s="42">
        <f t="shared" si="20"/>
        <v>69.044969658052679</v>
      </c>
      <c r="J165" s="30">
        <f t="shared" si="22"/>
        <v>310</v>
      </c>
      <c r="K165" s="194"/>
      <c r="L165" s="27">
        <f t="shared" si="21"/>
        <v>379.04496965805265</v>
      </c>
    </row>
    <row r="166" spans="1:12" x14ac:dyDescent="0.45">
      <c r="A166" s="350"/>
      <c r="B166" s="5" t="s">
        <v>11</v>
      </c>
      <c r="C166" s="2">
        <v>104</v>
      </c>
      <c r="D166" s="1">
        <v>3053538</v>
      </c>
      <c r="E166" s="1">
        <v>3079945</v>
      </c>
      <c r="F166" s="41">
        <f t="shared" si="17"/>
        <v>26.407</v>
      </c>
      <c r="G166" s="22">
        <f t="shared" si="18"/>
        <v>119.49942960062646</v>
      </c>
      <c r="H166" s="45">
        <f t="shared" si="19"/>
        <v>24.615636533542123</v>
      </c>
      <c r="I166" s="42">
        <f t="shared" si="20"/>
        <v>144.11506613416859</v>
      </c>
      <c r="J166" s="30">
        <f t="shared" si="22"/>
        <v>310</v>
      </c>
      <c r="K166" s="194"/>
      <c r="L166" s="27">
        <f t="shared" si="21"/>
        <v>454.11506613416861</v>
      </c>
    </row>
    <row r="167" spans="1:12" x14ac:dyDescent="0.45">
      <c r="A167" s="350"/>
      <c r="B167" s="5" t="s">
        <v>11</v>
      </c>
      <c r="C167" s="2">
        <v>201</v>
      </c>
      <c r="D167" s="1">
        <v>2241699</v>
      </c>
      <c r="E167" s="1">
        <v>2246956</v>
      </c>
      <c r="F167" s="41">
        <f t="shared" si="17"/>
        <v>5.2569999999999997</v>
      </c>
      <c r="G167" s="22">
        <f t="shared" si="18"/>
        <v>23.78946875489428</v>
      </c>
      <c r="H167" s="45">
        <f t="shared" si="19"/>
        <v>24.615636533542123</v>
      </c>
      <c r="I167" s="42">
        <f t="shared" si="20"/>
        <v>48.405105288436403</v>
      </c>
      <c r="J167" s="30">
        <f t="shared" si="22"/>
        <v>310</v>
      </c>
      <c r="K167" s="194"/>
      <c r="L167" s="27">
        <f t="shared" si="21"/>
        <v>358.4051052884364</v>
      </c>
    </row>
    <row r="168" spans="1:12" x14ac:dyDescent="0.45">
      <c r="A168" s="350"/>
      <c r="B168" s="5" t="s">
        <v>11</v>
      </c>
      <c r="C168" s="2">
        <v>202</v>
      </c>
      <c r="D168" s="1">
        <v>314047</v>
      </c>
      <c r="E168" s="1">
        <v>337389</v>
      </c>
      <c r="F168" s="41">
        <f t="shared" si="17"/>
        <v>23.341999999999999</v>
      </c>
      <c r="G168" s="22">
        <f t="shared" si="18"/>
        <v>105.62940454189504</v>
      </c>
      <c r="H168" s="45">
        <f t="shared" si="19"/>
        <v>24.615636533542123</v>
      </c>
      <c r="I168" s="42">
        <f t="shared" si="20"/>
        <v>130.24504107543717</v>
      </c>
      <c r="J168" s="30">
        <f t="shared" si="22"/>
        <v>310</v>
      </c>
      <c r="K168" s="194">
        <f>10+40</f>
        <v>50</v>
      </c>
      <c r="L168" s="27">
        <f t="shared" si="21"/>
        <v>490.24504107543714</v>
      </c>
    </row>
    <row r="169" spans="1:12" x14ac:dyDescent="0.45">
      <c r="A169" s="350"/>
      <c r="B169" s="5" t="s">
        <v>11</v>
      </c>
      <c r="C169" s="2">
        <v>203</v>
      </c>
      <c r="D169" s="1">
        <v>2865560</v>
      </c>
      <c r="E169" s="1">
        <v>2884409</v>
      </c>
      <c r="F169" s="41">
        <f t="shared" si="17"/>
        <v>18.849</v>
      </c>
      <c r="G169" s="22">
        <f t="shared" si="18"/>
        <v>85.297260140955359</v>
      </c>
      <c r="H169" s="45">
        <f t="shared" si="19"/>
        <v>24.615636533542123</v>
      </c>
      <c r="I169" s="42">
        <f t="shared" si="20"/>
        <v>109.91289667449749</v>
      </c>
      <c r="J169" s="30">
        <f t="shared" si="22"/>
        <v>310</v>
      </c>
      <c r="K169" s="194">
        <f>10+40</f>
        <v>50</v>
      </c>
      <c r="L169" s="27">
        <f t="shared" si="21"/>
        <v>469.91289667449746</v>
      </c>
    </row>
    <row r="170" spans="1:12" x14ac:dyDescent="0.45">
      <c r="A170" s="350"/>
      <c r="B170" s="5" t="s">
        <v>11</v>
      </c>
      <c r="C170" s="2">
        <v>204</v>
      </c>
      <c r="D170" s="1">
        <v>2458510</v>
      </c>
      <c r="E170" s="1">
        <v>2480803</v>
      </c>
      <c r="F170" s="41">
        <f t="shared" si="17"/>
        <v>22.292999999999999</v>
      </c>
      <c r="G170" s="22">
        <f t="shared" si="18"/>
        <v>100.88237149569301</v>
      </c>
      <c r="H170" s="45">
        <f t="shared" si="19"/>
        <v>24.615636533542123</v>
      </c>
      <c r="I170" s="42">
        <f t="shared" si="20"/>
        <v>125.49800802923514</v>
      </c>
      <c r="J170" s="30">
        <f t="shared" si="22"/>
        <v>310</v>
      </c>
      <c r="K170" s="194"/>
      <c r="L170" s="27">
        <f t="shared" si="21"/>
        <v>435.49800802923517</v>
      </c>
    </row>
    <row r="171" spans="1:12" x14ac:dyDescent="0.45">
      <c r="A171" s="350"/>
      <c r="B171" s="5" t="s">
        <v>11</v>
      </c>
      <c r="C171" s="2">
        <v>301</v>
      </c>
      <c r="D171" s="1">
        <v>3473492</v>
      </c>
      <c r="E171" s="1">
        <v>3489604</v>
      </c>
      <c r="F171" s="41">
        <f t="shared" si="17"/>
        <v>16.112000000000002</v>
      </c>
      <c r="G171" s="22">
        <f t="shared" si="18"/>
        <v>72.911531401722783</v>
      </c>
      <c r="H171" s="45">
        <f t="shared" si="19"/>
        <v>24.615636533542123</v>
      </c>
      <c r="I171" s="42">
        <f t="shared" si="20"/>
        <v>97.527167935264913</v>
      </c>
      <c r="J171" s="30">
        <f t="shared" si="22"/>
        <v>310</v>
      </c>
      <c r="K171" s="194"/>
      <c r="L171" s="27">
        <f t="shared" si="21"/>
        <v>407.52716793526491</v>
      </c>
    </row>
    <row r="172" spans="1:12" x14ac:dyDescent="0.45">
      <c r="A172" s="350"/>
      <c r="B172" s="5" t="s">
        <v>11</v>
      </c>
      <c r="C172" s="2">
        <v>302</v>
      </c>
      <c r="D172" s="1">
        <v>2783778</v>
      </c>
      <c r="E172" s="1">
        <v>2792717</v>
      </c>
      <c r="F172" s="41">
        <f t="shared" si="17"/>
        <v>8.9390000000000001</v>
      </c>
      <c r="G172" s="22">
        <f t="shared" si="18"/>
        <v>40.451599999999992</v>
      </c>
      <c r="H172" s="45">
        <f t="shared" si="19"/>
        <v>24.615636533542123</v>
      </c>
      <c r="I172" s="42">
        <f t="shared" si="20"/>
        <v>65.067236533542115</v>
      </c>
      <c r="J172" s="30">
        <f t="shared" si="22"/>
        <v>310</v>
      </c>
      <c r="K172" s="194">
        <f>10+40</f>
        <v>50</v>
      </c>
      <c r="L172" s="27">
        <f t="shared" si="21"/>
        <v>425.06723653354209</v>
      </c>
    </row>
    <row r="173" spans="1:12" x14ac:dyDescent="0.45">
      <c r="A173" s="350"/>
      <c r="B173" s="5" t="s">
        <v>11</v>
      </c>
      <c r="C173" s="2">
        <v>303</v>
      </c>
      <c r="D173" s="1">
        <v>2591478</v>
      </c>
      <c r="E173" s="1">
        <v>2605700</v>
      </c>
      <c r="F173" s="41">
        <f t="shared" si="17"/>
        <v>14.222</v>
      </c>
      <c r="G173" s="22">
        <f t="shared" si="18"/>
        <v>64.358726389976496</v>
      </c>
      <c r="H173" s="45">
        <f t="shared" si="19"/>
        <v>24.615636533542123</v>
      </c>
      <c r="I173" s="42">
        <f t="shared" si="20"/>
        <v>88.974362923518612</v>
      </c>
      <c r="J173" s="30">
        <f t="shared" si="22"/>
        <v>310</v>
      </c>
      <c r="K173" s="194"/>
      <c r="L173" s="27">
        <f t="shared" si="21"/>
        <v>398.97436292351858</v>
      </c>
    </row>
    <row r="174" spans="1:12" x14ac:dyDescent="0.45">
      <c r="A174" s="350"/>
      <c r="B174" s="5" t="s">
        <v>11</v>
      </c>
      <c r="C174" s="2">
        <v>304</v>
      </c>
      <c r="D174" s="1">
        <v>5436802</v>
      </c>
      <c r="E174" s="1">
        <v>5442121</v>
      </c>
      <c r="F174" s="41">
        <f t="shared" si="17"/>
        <v>5.319</v>
      </c>
      <c r="G174" s="22">
        <f t="shared" si="18"/>
        <v>24.070036961628816</v>
      </c>
      <c r="H174" s="45">
        <f t="shared" si="19"/>
        <v>24.615636533542123</v>
      </c>
      <c r="I174" s="42">
        <f t="shared" si="20"/>
        <v>48.685673495170938</v>
      </c>
      <c r="J174" s="30">
        <f t="shared" si="22"/>
        <v>310</v>
      </c>
      <c r="K174" s="194"/>
      <c r="L174" s="27">
        <f t="shared" si="21"/>
        <v>358.68567349517093</v>
      </c>
    </row>
    <row r="175" spans="1:12" x14ac:dyDescent="0.45">
      <c r="A175" s="350"/>
      <c r="B175" s="5" t="s">
        <v>11</v>
      </c>
      <c r="C175" s="2">
        <v>401</v>
      </c>
      <c r="D175" s="1">
        <v>3496872</v>
      </c>
      <c r="E175" s="1">
        <v>3496872</v>
      </c>
      <c r="F175" s="41">
        <f t="shared" si="17"/>
        <v>0</v>
      </c>
      <c r="G175" s="22">
        <f t="shared" si="18"/>
        <v>0</v>
      </c>
      <c r="H175" s="45">
        <f t="shared" si="19"/>
        <v>24.615636533542123</v>
      </c>
      <c r="I175" s="42">
        <f t="shared" si="20"/>
        <v>24.615636533542123</v>
      </c>
      <c r="J175" s="30">
        <f t="shared" si="22"/>
        <v>310</v>
      </c>
      <c r="K175" s="194"/>
      <c r="L175" s="27">
        <f t="shared" si="21"/>
        <v>334.6156365335421</v>
      </c>
    </row>
    <row r="176" spans="1:12" x14ac:dyDescent="0.45">
      <c r="A176" s="350"/>
      <c r="B176" s="5" t="s">
        <v>11</v>
      </c>
      <c r="C176" s="2">
        <v>402</v>
      </c>
      <c r="D176" s="1">
        <v>2060923</v>
      </c>
      <c r="E176" s="1">
        <v>2069745</v>
      </c>
      <c r="F176" s="41">
        <f t="shared" si="17"/>
        <v>8.822000000000001</v>
      </c>
      <c r="G176" s="22">
        <f t="shared" si="18"/>
        <v>39.922140642129989</v>
      </c>
      <c r="H176" s="45">
        <f t="shared" si="19"/>
        <v>24.615636533542123</v>
      </c>
      <c r="I176" s="42">
        <f t="shared" si="20"/>
        <v>64.537777175672119</v>
      </c>
      <c r="J176" s="30">
        <f t="shared" si="22"/>
        <v>310</v>
      </c>
      <c r="K176" s="194"/>
      <c r="L176" s="27">
        <f t="shared" si="21"/>
        <v>374.53777717567209</v>
      </c>
    </row>
    <row r="177" spans="1:12" x14ac:dyDescent="0.45">
      <c r="A177" s="350"/>
      <c r="B177" s="5" t="s">
        <v>11</v>
      </c>
      <c r="C177" s="2">
        <v>403</v>
      </c>
      <c r="D177" s="1">
        <v>3339299</v>
      </c>
      <c r="E177" s="1">
        <v>3351511</v>
      </c>
      <c r="F177" s="41">
        <f t="shared" si="17"/>
        <v>12.212</v>
      </c>
      <c r="G177" s="22">
        <f t="shared" si="18"/>
        <v>55.262886139389181</v>
      </c>
      <c r="H177" s="45">
        <f t="shared" si="19"/>
        <v>24.615636533542123</v>
      </c>
      <c r="I177" s="42">
        <f t="shared" si="20"/>
        <v>79.878522672931297</v>
      </c>
      <c r="J177" s="30">
        <f t="shared" si="22"/>
        <v>310</v>
      </c>
      <c r="K177" s="194"/>
      <c r="L177" s="27">
        <f t="shared" si="21"/>
        <v>389.8785226729313</v>
      </c>
    </row>
    <row r="178" spans="1:12" x14ac:dyDescent="0.45">
      <c r="A178" s="350"/>
      <c r="B178" s="5" t="s">
        <v>11</v>
      </c>
      <c r="C178" s="2">
        <v>404</v>
      </c>
      <c r="D178" s="1">
        <v>136061</v>
      </c>
      <c r="E178" s="1">
        <v>154471</v>
      </c>
      <c r="F178" s="41">
        <f t="shared" si="17"/>
        <v>18.41</v>
      </c>
      <c r="G178" s="22">
        <f t="shared" si="18"/>
        <v>83.310656225528575</v>
      </c>
      <c r="H178" s="45">
        <f t="shared" si="19"/>
        <v>24.615636533542123</v>
      </c>
      <c r="I178" s="42">
        <f t="shared" si="20"/>
        <v>107.92629275907069</v>
      </c>
      <c r="J178" s="30">
        <f t="shared" si="22"/>
        <v>310</v>
      </c>
      <c r="K178" s="194"/>
      <c r="L178" s="27">
        <f t="shared" si="21"/>
        <v>417.92629275907069</v>
      </c>
    </row>
    <row r="179" spans="1:12" x14ac:dyDescent="0.45">
      <c r="A179" s="350"/>
      <c r="B179" s="5" t="s">
        <v>11</v>
      </c>
      <c r="C179" s="2">
        <v>501</v>
      </c>
      <c r="D179" s="1">
        <v>4124438</v>
      </c>
      <c r="E179" s="1">
        <v>4151489</v>
      </c>
      <c r="F179" s="41">
        <f t="shared" si="17"/>
        <v>27.051000000000002</v>
      </c>
      <c r="G179" s="22">
        <f t="shared" si="18"/>
        <v>122.41371871574</v>
      </c>
      <c r="H179" s="45">
        <f t="shared" si="19"/>
        <v>24.615636533542123</v>
      </c>
      <c r="I179" s="42">
        <f t="shared" si="20"/>
        <v>147.02935524928213</v>
      </c>
      <c r="J179" s="30">
        <f t="shared" si="22"/>
        <v>310</v>
      </c>
      <c r="K179" s="194">
        <f>10+40</f>
        <v>50</v>
      </c>
      <c r="L179" s="27">
        <f t="shared" si="21"/>
        <v>507.02935524928216</v>
      </c>
    </row>
    <row r="180" spans="1:12" x14ac:dyDescent="0.45">
      <c r="A180" s="350"/>
      <c r="B180" s="5" t="s">
        <v>11</v>
      </c>
      <c r="C180" s="2">
        <v>502</v>
      </c>
      <c r="D180" s="1">
        <v>4059102</v>
      </c>
      <c r="E180" s="1">
        <v>4075887</v>
      </c>
      <c r="F180" s="41">
        <f t="shared" si="17"/>
        <v>16.785</v>
      </c>
      <c r="G180" s="22">
        <f t="shared" si="18"/>
        <v>75.957054032889573</v>
      </c>
      <c r="H180" s="45">
        <f t="shared" si="19"/>
        <v>24.615636533542123</v>
      </c>
      <c r="I180" s="42">
        <f t="shared" si="20"/>
        <v>100.5726905664317</v>
      </c>
      <c r="J180" s="30">
        <f t="shared" si="22"/>
        <v>310</v>
      </c>
      <c r="K180" s="194"/>
      <c r="L180" s="27">
        <f t="shared" si="21"/>
        <v>410.57269056643167</v>
      </c>
    </row>
    <row r="181" spans="1:12" x14ac:dyDescent="0.45">
      <c r="A181" s="350"/>
      <c r="B181" s="5" t="s">
        <v>11</v>
      </c>
      <c r="C181" s="2">
        <v>503</v>
      </c>
      <c r="D181" s="1">
        <v>2491444</v>
      </c>
      <c r="E181" s="1">
        <v>2501002</v>
      </c>
      <c r="F181" s="41">
        <f t="shared" si="17"/>
        <v>9.5579999999999998</v>
      </c>
      <c r="G181" s="22">
        <f t="shared" si="18"/>
        <v>43.252756773688326</v>
      </c>
      <c r="H181" s="45">
        <f t="shared" si="19"/>
        <v>24.615636533542123</v>
      </c>
      <c r="I181" s="42">
        <f t="shared" si="20"/>
        <v>67.868393307230448</v>
      </c>
      <c r="J181" s="30">
        <f t="shared" si="22"/>
        <v>310</v>
      </c>
      <c r="K181" s="194"/>
      <c r="L181" s="27">
        <f t="shared" si="21"/>
        <v>377.86839330723046</v>
      </c>
    </row>
    <row r="182" spans="1:12" x14ac:dyDescent="0.45">
      <c r="A182" s="350"/>
      <c r="B182" s="5" t="s">
        <v>11</v>
      </c>
      <c r="C182" s="2">
        <v>504</v>
      </c>
      <c r="D182" s="1">
        <v>3458837</v>
      </c>
      <c r="E182" s="1">
        <v>3482109</v>
      </c>
      <c r="F182" s="41">
        <f>(E182-D182)*$N$1</f>
        <v>23.272000000000002</v>
      </c>
      <c r="G182" s="22">
        <f t="shared" si="18"/>
        <v>105.31263398590445</v>
      </c>
      <c r="H182" s="45">
        <f t="shared" si="19"/>
        <v>24.615636533542123</v>
      </c>
      <c r="I182" s="42">
        <f t="shared" si="20"/>
        <v>129.92827051944658</v>
      </c>
      <c r="J182" s="30">
        <f t="shared" si="22"/>
        <v>310</v>
      </c>
      <c r="K182" s="194"/>
      <c r="L182" s="27">
        <f t="shared" si="21"/>
        <v>439.92827051944658</v>
      </c>
    </row>
    <row r="183" spans="1:12" ht="15" customHeight="1" x14ac:dyDescent="0.45">
      <c r="F183" s="27">
        <f>SUM(F3:F182)</f>
        <v>2851.8780000000015</v>
      </c>
      <c r="G183" s="22">
        <f>MMULT($G$1,1/$F$183)*F183</f>
        <v>12905.585423962417</v>
      </c>
      <c r="H183" s="268">
        <f>SUM(H3:H182)</f>
        <v>4430.8145760375946</v>
      </c>
      <c r="I183" s="42">
        <f>SUM(G183,H183)</f>
        <v>17336.400000000012</v>
      </c>
    </row>
    <row r="184" spans="1:12" ht="15" customHeight="1" x14ac:dyDescent="0.45">
      <c r="F184" t="s">
        <v>12</v>
      </c>
      <c r="I184" s="107">
        <f>SUM(-E190,I1)</f>
        <v>0</v>
      </c>
    </row>
    <row r="185" spans="1:12" ht="15" customHeight="1" x14ac:dyDescent="0.45"/>
    <row r="186" spans="1:12" ht="18" x14ac:dyDescent="0.55000000000000004">
      <c r="D186" s="361" t="s">
        <v>274</v>
      </c>
      <c r="E186" s="361"/>
      <c r="F186" s="361"/>
    </row>
    <row r="187" spans="1:12" ht="15" customHeight="1" x14ac:dyDescent="0.45">
      <c r="D187" s="54" t="s">
        <v>72</v>
      </c>
      <c r="E187" s="147" t="s">
        <v>275</v>
      </c>
      <c r="F187" s="54" t="s">
        <v>69</v>
      </c>
    </row>
    <row r="188" spans="1:12" ht="15" customHeight="1" x14ac:dyDescent="0.45">
      <c r="D188" s="46">
        <v>6244656</v>
      </c>
      <c r="E188" s="86">
        <v>9907.4</v>
      </c>
      <c r="F188" s="92">
        <v>2163</v>
      </c>
      <c r="G188" s="91">
        <f>MMULT(E188,1/F188)</f>
        <v>4.5803975959315757</v>
      </c>
      <c r="H188" s="20"/>
    </row>
    <row r="189" spans="1:12" ht="15" customHeight="1" thickBot="1" x14ac:dyDescent="0.5">
      <c r="D189" s="46">
        <v>6244619</v>
      </c>
      <c r="E189" s="87">
        <v>7429</v>
      </c>
      <c r="F189" s="93">
        <v>1668</v>
      </c>
      <c r="G189" s="91">
        <f>MMULT(E189,1/F189)</f>
        <v>4.4538369304556351</v>
      </c>
      <c r="H189" s="150"/>
    </row>
    <row r="190" spans="1:12" ht="15" customHeight="1" thickBot="1" x14ac:dyDescent="0.5">
      <c r="D190" s="6" t="s">
        <v>33</v>
      </c>
      <c r="E190" s="48">
        <f>SUM(E188:E189)</f>
        <v>17336.400000000001</v>
      </c>
      <c r="F190" s="94">
        <f>SUM(F188:F189)</f>
        <v>3831</v>
      </c>
      <c r="H190" s="61"/>
    </row>
    <row r="191" spans="1:12" ht="15" customHeight="1" x14ac:dyDescent="0.45">
      <c r="H191" s="61"/>
    </row>
    <row r="192" spans="1:12" ht="15" customHeight="1" x14ac:dyDescent="0.45">
      <c r="D192" s="358" t="s">
        <v>69</v>
      </c>
      <c r="E192" s="358"/>
      <c r="F192" s="49">
        <f>SUM(F190)</f>
        <v>3831</v>
      </c>
      <c r="G192" s="41">
        <f>SUM(I192)</f>
        <v>4.5252936570086142</v>
      </c>
      <c r="I192" s="155" cm="1">
        <f t="array" ref="I192">MMULT(E190,1/F190)</f>
        <v>4.5252936570086142</v>
      </c>
    </row>
    <row r="193" spans="2:13" ht="15" customHeight="1" x14ac:dyDescent="0.45">
      <c r="D193" s="359" t="s">
        <v>271</v>
      </c>
      <c r="E193" s="360"/>
      <c r="F193" s="49">
        <f>SUM(F183)</f>
        <v>2851.8780000000015</v>
      </c>
      <c r="G193" s="148">
        <f>MMULT(F193,G192)</f>
        <v>12905.585423962419</v>
      </c>
      <c r="H193" s="61"/>
    </row>
    <row r="194" spans="2:13" ht="15" customHeight="1" thickBot="1" x14ac:dyDescent="0.5">
      <c r="D194" s="359" t="s">
        <v>270</v>
      </c>
      <c r="E194" s="360"/>
      <c r="F194" s="49">
        <f>SUM(F192,-F193)</f>
        <v>979.12199999999848</v>
      </c>
      <c r="G194" s="149">
        <f>MMULT(F194,G192)</f>
        <v>4430.8145760375819</v>
      </c>
      <c r="H194" s="61"/>
    </row>
    <row r="195" spans="2:13" ht="15" customHeight="1" thickBot="1" x14ac:dyDescent="0.5">
      <c r="F195" s="7"/>
      <c r="G195" s="48">
        <f>SUM(G193:G194)</f>
        <v>17336.400000000001</v>
      </c>
    </row>
    <row r="196" spans="2:13" ht="15" customHeight="1" x14ac:dyDescent="0.45">
      <c r="F196" s="7"/>
    </row>
    <row r="197" spans="2:13" ht="15" customHeight="1" x14ac:dyDescent="0.45">
      <c r="F197" s="7"/>
    </row>
    <row r="198" spans="2:13" ht="15" customHeight="1" x14ac:dyDescent="0.45">
      <c r="D198" t="s">
        <v>70</v>
      </c>
      <c r="F198" s="20">
        <f>MAX(F3:F182)</f>
        <v>49.303000000000004</v>
      </c>
      <c r="G198" s="20">
        <f>MAX(I3:I182)</f>
        <v>247.72618970503783</v>
      </c>
    </row>
    <row r="199" spans="2:13" ht="15" customHeight="1" x14ac:dyDescent="0.45">
      <c r="D199" t="s">
        <v>71</v>
      </c>
      <c r="F199" s="20">
        <f>MIN(F3:F182)</f>
        <v>0</v>
      </c>
      <c r="G199" s="20">
        <f>MIN(I3:I182)</f>
        <v>24.615636533542123</v>
      </c>
    </row>
    <row r="200" spans="2:13" ht="15" customHeight="1" x14ac:dyDescent="0.45">
      <c r="D200" t="s">
        <v>265</v>
      </c>
      <c r="F200" s="91">
        <f>AVERAGE(F3:F182)</f>
        <v>15.843766666666674</v>
      </c>
      <c r="G200" s="91">
        <f>AVERAGE(G3:G182)</f>
        <v>71.697696799791174</v>
      </c>
    </row>
    <row r="201" spans="2:13" ht="15" customHeight="1" x14ac:dyDescent="0.45">
      <c r="D201" t="s">
        <v>273</v>
      </c>
      <c r="F201" s="91">
        <f>AVERAGE(F199,F198)</f>
        <v>24.651500000000002</v>
      </c>
      <c r="G201" t="s">
        <v>12</v>
      </c>
    </row>
    <row r="202" spans="2:13" ht="15.75" customHeight="1" x14ac:dyDescent="0.45"/>
    <row r="203" spans="2:13" ht="15" customHeight="1" thickBot="1" x14ac:dyDescent="0.5"/>
    <row r="204" spans="2:13" ht="15" customHeight="1" x14ac:dyDescent="0.45">
      <c r="B204" s="271"/>
      <c r="C204" s="272"/>
      <c r="D204" s="272"/>
      <c r="E204" s="272"/>
      <c r="F204" s="272"/>
      <c r="G204" s="272"/>
      <c r="H204" s="272"/>
      <c r="I204" s="273"/>
      <c r="J204" s="272"/>
      <c r="K204" s="274"/>
    </row>
    <row r="205" spans="2:13" ht="23.25" x14ac:dyDescent="0.7">
      <c r="B205" s="368" t="s">
        <v>334</v>
      </c>
      <c r="C205" s="369"/>
      <c r="D205" s="369"/>
      <c r="E205" s="369"/>
      <c r="F205" s="369"/>
      <c r="G205" s="369"/>
      <c r="H205" s="369"/>
      <c r="I205" s="369"/>
      <c r="J205" s="369"/>
      <c r="K205" s="370"/>
    </row>
    <row r="206" spans="2:13" ht="15" customHeight="1" x14ac:dyDescent="0.45">
      <c r="B206" s="275"/>
      <c r="D206" s="6"/>
      <c r="E206" s="6"/>
      <c r="F206" s="6"/>
      <c r="G206" s="6"/>
      <c r="H206" s="6"/>
      <c r="I206" s="6"/>
      <c r="J206" s="6"/>
      <c r="K206" s="276"/>
    </row>
    <row r="207" spans="2:13" ht="15" customHeight="1" x14ac:dyDescent="0.45">
      <c r="B207" s="275"/>
      <c r="C207" s="338" t="s">
        <v>350</v>
      </c>
      <c r="D207" s="338"/>
      <c r="E207" s="338"/>
      <c r="I207" s="42" t="s">
        <v>354</v>
      </c>
      <c r="J207" s="286">
        <f>SUM(E2)</f>
        <v>46063</v>
      </c>
      <c r="K207" s="277"/>
      <c r="M207" t="s">
        <v>12</v>
      </c>
    </row>
    <row r="208" spans="2:13" ht="15" customHeight="1" x14ac:dyDescent="0.45">
      <c r="B208" s="275"/>
      <c r="C208" s="338" t="s">
        <v>351</v>
      </c>
      <c r="D208" s="338"/>
      <c r="E208" s="338"/>
      <c r="I208" s="42" t="s">
        <v>66</v>
      </c>
      <c r="J208" s="287" t="s">
        <v>3</v>
      </c>
      <c r="K208" s="277"/>
    </row>
    <row r="209" spans="2:11" ht="15" customHeight="1" x14ac:dyDescent="0.45">
      <c r="B209" s="275"/>
      <c r="C209" s="338" t="s">
        <v>352</v>
      </c>
      <c r="D209" s="338"/>
      <c r="E209" s="338"/>
      <c r="I209" s="42" t="s">
        <v>355</v>
      </c>
      <c r="J209" s="287">
        <v>104</v>
      </c>
      <c r="K209" s="277"/>
    </row>
    <row r="210" spans="2:11" ht="15" customHeight="1" x14ac:dyDescent="0.45">
      <c r="B210" s="275"/>
      <c r="C210" s="338" t="s">
        <v>353</v>
      </c>
      <c r="D210" s="338"/>
      <c r="E210" s="338"/>
      <c r="J210" t="s">
        <v>12</v>
      </c>
      <c r="K210" s="277"/>
    </row>
    <row r="211" spans="2:11" ht="15" customHeight="1" x14ac:dyDescent="0.45">
      <c r="B211" s="275"/>
      <c r="K211" s="277"/>
    </row>
    <row r="212" spans="2:11" ht="15" customHeight="1" x14ac:dyDescent="0.45">
      <c r="B212" s="365" t="s">
        <v>302</v>
      </c>
      <c r="C212" s="366"/>
      <c r="D212" s="366"/>
      <c r="E212" s="366"/>
      <c r="F212" s="366"/>
      <c r="G212" s="367"/>
      <c r="K212" s="277"/>
    </row>
    <row r="213" spans="2:11" ht="15" customHeight="1" x14ac:dyDescent="0.45">
      <c r="B213" s="278" t="s">
        <v>356</v>
      </c>
      <c r="C213" s="242"/>
      <c r="D213" s="242"/>
      <c r="E213" s="242"/>
      <c r="F213" s="242"/>
      <c r="G213" s="243"/>
      <c r="H213" s="352" t="s">
        <v>327</v>
      </c>
      <c r="I213" s="353"/>
      <c r="J213" s="284">
        <v>290</v>
      </c>
      <c r="K213" s="277"/>
    </row>
    <row r="214" spans="2:11" ht="15" customHeight="1" x14ac:dyDescent="0.45">
      <c r="B214" s="371" t="s">
        <v>357</v>
      </c>
      <c r="C214" s="372"/>
      <c r="D214" s="372"/>
      <c r="E214" s="372"/>
      <c r="F214" s="372"/>
      <c r="G214" s="373"/>
      <c r="H214" s="352" t="s">
        <v>326</v>
      </c>
      <c r="I214" s="353"/>
      <c r="J214" s="284">
        <v>20</v>
      </c>
      <c r="K214" s="277"/>
    </row>
    <row r="215" spans="2:11" ht="15" customHeight="1" x14ac:dyDescent="0.45">
      <c r="B215" s="371" t="s">
        <v>358</v>
      </c>
      <c r="C215" s="372"/>
      <c r="D215" s="372"/>
      <c r="E215" s="372"/>
      <c r="F215" s="372"/>
      <c r="G215" s="373"/>
      <c r="H215" s="352" t="s">
        <v>328</v>
      </c>
      <c r="I215" s="353"/>
      <c r="J215" s="284" cm="1">
        <f t="array" ref="J215">LOOKUP(J208&amp;J209,B3:K182:B3:B182&amp;C3:C182,G3:G182)</f>
        <v>45.144329522317932</v>
      </c>
      <c r="K215" s="277"/>
    </row>
    <row r="216" spans="2:11" ht="15" customHeight="1" x14ac:dyDescent="0.45">
      <c r="B216" s="374" t="s">
        <v>359</v>
      </c>
      <c r="C216" s="375"/>
      <c r="D216" s="375"/>
      <c r="E216" s="375"/>
      <c r="F216" s="375"/>
      <c r="G216" s="376"/>
      <c r="H216" s="352" t="s">
        <v>329</v>
      </c>
      <c r="I216" s="353"/>
      <c r="J216" s="284">
        <f>SUM(H3)</f>
        <v>24.615636533542123</v>
      </c>
      <c r="K216" s="277"/>
    </row>
    <row r="217" spans="2:11" ht="15" customHeight="1" x14ac:dyDescent="0.45">
      <c r="B217" s="374" t="s">
        <v>360</v>
      </c>
      <c r="C217" s="375"/>
      <c r="D217" s="375"/>
      <c r="E217" s="375"/>
      <c r="F217" s="375"/>
      <c r="G217" s="376"/>
      <c r="H217" s="352" t="s">
        <v>337</v>
      </c>
      <c r="I217" s="353"/>
      <c r="J217" s="284" cm="1">
        <f t="array" ref="J217">LOOKUP(J208&amp;J209,B3:K182:B3:B182&amp;C3:C182,K3:K184)</f>
        <v>0</v>
      </c>
      <c r="K217" s="277"/>
    </row>
    <row r="218" spans="2:11" ht="15" customHeight="1" thickBot="1" x14ac:dyDescent="0.5">
      <c r="B218" s="374" t="s">
        <v>361</v>
      </c>
      <c r="C218" s="375"/>
      <c r="D218" s="375"/>
      <c r="E218" s="375"/>
      <c r="F218" s="375"/>
      <c r="G218" s="376"/>
      <c r="H218" s="354" t="s">
        <v>333</v>
      </c>
      <c r="I218" s="355"/>
      <c r="J218" s="285">
        <v>0</v>
      </c>
      <c r="K218" s="277"/>
    </row>
    <row r="219" spans="2:11" ht="15" customHeight="1" thickBot="1" x14ac:dyDescent="0.5">
      <c r="B219" s="377" t="s">
        <v>362</v>
      </c>
      <c r="C219" s="378"/>
      <c r="D219" s="378"/>
      <c r="E219" s="378"/>
      <c r="F219" s="378"/>
      <c r="G219" s="379"/>
      <c r="H219" s="356" t="s">
        <v>33</v>
      </c>
      <c r="I219" s="357"/>
      <c r="J219" s="270">
        <f>SUM(J213:K218)</f>
        <v>379.75996605586005</v>
      </c>
      <c r="K219" s="279"/>
    </row>
    <row r="220" spans="2:11" ht="15" customHeight="1" thickBot="1" x14ac:dyDescent="0.5">
      <c r="B220" s="280"/>
      <c r="C220" s="281"/>
      <c r="D220" s="281"/>
      <c r="E220" s="281"/>
      <c r="F220" s="281"/>
      <c r="G220" s="281"/>
      <c r="H220" s="282"/>
      <c r="I220" s="282"/>
      <c r="J220" s="282"/>
      <c r="K220" s="283"/>
    </row>
    <row r="221" spans="2:11" ht="15.75" customHeight="1" thickBot="1" x14ac:dyDescent="0.5"/>
    <row r="222" spans="2:11" ht="42.75" customHeight="1" thickBot="1" x14ac:dyDescent="0.5">
      <c r="B222" s="362" t="s">
        <v>363</v>
      </c>
      <c r="C222" s="363"/>
      <c r="D222" s="363"/>
      <c r="E222" s="363"/>
      <c r="F222" s="363"/>
      <c r="G222" s="363"/>
      <c r="H222" s="363"/>
      <c r="I222" s="363"/>
      <c r="J222" s="363"/>
      <c r="K222" s="364"/>
    </row>
  </sheetData>
  <mergeCells count="35">
    <mergeCell ref="B219:G219"/>
    <mergeCell ref="H219:I219"/>
    <mergeCell ref="B222:K222"/>
    <mergeCell ref="B205:K205"/>
    <mergeCell ref="B216:G216"/>
    <mergeCell ref="H216:I216"/>
    <mergeCell ref="B217:G217"/>
    <mergeCell ref="H217:I217"/>
    <mergeCell ref="B218:G218"/>
    <mergeCell ref="H218:I218"/>
    <mergeCell ref="B212:G212"/>
    <mergeCell ref="H213:I213"/>
    <mergeCell ref="B214:G214"/>
    <mergeCell ref="H214:I214"/>
    <mergeCell ref="B215:G215"/>
    <mergeCell ref="H215:I215"/>
    <mergeCell ref="C207:E207"/>
    <mergeCell ref="C208:E208"/>
    <mergeCell ref="C209:E209"/>
    <mergeCell ref="C210:E210"/>
    <mergeCell ref="D192:E192"/>
    <mergeCell ref="D193:E193"/>
    <mergeCell ref="D194:E194"/>
    <mergeCell ref="D186:F186"/>
    <mergeCell ref="A63:A82"/>
    <mergeCell ref="D1:E1"/>
    <mergeCell ref="I1:J1"/>
    <mergeCell ref="A3:A22"/>
    <mergeCell ref="A23:A42"/>
    <mergeCell ref="A43:A62"/>
    <mergeCell ref="A83:A102"/>
    <mergeCell ref="A103:A122"/>
    <mergeCell ref="A123:A142"/>
    <mergeCell ref="A143:A162"/>
    <mergeCell ref="A163:A182"/>
  </mergeCells>
  <pageMargins left="0.7" right="0.7" top="0.75" bottom="0.75" header="0.3" footer="0.3"/>
  <pageSetup paperSize="9" scale="80" orientation="portrait" horizontalDpi="4294967293" verticalDpi="4294967293" r:id="rId1"/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FEA8A1-F8BC-4662-A2D5-2128C4058964}">
  <dimension ref="A1:O222"/>
  <sheetViews>
    <sheetView zoomScale="85" zoomScaleNormal="85" workbookViewId="0">
      <pane xSplit="1" ySplit="2" topLeftCell="B204" activePane="bottomRight" state="frozen"/>
      <selection activeCell="F159" sqref="F159"/>
      <selection pane="topRight" activeCell="F159" sqref="F159"/>
      <selection pane="bottomLeft" activeCell="F159" sqref="F159"/>
      <selection pane="bottomRight" activeCell="L210" sqref="L210"/>
    </sheetView>
  </sheetViews>
  <sheetFormatPr baseColWidth="10" defaultRowHeight="14.25" x14ac:dyDescent="0.45"/>
  <cols>
    <col min="1" max="1" width="4.1328125" customWidth="1"/>
    <col min="2" max="2" width="5.3984375" style="6" bestFit="1" customWidth="1"/>
    <col min="3" max="3" width="6.265625" bestFit="1" customWidth="1"/>
    <col min="4" max="5" width="10" customWidth="1"/>
    <col min="6" max="6" width="11.1328125" customWidth="1"/>
    <col min="7" max="7" width="12.59765625" customWidth="1"/>
    <col min="8" max="8" width="13.3984375" customWidth="1"/>
    <col min="9" max="9" width="12.86328125" style="20" bestFit="1" customWidth="1"/>
    <col min="10" max="10" width="12.86328125" customWidth="1"/>
    <col min="11" max="11" width="7.73046875" bestFit="1" customWidth="1"/>
    <col min="12" max="12" width="13.265625" customWidth="1"/>
  </cols>
  <sheetData>
    <row r="1" spans="1:15" ht="21" customHeight="1" x14ac:dyDescent="0.45">
      <c r="D1" s="347" t="s">
        <v>280</v>
      </c>
      <c r="E1" s="347"/>
      <c r="F1" s="53" t="s">
        <v>2</v>
      </c>
      <c r="G1" s="27">
        <f>SUM(G193)</f>
        <v>13703.30227813089</v>
      </c>
      <c r="H1" s="27">
        <f>SUM(G194)</f>
        <v>2902.597721869111</v>
      </c>
      <c r="I1" s="348">
        <f>SUM(G1:H1)</f>
        <v>16605.900000000001</v>
      </c>
      <c r="J1" s="349"/>
      <c r="K1" s="4" t="s">
        <v>12</v>
      </c>
      <c r="L1" s="4"/>
      <c r="N1">
        <v>1E-3</v>
      </c>
    </row>
    <row r="2" spans="1:15" ht="46.5" customHeight="1" x14ac:dyDescent="0.45">
      <c r="B2" s="43" t="s">
        <v>0</v>
      </c>
      <c r="C2" s="44" t="s">
        <v>1</v>
      </c>
      <c r="D2" s="3">
        <v>46063</v>
      </c>
      <c r="E2" s="3">
        <v>46091</v>
      </c>
      <c r="F2" s="50" t="s">
        <v>68</v>
      </c>
      <c r="G2" s="51" t="s">
        <v>276</v>
      </c>
      <c r="H2" s="52" t="s">
        <v>277</v>
      </c>
      <c r="I2" s="21" t="s">
        <v>278</v>
      </c>
      <c r="J2" s="28" t="s">
        <v>319</v>
      </c>
      <c r="K2" s="28" t="s">
        <v>266</v>
      </c>
      <c r="L2" s="28" t="s">
        <v>279</v>
      </c>
      <c r="N2" t="s">
        <v>12</v>
      </c>
    </row>
    <row r="3" spans="1:15" ht="15" customHeight="1" x14ac:dyDescent="0.45">
      <c r="A3" s="350"/>
      <c r="B3" s="5" t="s">
        <v>3</v>
      </c>
      <c r="C3" s="2">
        <v>101</v>
      </c>
      <c r="D3" s="1">
        <v>3186779</v>
      </c>
      <c r="E3" s="1">
        <v>3201741</v>
      </c>
      <c r="F3" s="41">
        <f>(E3-D3)*$N$1</f>
        <v>14.962</v>
      </c>
      <c r="G3" s="22">
        <f>MMULT($G$1,1/$F$183)*F3</f>
        <v>66.915560409372475</v>
      </c>
      <c r="H3" s="45">
        <f>MMULT($H$1,1/180)</f>
        <v>16.12554289927284</v>
      </c>
      <c r="I3" s="42">
        <f>SUM(G3,H3)</f>
        <v>83.041103308645319</v>
      </c>
      <c r="J3" s="30">
        <v>310</v>
      </c>
      <c r="K3" s="194"/>
      <c r="L3" s="27">
        <f>SUM(I3,J3,K3)</f>
        <v>393.04110330864535</v>
      </c>
      <c r="N3" t="s">
        <v>12</v>
      </c>
    </row>
    <row r="4" spans="1:15" ht="15" customHeight="1" x14ac:dyDescent="0.45">
      <c r="A4" s="350"/>
      <c r="B4" s="5" t="s">
        <v>3</v>
      </c>
      <c r="C4" s="2">
        <v>102</v>
      </c>
      <c r="D4" s="1">
        <v>2074156</v>
      </c>
      <c r="E4" s="1">
        <v>2081981</v>
      </c>
      <c r="F4" s="41">
        <f t="shared" ref="F4:F22" si="0">(E4-D4)*$N$1</f>
        <v>7.8250000000000002</v>
      </c>
      <c r="G4" s="22">
        <f t="shared" ref="G4:G67" si="1">MMULT($G$1,1/$F$183)*F4</f>
        <v>34.996274575814709</v>
      </c>
      <c r="H4" s="45">
        <f t="shared" ref="H4:H67" si="2">MMULT($H$1,1/180)</f>
        <v>16.12554289927284</v>
      </c>
      <c r="I4" s="42">
        <f t="shared" ref="I4:I67" si="3">SUM(G4,H4)</f>
        <v>51.121817475087553</v>
      </c>
      <c r="J4" s="30">
        <f>SUM(J3)</f>
        <v>310</v>
      </c>
      <c r="K4" s="194"/>
      <c r="L4" s="27">
        <f>SUM(I4,J4,K4)</f>
        <v>361.12181747508754</v>
      </c>
      <c r="N4" t="s">
        <v>12</v>
      </c>
    </row>
    <row r="5" spans="1:15" ht="15" customHeight="1" x14ac:dyDescent="0.45">
      <c r="A5" s="350"/>
      <c r="B5" s="5" t="s">
        <v>3</v>
      </c>
      <c r="C5" s="2">
        <v>103</v>
      </c>
      <c r="D5" s="1">
        <v>2958374</v>
      </c>
      <c r="E5" s="1">
        <v>2967562</v>
      </c>
      <c r="F5" s="41">
        <f t="shared" si="0"/>
        <v>9.1880000000000006</v>
      </c>
      <c r="G5" s="22">
        <f t="shared" si="1"/>
        <v>41.092111284675468</v>
      </c>
      <c r="H5" s="45">
        <f t="shared" si="2"/>
        <v>16.12554289927284</v>
      </c>
      <c r="I5" s="42">
        <f t="shared" si="3"/>
        <v>57.217654183948312</v>
      </c>
      <c r="J5" s="30">
        <f t="shared" ref="J5" si="4">SUM(J4)</f>
        <v>310</v>
      </c>
      <c r="K5" s="194"/>
      <c r="L5" s="27">
        <f t="shared" ref="L5:L67" si="5">SUM(I5,J5,K5)</f>
        <v>367.2176541839483</v>
      </c>
      <c r="N5" t="s">
        <v>12</v>
      </c>
    </row>
    <row r="6" spans="1:15" ht="15" customHeight="1" x14ac:dyDescent="0.45">
      <c r="A6" s="350"/>
      <c r="B6" s="5" t="s">
        <v>3</v>
      </c>
      <c r="C6" s="2">
        <v>104</v>
      </c>
      <c r="D6" s="1">
        <v>2576361</v>
      </c>
      <c r="E6" s="1">
        <v>2589128</v>
      </c>
      <c r="F6" s="41">
        <f t="shared" si="0"/>
        <v>12.766999999999999</v>
      </c>
      <c r="G6" s="22">
        <f t="shared" si="1"/>
        <v>57.098714058712638</v>
      </c>
      <c r="H6" s="45">
        <f t="shared" si="2"/>
        <v>16.12554289927284</v>
      </c>
      <c r="I6" s="42">
        <f t="shared" si="3"/>
        <v>73.224256957985475</v>
      </c>
      <c r="J6" s="30">
        <f>SUM(J3)</f>
        <v>310</v>
      </c>
      <c r="K6" s="194"/>
      <c r="L6" s="27">
        <f t="shared" si="5"/>
        <v>383.22425695798546</v>
      </c>
      <c r="N6" t="s">
        <v>12</v>
      </c>
      <c r="O6" t="s">
        <v>12</v>
      </c>
    </row>
    <row r="7" spans="1:15" ht="15" customHeight="1" x14ac:dyDescent="0.45">
      <c r="A7" s="350"/>
      <c r="B7" s="5" t="s">
        <v>3</v>
      </c>
      <c r="C7" s="2">
        <v>201</v>
      </c>
      <c r="D7" s="1">
        <v>3772128</v>
      </c>
      <c r="E7" s="1">
        <v>3786851</v>
      </c>
      <c r="F7" s="41">
        <f t="shared" si="0"/>
        <v>14.723000000000001</v>
      </c>
      <c r="G7" s="22">
        <f t="shared" si="1"/>
        <v>65.846664610826835</v>
      </c>
      <c r="H7" s="45">
        <f t="shared" si="2"/>
        <v>16.12554289927284</v>
      </c>
      <c r="I7" s="42">
        <f t="shared" si="3"/>
        <v>81.972207510099679</v>
      </c>
      <c r="J7" s="30">
        <f t="shared" ref="J7:J70" si="6">SUM(J4)</f>
        <v>310</v>
      </c>
      <c r="K7" s="194"/>
      <c r="L7" s="27">
        <f t="shared" si="5"/>
        <v>391.97220751009968</v>
      </c>
      <c r="N7" t="s">
        <v>12</v>
      </c>
    </row>
    <row r="8" spans="1:15" ht="15" customHeight="1" x14ac:dyDescent="0.45">
      <c r="A8" s="350"/>
      <c r="B8" s="5" t="s">
        <v>3</v>
      </c>
      <c r="C8" s="2">
        <v>202</v>
      </c>
      <c r="D8" s="1">
        <v>239732</v>
      </c>
      <c r="E8" s="1">
        <v>256956</v>
      </c>
      <c r="F8" s="41">
        <f t="shared" si="0"/>
        <v>17.224</v>
      </c>
      <c r="G8" s="22">
        <f t="shared" si="1"/>
        <v>77.032055373013748</v>
      </c>
      <c r="H8" s="45">
        <f t="shared" si="2"/>
        <v>16.12554289927284</v>
      </c>
      <c r="I8" s="42">
        <f t="shared" si="3"/>
        <v>93.157598272286592</v>
      </c>
      <c r="J8" s="30">
        <f t="shared" si="6"/>
        <v>310</v>
      </c>
      <c r="K8" s="194"/>
      <c r="L8" s="27">
        <f t="shared" si="5"/>
        <v>403.15759827228658</v>
      </c>
      <c r="N8" t="s">
        <v>12</v>
      </c>
    </row>
    <row r="9" spans="1:15" ht="15" customHeight="1" x14ac:dyDescent="0.45">
      <c r="A9" s="350"/>
      <c r="B9" s="5" t="s">
        <v>3</v>
      </c>
      <c r="C9" s="2">
        <v>203</v>
      </c>
      <c r="D9" s="1">
        <v>5004819</v>
      </c>
      <c r="E9" s="1">
        <v>5027653</v>
      </c>
      <c r="F9" s="41">
        <f t="shared" si="0"/>
        <v>22.834</v>
      </c>
      <c r="G9" s="22">
        <f t="shared" si="1"/>
        <v>102.12203625100997</v>
      </c>
      <c r="H9" s="45">
        <f t="shared" si="2"/>
        <v>16.12554289927284</v>
      </c>
      <c r="I9" s="42">
        <f t="shared" si="3"/>
        <v>118.24757915028282</v>
      </c>
      <c r="J9" s="30">
        <f t="shared" si="6"/>
        <v>310</v>
      </c>
      <c r="K9" s="194"/>
      <c r="L9" s="27">
        <f t="shared" si="5"/>
        <v>428.24757915028283</v>
      </c>
      <c r="N9" t="s">
        <v>12</v>
      </c>
    </row>
    <row r="10" spans="1:15" ht="15" customHeight="1" x14ac:dyDescent="0.45">
      <c r="A10" s="350"/>
      <c r="B10" s="5" t="s">
        <v>3</v>
      </c>
      <c r="C10" s="2">
        <v>204</v>
      </c>
      <c r="D10" s="1">
        <v>2014519</v>
      </c>
      <c r="E10" s="1">
        <v>2029116</v>
      </c>
      <c r="F10" s="41">
        <f t="shared" si="0"/>
        <v>14.597</v>
      </c>
      <c r="G10" s="22">
        <f t="shared" si="1"/>
        <v>65.283146323727451</v>
      </c>
      <c r="H10" s="45">
        <f t="shared" si="2"/>
        <v>16.12554289927284</v>
      </c>
      <c r="I10" s="42">
        <f t="shared" si="3"/>
        <v>81.408689223000295</v>
      </c>
      <c r="J10" s="30">
        <f t="shared" si="6"/>
        <v>310</v>
      </c>
      <c r="K10" s="194"/>
      <c r="L10" s="27">
        <f t="shared" si="5"/>
        <v>391.40868922300029</v>
      </c>
      <c r="N10" t="s">
        <v>12</v>
      </c>
    </row>
    <row r="11" spans="1:15" ht="15" customHeight="1" x14ac:dyDescent="0.45">
      <c r="A11" s="350"/>
      <c r="B11" s="5" t="s">
        <v>3</v>
      </c>
      <c r="C11" s="2">
        <v>301</v>
      </c>
      <c r="D11" s="1">
        <v>4130697</v>
      </c>
      <c r="E11" s="1">
        <v>4154721</v>
      </c>
      <c r="F11" s="41">
        <f t="shared" si="0"/>
        <v>24.024000000000001</v>
      </c>
      <c r="G11" s="22">
        <f t="shared" si="1"/>
        <v>107.44415340694857</v>
      </c>
      <c r="H11" s="45">
        <f t="shared" si="2"/>
        <v>16.12554289927284</v>
      </c>
      <c r="I11" s="42">
        <f t="shared" si="3"/>
        <v>123.56969630622142</v>
      </c>
      <c r="J11" s="30">
        <f t="shared" si="6"/>
        <v>310</v>
      </c>
      <c r="K11" s="194"/>
      <c r="L11" s="27">
        <f t="shared" si="5"/>
        <v>433.56969630622143</v>
      </c>
      <c r="N11" t="s">
        <v>12</v>
      </c>
    </row>
    <row r="12" spans="1:15" ht="15" customHeight="1" x14ac:dyDescent="0.45">
      <c r="A12" s="350"/>
      <c r="B12" s="5" t="s">
        <v>3</v>
      </c>
      <c r="C12" s="2">
        <v>302</v>
      </c>
      <c r="D12" s="1">
        <v>4455657</v>
      </c>
      <c r="E12" s="1">
        <v>4477580</v>
      </c>
      <c r="F12" s="41">
        <f>(E12-D12)*$N$1</f>
        <v>21.923000000000002</v>
      </c>
      <c r="G12" s="22">
        <f t="shared" si="1"/>
        <v>98.047709587934307</v>
      </c>
      <c r="H12" s="45">
        <f t="shared" si="2"/>
        <v>16.12554289927284</v>
      </c>
      <c r="I12" s="42">
        <f t="shared" si="3"/>
        <v>114.17325248720715</v>
      </c>
      <c r="J12" s="30">
        <f t="shared" si="6"/>
        <v>310</v>
      </c>
      <c r="K12" s="194">
        <v>10</v>
      </c>
      <c r="L12" s="27">
        <f t="shared" si="5"/>
        <v>434.17325248720715</v>
      </c>
      <c r="N12" t="s">
        <v>12</v>
      </c>
    </row>
    <row r="13" spans="1:15" ht="15" customHeight="1" x14ac:dyDescent="0.45">
      <c r="A13" s="350"/>
      <c r="B13" s="5" t="s">
        <v>3</v>
      </c>
      <c r="C13" s="2">
        <v>303</v>
      </c>
      <c r="D13" s="1">
        <v>3688875</v>
      </c>
      <c r="E13" s="1">
        <v>3705187</v>
      </c>
      <c r="F13" s="41">
        <f t="shared" si="0"/>
        <v>16.312000000000001</v>
      </c>
      <c r="G13" s="22">
        <f t="shared" si="1"/>
        <v>72.953256342580133</v>
      </c>
      <c r="H13" s="45">
        <f t="shared" si="2"/>
        <v>16.12554289927284</v>
      </c>
      <c r="I13" s="42">
        <f t="shared" si="3"/>
        <v>89.078799241852977</v>
      </c>
      <c r="J13" s="30">
        <f t="shared" si="6"/>
        <v>310</v>
      </c>
      <c r="K13" s="194"/>
      <c r="L13" s="27">
        <f t="shared" si="5"/>
        <v>399.07879924185295</v>
      </c>
      <c r="N13" t="s">
        <v>12</v>
      </c>
    </row>
    <row r="14" spans="1:15" ht="15" customHeight="1" x14ac:dyDescent="0.45">
      <c r="A14" s="350"/>
      <c r="B14" s="5" t="s">
        <v>3</v>
      </c>
      <c r="C14" s="2">
        <v>304</v>
      </c>
      <c r="D14" s="1">
        <v>1773512</v>
      </c>
      <c r="E14" s="1">
        <v>1799203</v>
      </c>
      <c r="F14" s="41">
        <f t="shared" si="0"/>
        <v>25.690999999999999</v>
      </c>
      <c r="G14" s="22">
        <f t="shared" si="1"/>
        <v>114.89958979262053</v>
      </c>
      <c r="H14" s="45">
        <f t="shared" si="2"/>
        <v>16.12554289927284</v>
      </c>
      <c r="I14" s="42">
        <f t="shared" si="3"/>
        <v>131.02513269189336</v>
      </c>
      <c r="J14" s="30">
        <f t="shared" si="6"/>
        <v>310</v>
      </c>
      <c r="K14" s="194"/>
      <c r="L14" s="27">
        <f t="shared" si="5"/>
        <v>441.02513269189336</v>
      </c>
      <c r="N14" t="s">
        <v>12</v>
      </c>
    </row>
    <row r="15" spans="1:15" ht="15" customHeight="1" x14ac:dyDescent="0.45">
      <c r="A15" s="350"/>
      <c r="B15" s="5" t="s">
        <v>3</v>
      </c>
      <c r="C15" s="2">
        <v>401</v>
      </c>
      <c r="D15" s="1">
        <v>2249972</v>
      </c>
      <c r="E15" s="1">
        <v>2254931</v>
      </c>
      <c r="F15" s="41">
        <f t="shared" si="0"/>
        <v>4.9590000000000005</v>
      </c>
      <c r="G15" s="22">
        <f t="shared" si="1"/>
        <v>22.178469727982769</v>
      </c>
      <c r="H15" s="45">
        <f t="shared" si="2"/>
        <v>16.12554289927284</v>
      </c>
      <c r="I15" s="42">
        <f t="shared" si="3"/>
        <v>38.304012627255609</v>
      </c>
      <c r="J15" s="30">
        <f t="shared" si="6"/>
        <v>310</v>
      </c>
      <c r="K15" s="194"/>
      <c r="L15" s="27">
        <f t="shared" si="5"/>
        <v>348.30401262725559</v>
      </c>
      <c r="N15" t="s">
        <v>12</v>
      </c>
    </row>
    <row r="16" spans="1:15" ht="15" customHeight="1" x14ac:dyDescent="0.45">
      <c r="A16" s="350"/>
      <c r="B16" s="5" t="s">
        <v>3</v>
      </c>
      <c r="C16" s="2">
        <v>402</v>
      </c>
      <c r="D16" s="1">
        <v>5615026</v>
      </c>
      <c r="E16" s="1">
        <v>5626348</v>
      </c>
      <c r="F16" s="41">
        <f t="shared" si="0"/>
        <v>11.322000000000001</v>
      </c>
      <c r="G16" s="22">
        <f t="shared" si="1"/>
        <v>50.636143226501488</v>
      </c>
      <c r="H16" s="45">
        <f t="shared" si="2"/>
        <v>16.12554289927284</v>
      </c>
      <c r="I16" s="42">
        <f t="shared" si="3"/>
        <v>66.761686125774332</v>
      </c>
      <c r="J16" s="30">
        <f t="shared" si="6"/>
        <v>310</v>
      </c>
      <c r="K16" s="194"/>
      <c r="L16" s="27">
        <f t="shared" si="5"/>
        <v>376.7616861257743</v>
      </c>
    </row>
    <row r="17" spans="1:12" ht="15" customHeight="1" x14ac:dyDescent="0.45">
      <c r="A17" s="350"/>
      <c r="B17" s="5" t="s">
        <v>3</v>
      </c>
      <c r="C17" s="2">
        <v>403</v>
      </c>
      <c r="D17" s="1">
        <v>3025237</v>
      </c>
      <c r="E17" s="1">
        <v>3040650</v>
      </c>
      <c r="F17" s="41">
        <f t="shared" si="0"/>
        <v>15.413</v>
      </c>
      <c r="G17" s="22">
        <f t="shared" si="1"/>
        <v>68.932598087799633</v>
      </c>
      <c r="H17" s="45">
        <f t="shared" si="2"/>
        <v>16.12554289927284</v>
      </c>
      <c r="I17" s="42">
        <f t="shared" si="3"/>
        <v>85.058140987072477</v>
      </c>
      <c r="J17" s="30">
        <f t="shared" si="6"/>
        <v>310</v>
      </c>
      <c r="K17" s="194"/>
      <c r="L17" s="27">
        <f t="shared" si="5"/>
        <v>395.05814098707248</v>
      </c>
    </row>
    <row r="18" spans="1:12" ht="15" customHeight="1" x14ac:dyDescent="0.45">
      <c r="A18" s="350"/>
      <c r="B18" s="5" t="s">
        <v>3</v>
      </c>
      <c r="C18" s="2">
        <v>404</v>
      </c>
      <c r="D18" s="1">
        <v>2707926</v>
      </c>
      <c r="E18" s="1">
        <v>2719800</v>
      </c>
      <c r="F18" s="41">
        <f t="shared" si="0"/>
        <v>11.874000000000001</v>
      </c>
      <c r="G18" s="22">
        <f t="shared" si="1"/>
        <v>53.104890008079728</v>
      </c>
      <c r="H18" s="45">
        <f t="shared" si="2"/>
        <v>16.12554289927284</v>
      </c>
      <c r="I18" s="42">
        <f t="shared" si="3"/>
        <v>69.230432907352565</v>
      </c>
      <c r="J18" s="30">
        <f t="shared" si="6"/>
        <v>310</v>
      </c>
      <c r="K18" s="194"/>
      <c r="L18" s="27">
        <f t="shared" si="5"/>
        <v>379.23043290735257</v>
      </c>
    </row>
    <row r="19" spans="1:12" ht="15" customHeight="1" x14ac:dyDescent="0.45">
      <c r="A19" s="350"/>
      <c r="B19" s="5" t="s">
        <v>3</v>
      </c>
      <c r="C19" s="2">
        <v>501</v>
      </c>
      <c r="D19" s="1">
        <v>3986753</v>
      </c>
      <c r="E19" s="1">
        <v>4010088</v>
      </c>
      <c r="F19" s="41">
        <f t="shared" si="0"/>
        <v>23.335000000000001</v>
      </c>
      <c r="G19" s="22">
        <f t="shared" si="1"/>
        <v>104.36269229733371</v>
      </c>
      <c r="H19" s="45">
        <f t="shared" si="2"/>
        <v>16.12554289927284</v>
      </c>
      <c r="I19" s="42">
        <f t="shared" si="3"/>
        <v>120.48823519660655</v>
      </c>
      <c r="J19" s="30">
        <f t="shared" si="6"/>
        <v>310</v>
      </c>
      <c r="K19" s="194"/>
      <c r="L19" s="27">
        <f t="shared" si="5"/>
        <v>430.48823519660652</v>
      </c>
    </row>
    <row r="20" spans="1:12" ht="15" customHeight="1" x14ac:dyDescent="0.45">
      <c r="A20" s="350"/>
      <c r="B20" s="5" t="s">
        <v>3</v>
      </c>
      <c r="C20" s="2">
        <v>502</v>
      </c>
      <c r="D20" s="1">
        <v>5959981</v>
      </c>
      <c r="E20" s="1">
        <v>6000538</v>
      </c>
      <c r="F20" s="41">
        <f t="shared" si="0"/>
        <v>40.557000000000002</v>
      </c>
      <c r="G20" s="22">
        <f t="shared" si="1"/>
        <v>181.3858029356316</v>
      </c>
      <c r="H20" s="45">
        <f t="shared" si="2"/>
        <v>16.12554289927284</v>
      </c>
      <c r="I20" s="42">
        <f t="shared" si="3"/>
        <v>197.51134583490443</v>
      </c>
      <c r="J20" s="30">
        <f t="shared" si="6"/>
        <v>310</v>
      </c>
      <c r="K20" s="194"/>
      <c r="L20" s="27">
        <f t="shared" si="5"/>
        <v>507.51134583490443</v>
      </c>
    </row>
    <row r="21" spans="1:12" ht="15" customHeight="1" x14ac:dyDescent="0.45">
      <c r="A21" s="350"/>
      <c r="B21" s="5" t="s">
        <v>3</v>
      </c>
      <c r="C21" s="2">
        <v>503</v>
      </c>
      <c r="D21" s="1">
        <v>2058419</v>
      </c>
      <c r="E21" s="1">
        <v>2078647</v>
      </c>
      <c r="F21" s="41">
        <f t="shared" si="0"/>
        <v>20.228000000000002</v>
      </c>
      <c r="G21" s="22">
        <f t="shared" si="1"/>
        <v>90.46704691624025</v>
      </c>
      <c r="H21" s="45">
        <f t="shared" si="2"/>
        <v>16.12554289927284</v>
      </c>
      <c r="I21" s="42">
        <f t="shared" si="3"/>
        <v>106.59258981551309</v>
      </c>
      <c r="J21" s="30">
        <f t="shared" si="6"/>
        <v>310</v>
      </c>
      <c r="K21" s="194"/>
      <c r="L21" s="27">
        <f t="shared" si="5"/>
        <v>416.59258981551307</v>
      </c>
    </row>
    <row r="22" spans="1:12" ht="15.75" customHeight="1" x14ac:dyDescent="0.45">
      <c r="A22" s="350"/>
      <c r="B22" s="5" t="s">
        <v>3</v>
      </c>
      <c r="C22" s="2">
        <v>504</v>
      </c>
      <c r="D22" s="1">
        <v>311080</v>
      </c>
      <c r="E22" s="1">
        <v>314742</v>
      </c>
      <c r="F22" s="41">
        <f t="shared" si="0"/>
        <v>3.6619999999999999</v>
      </c>
      <c r="G22" s="22">
        <f t="shared" si="1"/>
        <v>16.37780926474549</v>
      </c>
      <c r="H22" s="45">
        <f t="shared" si="2"/>
        <v>16.12554289927284</v>
      </c>
      <c r="I22" s="42">
        <f t="shared" si="3"/>
        <v>32.503352164018331</v>
      </c>
      <c r="J22" s="30">
        <f t="shared" si="6"/>
        <v>310</v>
      </c>
      <c r="K22" s="194"/>
      <c r="L22" s="27">
        <f t="shared" si="5"/>
        <v>342.50335216401834</v>
      </c>
    </row>
    <row r="23" spans="1:12" ht="15" customHeight="1" x14ac:dyDescent="0.45">
      <c r="A23" s="351"/>
      <c r="B23" s="5" t="s">
        <v>4</v>
      </c>
      <c r="C23" s="2">
        <v>101</v>
      </c>
      <c r="D23" s="1">
        <v>89921</v>
      </c>
      <c r="E23" s="1">
        <v>91101</v>
      </c>
      <c r="F23" s="41">
        <f>(E23-D23)*0.01</f>
        <v>11.8</v>
      </c>
      <c r="G23" s="22">
        <f t="shared" si="1"/>
        <v>52.773934823592789</v>
      </c>
      <c r="H23" s="45">
        <f t="shared" si="2"/>
        <v>16.12554289927284</v>
      </c>
      <c r="I23" s="42">
        <f t="shared" si="3"/>
        <v>68.899477722865626</v>
      </c>
      <c r="J23" s="30">
        <f t="shared" si="6"/>
        <v>310</v>
      </c>
      <c r="K23" s="194"/>
      <c r="L23" s="27">
        <f t="shared" si="5"/>
        <v>378.89947772286564</v>
      </c>
    </row>
    <row r="24" spans="1:12" ht="15" customHeight="1" x14ac:dyDescent="0.45">
      <c r="A24" s="351"/>
      <c r="B24" s="5" t="s">
        <v>4</v>
      </c>
      <c r="C24" s="2">
        <v>102</v>
      </c>
      <c r="D24" s="1">
        <v>3649226</v>
      </c>
      <c r="E24" s="1">
        <v>3657194</v>
      </c>
      <c r="F24" s="41">
        <f t="shared" ref="F24:F32" si="7">(E24-D24)*$N$1</f>
        <v>7.968</v>
      </c>
      <c r="G24" s="22">
        <f t="shared" si="1"/>
        <v>35.635823107998924</v>
      </c>
      <c r="H24" s="45">
        <f t="shared" si="2"/>
        <v>16.12554289927284</v>
      </c>
      <c r="I24" s="42">
        <f t="shared" si="3"/>
        <v>51.761366007271761</v>
      </c>
      <c r="J24" s="30">
        <f t="shared" si="6"/>
        <v>310</v>
      </c>
      <c r="K24" s="194">
        <v>10</v>
      </c>
      <c r="L24" s="27">
        <f t="shared" si="5"/>
        <v>371.76136600727176</v>
      </c>
    </row>
    <row r="25" spans="1:12" ht="15" customHeight="1" x14ac:dyDescent="0.45">
      <c r="A25" s="351"/>
      <c r="B25" s="5" t="s">
        <v>4</v>
      </c>
      <c r="C25" s="2">
        <v>103</v>
      </c>
      <c r="D25" s="1">
        <v>3571951</v>
      </c>
      <c r="E25" s="1">
        <v>3589954</v>
      </c>
      <c r="F25" s="41">
        <f>(E25-D25)*$N$1</f>
        <v>18.003</v>
      </c>
      <c r="G25" s="22">
        <f t="shared" si="1"/>
        <v>80.516029544842453</v>
      </c>
      <c r="H25" s="45">
        <f t="shared" si="2"/>
        <v>16.12554289927284</v>
      </c>
      <c r="I25" s="42">
        <f t="shared" si="3"/>
        <v>96.641572444115297</v>
      </c>
      <c r="J25" s="30">
        <f t="shared" si="6"/>
        <v>310</v>
      </c>
      <c r="K25" s="194"/>
      <c r="L25" s="27">
        <f t="shared" si="5"/>
        <v>406.6415724441153</v>
      </c>
    </row>
    <row r="26" spans="1:12" ht="15" customHeight="1" x14ac:dyDescent="0.45">
      <c r="A26" s="351"/>
      <c r="B26" s="5" t="s">
        <v>4</v>
      </c>
      <c r="C26" s="2">
        <v>104</v>
      </c>
      <c r="D26" s="1">
        <v>5367691</v>
      </c>
      <c r="E26" s="1">
        <v>5386513</v>
      </c>
      <c r="F26" s="41">
        <f t="shared" si="7"/>
        <v>18.821999999999999</v>
      </c>
      <c r="G26" s="22">
        <f t="shared" si="1"/>
        <v>84.178898410988424</v>
      </c>
      <c r="H26" s="45">
        <f t="shared" si="2"/>
        <v>16.12554289927284</v>
      </c>
      <c r="I26" s="42">
        <f t="shared" si="3"/>
        <v>100.30444131026127</v>
      </c>
      <c r="J26" s="30">
        <f t="shared" si="6"/>
        <v>310</v>
      </c>
      <c r="K26" s="194"/>
      <c r="L26" s="27">
        <f t="shared" si="5"/>
        <v>410.30444131026127</v>
      </c>
    </row>
    <row r="27" spans="1:12" ht="15" customHeight="1" x14ac:dyDescent="0.45">
      <c r="A27" s="351"/>
      <c r="B27" s="5" t="s">
        <v>4</v>
      </c>
      <c r="C27" s="2">
        <v>201</v>
      </c>
      <c r="D27" s="1">
        <v>2961539</v>
      </c>
      <c r="E27" s="1">
        <v>2995272</v>
      </c>
      <c r="F27" s="41">
        <f t="shared" si="7"/>
        <v>33.733000000000004</v>
      </c>
      <c r="G27" s="22">
        <f t="shared" si="1"/>
        <v>150.86636808510642</v>
      </c>
      <c r="H27" s="45">
        <f t="shared" si="2"/>
        <v>16.12554289927284</v>
      </c>
      <c r="I27" s="42">
        <f t="shared" si="3"/>
        <v>166.99191098437925</v>
      </c>
      <c r="J27" s="30">
        <f t="shared" si="6"/>
        <v>310</v>
      </c>
      <c r="K27" s="194"/>
      <c r="L27" s="27">
        <f t="shared" si="5"/>
        <v>476.99191098437927</v>
      </c>
    </row>
    <row r="28" spans="1:12" ht="15" customHeight="1" x14ac:dyDescent="0.45">
      <c r="A28" s="351"/>
      <c r="B28" s="5" t="s">
        <v>4</v>
      </c>
      <c r="C28" s="2">
        <v>202</v>
      </c>
      <c r="D28" s="1">
        <v>2622230</v>
      </c>
      <c r="E28" s="1">
        <v>2632240</v>
      </c>
      <c r="F28" s="41">
        <f t="shared" si="7"/>
        <v>10.01</v>
      </c>
      <c r="G28" s="22">
        <f t="shared" si="1"/>
        <v>44.768397252895234</v>
      </c>
      <c r="H28" s="45">
        <f t="shared" si="2"/>
        <v>16.12554289927284</v>
      </c>
      <c r="I28" s="42">
        <f t="shared" si="3"/>
        <v>60.893940152168071</v>
      </c>
      <c r="J28" s="30">
        <f t="shared" si="6"/>
        <v>310</v>
      </c>
      <c r="K28" s="194"/>
      <c r="L28" s="27">
        <f t="shared" si="5"/>
        <v>370.89394015216806</v>
      </c>
    </row>
    <row r="29" spans="1:12" ht="15" customHeight="1" x14ac:dyDescent="0.45">
      <c r="A29" s="351"/>
      <c r="B29" s="5" t="s">
        <v>4</v>
      </c>
      <c r="C29" s="2">
        <v>203</v>
      </c>
      <c r="D29" s="1">
        <v>2536214</v>
      </c>
      <c r="E29" s="1">
        <v>2550652</v>
      </c>
      <c r="F29" s="41">
        <f t="shared" si="7"/>
        <v>14.438000000000001</v>
      </c>
      <c r="G29" s="22">
        <f t="shared" si="1"/>
        <v>64.572039913816326</v>
      </c>
      <c r="H29" s="45">
        <f t="shared" si="2"/>
        <v>16.12554289927284</v>
      </c>
      <c r="I29" s="42">
        <f t="shared" si="3"/>
        <v>80.69758281308917</v>
      </c>
      <c r="J29" s="30">
        <f t="shared" si="6"/>
        <v>310</v>
      </c>
      <c r="K29" s="194"/>
      <c r="L29" s="27">
        <f t="shared" si="5"/>
        <v>390.69758281308918</v>
      </c>
    </row>
    <row r="30" spans="1:12" ht="15" customHeight="1" x14ac:dyDescent="0.45">
      <c r="A30" s="351"/>
      <c r="B30" s="5" t="s">
        <v>4</v>
      </c>
      <c r="C30" s="2">
        <v>204</v>
      </c>
      <c r="D30" s="1">
        <v>2880619</v>
      </c>
      <c r="E30" s="1">
        <v>2894582</v>
      </c>
      <c r="F30" s="41">
        <f t="shared" si="7"/>
        <v>13.963000000000001</v>
      </c>
      <c r="G30" s="22">
        <f t="shared" si="1"/>
        <v>62.447665418798827</v>
      </c>
      <c r="H30" s="45">
        <f t="shared" si="2"/>
        <v>16.12554289927284</v>
      </c>
      <c r="I30" s="42">
        <f t="shared" si="3"/>
        <v>78.573208318071664</v>
      </c>
      <c r="J30" s="30">
        <f t="shared" si="6"/>
        <v>310</v>
      </c>
      <c r="K30" s="194"/>
      <c r="L30" s="27">
        <f t="shared" si="5"/>
        <v>388.57320831807169</v>
      </c>
    </row>
    <row r="31" spans="1:12" ht="15" customHeight="1" x14ac:dyDescent="0.45">
      <c r="A31" s="351"/>
      <c r="B31" s="5" t="s">
        <v>4</v>
      </c>
      <c r="C31" s="2">
        <v>301</v>
      </c>
      <c r="D31" s="1">
        <v>4320446</v>
      </c>
      <c r="E31" s="1">
        <v>4333369</v>
      </c>
      <c r="F31" s="41">
        <f t="shared" si="7"/>
        <v>12.923</v>
      </c>
      <c r="G31" s="22">
        <f t="shared" si="1"/>
        <v>57.796403366549967</v>
      </c>
      <c r="H31" s="45">
        <f t="shared" si="2"/>
        <v>16.12554289927284</v>
      </c>
      <c r="I31" s="42">
        <f t="shared" si="3"/>
        <v>73.921946265822811</v>
      </c>
      <c r="J31" s="30">
        <f t="shared" si="6"/>
        <v>310</v>
      </c>
      <c r="K31" s="194"/>
      <c r="L31" s="27">
        <f t="shared" si="5"/>
        <v>383.92194626582284</v>
      </c>
    </row>
    <row r="32" spans="1:12" ht="15" customHeight="1" x14ac:dyDescent="0.45">
      <c r="A32" s="351"/>
      <c r="B32" s="5" t="s">
        <v>4</v>
      </c>
      <c r="C32" s="2">
        <v>302</v>
      </c>
      <c r="D32" s="1">
        <v>2631815</v>
      </c>
      <c r="E32" s="1">
        <v>2644354</v>
      </c>
      <c r="F32" s="41">
        <f t="shared" si="7"/>
        <v>12.539</v>
      </c>
      <c r="G32" s="22">
        <f t="shared" si="1"/>
        <v>56.07901430110423</v>
      </c>
      <c r="H32" s="45">
        <f t="shared" si="2"/>
        <v>16.12554289927284</v>
      </c>
      <c r="I32" s="42">
        <f t="shared" si="3"/>
        <v>72.204557200377067</v>
      </c>
      <c r="J32" s="30">
        <f t="shared" si="6"/>
        <v>310</v>
      </c>
      <c r="K32" s="194"/>
      <c r="L32" s="27">
        <f t="shared" si="5"/>
        <v>382.20455720037705</v>
      </c>
    </row>
    <row r="33" spans="1:12" ht="15" customHeight="1" x14ac:dyDescent="0.45">
      <c r="A33" s="351"/>
      <c r="B33" s="5" t="s">
        <v>4</v>
      </c>
      <c r="C33" s="2">
        <v>303</v>
      </c>
      <c r="D33" s="1">
        <v>123269</v>
      </c>
      <c r="E33" s="1">
        <v>124306</v>
      </c>
      <c r="F33" s="41">
        <f>(E33-D33)*0.01</f>
        <v>10.370000000000001</v>
      </c>
      <c r="G33" s="22">
        <f t="shared" si="1"/>
        <v>46.378449501750616</v>
      </c>
      <c r="H33" s="45">
        <f t="shared" si="2"/>
        <v>16.12554289927284</v>
      </c>
      <c r="I33" s="42">
        <f t="shared" si="3"/>
        <v>62.503992401023453</v>
      </c>
      <c r="J33" s="30">
        <f t="shared" si="6"/>
        <v>310</v>
      </c>
      <c r="K33" s="194"/>
      <c r="L33" s="27">
        <f t="shared" si="5"/>
        <v>372.50399240102342</v>
      </c>
    </row>
    <row r="34" spans="1:12" ht="15" customHeight="1" x14ac:dyDescent="0.45">
      <c r="A34" s="351"/>
      <c r="B34" s="5" t="s">
        <v>4</v>
      </c>
      <c r="C34" s="2">
        <v>304</v>
      </c>
      <c r="D34" s="1">
        <v>3549745</v>
      </c>
      <c r="E34" s="1">
        <v>3573151</v>
      </c>
      <c r="F34" s="41">
        <f t="shared" ref="F34:F42" si="8">(E34-D34)*$N$1</f>
        <v>23.405999999999999</v>
      </c>
      <c r="G34" s="22">
        <f t="shared" si="1"/>
        <v>104.68023037974685</v>
      </c>
      <c r="H34" s="45">
        <f t="shared" si="2"/>
        <v>16.12554289927284</v>
      </c>
      <c r="I34" s="42">
        <f t="shared" si="3"/>
        <v>120.80577327901969</v>
      </c>
      <c r="J34" s="30">
        <f t="shared" si="6"/>
        <v>310</v>
      </c>
      <c r="K34" s="194"/>
      <c r="L34" s="27">
        <f t="shared" si="5"/>
        <v>430.80577327901972</v>
      </c>
    </row>
    <row r="35" spans="1:12" ht="15" customHeight="1" x14ac:dyDescent="0.45">
      <c r="A35" s="351"/>
      <c r="B35" s="5" t="s">
        <v>4</v>
      </c>
      <c r="C35" s="2">
        <v>401</v>
      </c>
      <c r="D35" s="1">
        <v>3366047</v>
      </c>
      <c r="E35" s="1">
        <v>3376689</v>
      </c>
      <c r="F35" s="41">
        <f t="shared" si="8"/>
        <v>10.641999999999999</v>
      </c>
      <c r="G35" s="22">
        <f t="shared" si="1"/>
        <v>47.594933423108003</v>
      </c>
      <c r="H35" s="45">
        <f t="shared" si="2"/>
        <v>16.12554289927284</v>
      </c>
      <c r="I35" s="42">
        <f t="shared" si="3"/>
        <v>63.720476322380847</v>
      </c>
      <c r="J35" s="30">
        <f t="shared" si="6"/>
        <v>310</v>
      </c>
      <c r="K35" s="194"/>
      <c r="L35" s="27">
        <f t="shared" si="5"/>
        <v>373.72047632238082</v>
      </c>
    </row>
    <row r="36" spans="1:12" ht="15" customHeight="1" x14ac:dyDescent="0.45">
      <c r="A36" s="351"/>
      <c r="B36" s="5" t="s">
        <v>4</v>
      </c>
      <c r="C36" s="2">
        <v>402</v>
      </c>
      <c r="D36" s="1">
        <v>1431725</v>
      </c>
      <c r="E36" s="1">
        <v>1442170</v>
      </c>
      <c r="F36" s="41">
        <f t="shared" si="8"/>
        <v>10.445</v>
      </c>
      <c r="G36" s="22">
        <f t="shared" si="1"/>
        <v>46.713877053595482</v>
      </c>
      <c r="H36" s="45">
        <f t="shared" si="2"/>
        <v>16.12554289927284</v>
      </c>
      <c r="I36" s="42">
        <f t="shared" si="3"/>
        <v>62.839419952868326</v>
      </c>
      <c r="J36" s="30">
        <f t="shared" si="6"/>
        <v>310</v>
      </c>
      <c r="K36" s="194"/>
      <c r="L36" s="27">
        <f t="shared" si="5"/>
        <v>372.8394199528683</v>
      </c>
    </row>
    <row r="37" spans="1:12" ht="15" customHeight="1" x14ac:dyDescent="0.45">
      <c r="A37" s="351"/>
      <c r="B37" s="5" t="s">
        <v>4</v>
      </c>
      <c r="C37" s="297">
        <v>403</v>
      </c>
      <c r="D37" s="1">
        <v>14097</v>
      </c>
      <c r="E37" s="1">
        <v>14098</v>
      </c>
      <c r="F37" s="263">
        <v>18</v>
      </c>
      <c r="G37" s="22">
        <f t="shared" si="1"/>
        <v>80.502612442768651</v>
      </c>
      <c r="H37" s="45">
        <f t="shared" si="2"/>
        <v>16.12554289927284</v>
      </c>
      <c r="I37" s="42">
        <f t="shared" si="3"/>
        <v>96.628155342041495</v>
      </c>
      <c r="J37" s="30">
        <f t="shared" si="6"/>
        <v>310</v>
      </c>
      <c r="K37" s="194"/>
      <c r="L37" s="27">
        <f t="shared" si="5"/>
        <v>406.62815534204151</v>
      </c>
    </row>
    <row r="38" spans="1:12" ht="15" customHeight="1" x14ac:dyDescent="0.45">
      <c r="A38" s="351"/>
      <c r="B38" s="5" t="s">
        <v>4</v>
      </c>
      <c r="C38" s="2">
        <v>404</v>
      </c>
      <c r="D38" s="1">
        <v>3969603</v>
      </c>
      <c r="E38" s="1">
        <v>3985842</v>
      </c>
      <c r="F38" s="41">
        <f t="shared" si="8"/>
        <v>16.239000000000001</v>
      </c>
      <c r="G38" s="22">
        <f t="shared" si="1"/>
        <v>72.626773525451128</v>
      </c>
      <c r="H38" s="45">
        <f t="shared" si="2"/>
        <v>16.12554289927284</v>
      </c>
      <c r="I38" s="42">
        <f t="shared" si="3"/>
        <v>88.752316424723972</v>
      </c>
      <c r="J38" s="30">
        <f t="shared" si="6"/>
        <v>310</v>
      </c>
      <c r="K38" s="194"/>
      <c r="L38" s="27">
        <f t="shared" si="5"/>
        <v>398.75231642472397</v>
      </c>
    </row>
    <row r="39" spans="1:12" ht="15" customHeight="1" x14ac:dyDescent="0.45">
      <c r="A39" s="351"/>
      <c r="B39" s="5" t="s">
        <v>4</v>
      </c>
      <c r="C39" s="2">
        <v>501</v>
      </c>
      <c r="D39" s="1">
        <v>5336789</v>
      </c>
      <c r="E39" s="1">
        <v>5382361</v>
      </c>
      <c r="F39" s="41">
        <f t="shared" si="8"/>
        <v>45.572000000000003</v>
      </c>
      <c r="G39" s="22">
        <f t="shared" si="1"/>
        <v>203.81472523565853</v>
      </c>
      <c r="H39" s="45">
        <f t="shared" si="2"/>
        <v>16.12554289927284</v>
      </c>
      <c r="I39" s="42">
        <f t="shared" si="3"/>
        <v>219.94026813493136</v>
      </c>
      <c r="J39" s="30">
        <f t="shared" si="6"/>
        <v>310</v>
      </c>
      <c r="K39" s="194"/>
      <c r="L39" s="27">
        <f t="shared" si="5"/>
        <v>529.94026813493133</v>
      </c>
    </row>
    <row r="40" spans="1:12" ht="15" customHeight="1" x14ac:dyDescent="0.45">
      <c r="A40" s="351"/>
      <c r="B40" s="5" t="s">
        <v>4</v>
      </c>
      <c r="C40" s="2">
        <v>502</v>
      </c>
      <c r="D40" s="1">
        <v>6846748</v>
      </c>
      <c r="E40" s="1">
        <v>6872283</v>
      </c>
      <c r="F40" s="41">
        <f t="shared" si="8"/>
        <v>25.535</v>
      </c>
      <c r="G40" s="22">
        <f t="shared" si="1"/>
        <v>114.20190048478321</v>
      </c>
      <c r="H40" s="45">
        <f t="shared" si="2"/>
        <v>16.12554289927284</v>
      </c>
      <c r="I40" s="42">
        <f t="shared" si="3"/>
        <v>130.32744338405604</v>
      </c>
      <c r="J40" s="30">
        <f t="shared" si="6"/>
        <v>310</v>
      </c>
      <c r="K40" s="194"/>
      <c r="L40" s="27">
        <f t="shared" si="5"/>
        <v>440.32744338405604</v>
      </c>
    </row>
    <row r="41" spans="1:12" ht="15" customHeight="1" x14ac:dyDescent="0.45">
      <c r="A41" s="351"/>
      <c r="B41" s="5" t="s">
        <v>4</v>
      </c>
      <c r="C41" s="2">
        <v>503</v>
      </c>
      <c r="D41" s="1">
        <v>3877537</v>
      </c>
      <c r="E41" s="1">
        <v>3899226</v>
      </c>
      <c r="F41" s="41">
        <f t="shared" si="8"/>
        <v>21.689</v>
      </c>
      <c r="G41" s="22">
        <f t="shared" si="1"/>
        <v>97.001175626178295</v>
      </c>
      <c r="H41" s="45">
        <f t="shared" si="2"/>
        <v>16.12554289927284</v>
      </c>
      <c r="I41" s="42">
        <f t="shared" si="3"/>
        <v>113.12671852545114</v>
      </c>
      <c r="J41" s="30">
        <f t="shared" si="6"/>
        <v>310</v>
      </c>
      <c r="K41" s="194">
        <v>10</v>
      </c>
      <c r="L41" s="27">
        <f t="shared" si="5"/>
        <v>433.12671852545111</v>
      </c>
    </row>
    <row r="42" spans="1:12" ht="15.75" customHeight="1" x14ac:dyDescent="0.45">
      <c r="A42" s="351"/>
      <c r="B42" s="5" t="s">
        <v>4</v>
      </c>
      <c r="C42" s="2">
        <v>504</v>
      </c>
      <c r="D42" s="1">
        <v>3006286</v>
      </c>
      <c r="E42" s="1">
        <v>3015069</v>
      </c>
      <c r="F42" s="41">
        <f t="shared" si="8"/>
        <v>8.7829999999999995</v>
      </c>
      <c r="G42" s="22">
        <f t="shared" si="1"/>
        <v>39.280802504713172</v>
      </c>
      <c r="H42" s="45">
        <f t="shared" si="2"/>
        <v>16.12554289927284</v>
      </c>
      <c r="I42" s="42">
        <f t="shared" si="3"/>
        <v>55.406345403986009</v>
      </c>
      <c r="J42" s="30">
        <f t="shared" si="6"/>
        <v>310</v>
      </c>
      <c r="K42" s="194"/>
      <c r="L42" s="27">
        <f t="shared" si="5"/>
        <v>365.40634540398599</v>
      </c>
    </row>
    <row r="43" spans="1:12" ht="15" customHeight="1" x14ac:dyDescent="0.45">
      <c r="A43" s="350"/>
      <c r="B43" s="5" t="s">
        <v>5</v>
      </c>
      <c r="C43" s="2">
        <v>101</v>
      </c>
      <c r="D43" s="1">
        <v>34129</v>
      </c>
      <c r="E43" s="1">
        <v>34881</v>
      </c>
      <c r="F43" s="41">
        <f>(E43-D43)*0.01</f>
        <v>7.5200000000000005</v>
      </c>
      <c r="G43" s="22">
        <f t="shared" si="1"/>
        <v>33.632202531645575</v>
      </c>
      <c r="H43" s="45">
        <f t="shared" si="2"/>
        <v>16.12554289927284</v>
      </c>
      <c r="I43" s="42">
        <f t="shared" si="3"/>
        <v>49.757745430918419</v>
      </c>
      <c r="J43" s="30">
        <f t="shared" si="6"/>
        <v>310</v>
      </c>
      <c r="K43" s="194"/>
      <c r="L43" s="27">
        <f t="shared" si="5"/>
        <v>359.75774543091842</v>
      </c>
    </row>
    <row r="44" spans="1:12" ht="15" customHeight="1" x14ac:dyDescent="0.45">
      <c r="A44" s="350"/>
      <c r="B44" s="5" t="s">
        <v>5</v>
      </c>
      <c r="C44" s="2">
        <v>102</v>
      </c>
      <c r="D44" s="1">
        <v>3055980</v>
      </c>
      <c r="E44" s="1">
        <v>3075605</v>
      </c>
      <c r="F44" s="41">
        <f t="shared" ref="F44:F56" si="9">(E44-D44)*$N$1</f>
        <v>19.625</v>
      </c>
      <c r="G44" s="22">
        <f t="shared" si="1"/>
        <v>87.770209399407491</v>
      </c>
      <c r="H44" s="45">
        <f t="shared" si="2"/>
        <v>16.12554289927284</v>
      </c>
      <c r="I44" s="42">
        <f t="shared" si="3"/>
        <v>103.89575229868034</v>
      </c>
      <c r="J44" s="30">
        <f t="shared" si="6"/>
        <v>310</v>
      </c>
      <c r="K44" s="194"/>
      <c r="L44" s="27">
        <f t="shared" si="5"/>
        <v>413.89575229868035</v>
      </c>
    </row>
    <row r="45" spans="1:12" ht="15" customHeight="1" x14ac:dyDescent="0.45">
      <c r="A45" s="350"/>
      <c r="B45" s="5" t="s">
        <v>5</v>
      </c>
      <c r="C45" s="2">
        <v>103</v>
      </c>
      <c r="D45" s="1">
        <v>991911</v>
      </c>
      <c r="E45" s="1">
        <v>1007192</v>
      </c>
      <c r="F45" s="41">
        <f>(E45-D45)*$N$1</f>
        <v>15.281000000000001</v>
      </c>
      <c r="G45" s="22">
        <f t="shared" si="1"/>
        <v>68.342245596552658</v>
      </c>
      <c r="H45" s="45">
        <f t="shared" si="2"/>
        <v>16.12554289927284</v>
      </c>
      <c r="I45" s="42">
        <f t="shared" si="3"/>
        <v>84.467788495825502</v>
      </c>
      <c r="J45" s="30">
        <f t="shared" si="6"/>
        <v>310</v>
      </c>
      <c r="K45" s="194"/>
      <c r="L45" s="27">
        <f t="shared" si="5"/>
        <v>394.46778849582552</v>
      </c>
    </row>
    <row r="46" spans="1:12" ht="15" customHeight="1" x14ac:dyDescent="0.45">
      <c r="A46" s="350"/>
      <c r="B46" s="5" t="s">
        <v>5</v>
      </c>
      <c r="C46" s="2">
        <v>104</v>
      </c>
      <c r="D46" s="1">
        <v>4341001</v>
      </c>
      <c r="E46" s="1">
        <v>4354086</v>
      </c>
      <c r="F46" s="41">
        <f t="shared" si="9"/>
        <v>13.085000000000001</v>
      </c>
      <c r="G46" s="22">
        <f t="shared" si="1"/>
        <v>58.520926878534887</v>
      </c>
      <c r="H46" s="45">
        <f t="shared" si="2"/>
        <v>16.12554289927284</v>
      </c>
      <c r="I46" s="42">
        <f t="shared" si="3"/>
        <v>74.646469777807724</v>
      </c>
      <c r="J46" s="30">
        <f t="shared" si="6"/>
        <v>310</v>
      </c>
      <c r="K46" s="194"/>
      <c r="L46" s="27">
        <f t="shared" si="5"/>
        <v>384.64646977780774</v>
      </c>
    </row>
    <row r="47" spans="1:12" ht="15" customHeight="1" x14ac:dyDescent="0.45">
      <c r="A47" s="350"/>
      <c r="B47" s="5" t="s">
        <v>5</v>
      </c>
      <c r="C47" s="2">
        <v>201</v>
      </c>
      <c r="D47" s="1">
        <v>4218438</v>
      </c>
      <c r="E47" s="1">
        <v>4270193</v>
      </c>
      <c r="F47" s="41">
        <f t="shared" si="9"/>
        <v>51.755000000000003</v>
      </c>
      <c r="G47" s="22">
        <f t="shared" si="1"/>
        <v>231.46737260974956</v>
      </c>
      <c r="H47" s="45">
        <f t="shared" si="2"/>
        <v>16.12554289927284</v>
      </c>
      <c r="I47" s="42">
        <f t="shared" si="3"/>
        <v>247.59291550902239</v>
      </c>
      <c r="J47" s="30">
        <f t="shared" si="6"/>
        <v>310</v>
      </c>
      <c r="K47" s="194"/>
      <c r="L47" s="27">
        <f t="shared" si="5"/>
        <v>557.59291550902242</v>
      </c>
    </row>
    <row r="48" spans="1:12" ht="15" customHeight="1" x14ac:dyDescent="0.45">
      <c r="A48" s="350"/>
      <c r="B48" s="5" t="s">
        <v>5</v>
      </c>
      <c r="C48" s="2">
        <v>202</v>
      </c>
      <c r="D48" s="1">
        <v>3241839</v>
      </c>
      <c r="E48" s="1">
        <v>3275966</v>
      </c>
      <c r="F48" s="41">
        <f t="shared" si="9"/>
        <v>34.127000000000002</v>
      </c>
      <c r="G48" s="22">
        <f t="shared" si="1"/>
        <v>152.62848082413146</v>
      </c>
      <c r="H48" s="45">
        <f t="shared" si="2"/>
        <v>16.12554289927284</v>
      </c>
      <c r="I48" s="42">
        <f t="shared" si="3"/>
        <v>168.75402372340429</v>
      </c>
      <c r="J48" s="30">
        <f t="shared" si="6"/>
        <v>310</v>
      </c>
      <c r="K48" s="194"/>
      <c r="L48" s="27">
        <f t="shared" si="5"/>
        <v>478.75402372340432</v>
      </c>
    </row>
    <row r="49" spans="1:12" ht="15" customHeight="1" x14ac:dyDescent="0.45">
      <c r="A49" s="350"/>
      <c r="B49" s="5" t="s">
        <v>5</v>
      </c>
      <c r="C49" s="2">
        <v>203</v>
      </c>
      <c r="D49" s="1">
        <v>2486252</v>
      </c>
      <c r="E49" s="1">
        <v>2497874</v>
      </c>
      <c r="F49" s="41">
        <f t="shared" si="9"/>
        <v>11.622</v>
      </c>
      <c r="G49" s="22">
        <f t="shared" si="1"/>
        <v>51.977853433880966</v>
      </c>
      <c r="H49" s="45">
        <f t="shared" si="2"/>
        <v>16.12554289927284</v>
      </c>
      <c r="I49" s="42">
        <f t="shared" si="3"/>
        <v>68.10339633315381</v>
      </c>
      <c r="J49" s="30">
        <f t="shared" si="6"/>
        <v>310</v>
      </c>
      <c r="K49" s="194"/>
      <c r="L49" s="27">
        <f t="shared" si="5"/>
        <v>378.1033963331538</v>
      </c>
    </row>
    <row r="50" spans="1:12" ht="15" customHeight="1" x14ac:dyDescent="0.45">
      <c r="A50" s="350"/>
      <c r="B50" s="5" t="s">
        <v>5</v>
      </c>
      <c r="C50" s="2">
        <v>204</v>
      </c>
      <c r="D50" s="1">
        <v>2393420</v>
      </c>
      <c r="E50" s="1">
        <v>2404037</v>
      </c>
      <c r="F50" s="41">
        <f t="shared" si="9"/>
        <v>10.617000000000001</v>
      </c>
      <c r="G50" s="22">
        <f t="shared" si="1"/>
        <v>47.483124239159714</v>
      </c>
      <c r="H50" s="45">
        <f t="shared" si="2"/>
        <v>16.12554289927284</v>
      </c>
      <c r="I50" s="42">
        <f t="shared" si="3"/>
        <v>63.608667138432551</v>
      </c>
      <c r="J50" s="30">
        <f t="shared" si="6"/>
        <v>310</v>
      </c>
      <c r="K50" s="194"/>
      <c r="L50" s="27">
        <f t="shared" si="5"/>
        <v>373.60866713843257</v>
      </c>
    </row>
    <row r="51" spans="1:12" ht="15" customHeight="1" x14ac:dyDescent="0.45">
      <c r="A51" s="350"/>
      <c r="B51" s="5" t="s">
        <v>5</v>
      </c>
      <c r="C51" s="2">
        <v>301</v>
      </c>
      <c r="D51" s="1">
        <v>2783948</v>
      </c>
      <c r="E51" s="1">
        <v>2794706</v>
      </c>
      <c r="F51" s="41">
        <f t="shared" si="9"/>
        <v>10.758000000000001</v>
      </c>
      <c r="G51" s="22">
        <f t="shared" si="1"/>
        <v>48.113728036628075</v>
      </c>
      <c r="H51" s="45">
        <f t="shared" si="2"/>
        <v>16.12554289927284</v>
      </c>
      <c r="I51" s="42">
        <f t="shared" si="3"/>
        <v>64.239270935900919</v>
      </c>
      <c r="J51" s="30">
        <f t="shared" si="6"/>
        <v>310</v>
      </c>
      <c r="K51" s="194"/>
      <c r="L51" s="27">
        <f t="shared" si="5"/>
        <v>374.23927093590089</v>
      </c>
    </row>
    <row r="52" spans="1:12" ht="15" customHeight="1" x14ac:dyDescent="0.45">
      <c r="A52" s="350"/>
      <c r="B52" s="5" t="s">
        <v>5</v>
      </c>
      <c r="C52" s="2">
        <v>302</v>
      </c>
      <c r="D52" s="1">
        <v>4202128</v>
      </c>
      <c r="E52" s="1">
        <v>4215016</v>
      </c>
      <c r="F52" s="41">
        <f t="shared" si="9"/>
        <v>12.888</v>
      </c>
      <c r="G52" s="22">
        <f t="shared" si="1"/>
        <v>57.639870509022359</v>
      </c>
      <c r="H52" s="45">
        <f t="shared" si="2"/>
        <v>16.12554289927284</v>
      </c>
      <c r="I52" s="42">
        <f t="shared" si="3"/>
        <v>73.765413408295203</v>
      </c>
      <c r="J52" s="30">
        <f t="shared" si="6"/>
        <v>310</v>
      </c>
      <c r="K52" s="194">
        <v>10</v>
      </c>
      <c r="L52" s="27">
        <f t="shared" si="5"/>
        <v>393.76541340829522</v>
      </c>
    </row>
    <row r="53" spans="1:12" ht="15" customHeight="1" x14ac:dyDescent="0.45">
      <c r="A53" s="350"/>
      <c r="B53" s="5" t="s">
        <v>5</v>
      </c>
      <c r="C53" s="2">
        <v>303</v>
      </c>
      <c r="D53" s="1">
        <v>3749629</v>
      </c>
      <c r="E53" s="1">
        <v>3755856</v>
      </c>
      <c r="F53" s="41">
        <f t="shared" si="9"/>
        <v>6.2270000000000003</v>
      </c>
      <c r="G53" s="22">
        <f t="shared" si="1"/>
        <v>27.849431537840026</v>
      </c>
      <c r="H53" s="45">
        <f t="shared" si="2"/>
        <v>16.12554289927284</v>
      </c>
      <c r="I53" s="42">
        <f t="shared" si="3"/>
        <v>43.974974437112863</v>
      </c>
      <c r="J53" s="30">
        <f t="shared" si="6"/>
        <v>310</v>
      </c>
      <c r="K53" s="194"/>
      <c r="L53" s="27">
        <f t="shared" si="5"/>
        <v>353.97497443711285</v>
      </c>
    </row>
    <row r="54" spans="1:12" ht="15" customHeight="1" x14ac:dyDescent="0.45">
      <c r="A54" s="350"/>
      <c r="B54" s="5" t="s">
        <v>5</v>
      </c>
      <c r="C54" s="2">
        <v>304</v>
      </c>
      <c r="D54" s="1">
        <v>3002674</v>
      </c>
      <c r="E54" s="1">
        <v>3015134</v>
      </c>
      <c r="F54" s="41">
        <f t="shared" si="9"/>
        <v>12.46</v>
      </c>
      <c r="G54" s="22">
        <f t="shared" si="1"/>
        <v>55.725697279827642</v>
      </c>
      <c r="H54" s="45">
        <f t="shared" si="2"/>
        <v>16.12554289927284</v>
      </c>
      <c r="I54" s="42">
        <f t="shared" si="3"/>
        <v>71.851240179100486</v>
      </c>
      <c r="J54" s="30">
        <f t="shared" si="6"/>
        <v>310</v>
      </c>
      <c r="K54" s="194"/>
      <c r="L54" s="27">
        <f t="shared" si="5"/>
        <v>381.8512401791005</v>
      </c>
    </row>
    <row r="55" spans="1:12" ht="15" customHeight="1" x14ac:dyDescent="0.45">
      <c r="A55" s="350"/>
      <c r="B55" s="5" t="s">
        <v>5</v>
      </c>
      <c r="C55" s="2">
        <v>401</v>
      </c>
      <c r="D55" s="1">
        <v>3119242</v>
      </c>
      <c r="E55" s="1">
        <v>3135584</v>
      </c>
      <c r="F55" s="41">
        <f t="shared" si="9"/>
        <v>16.341999999999999</v>
      </c>
      <c r="G55" s="22">
        <f t="shared" si="1"/>
        <v>73.087427363318071</v>
      </c>
      <c r="H55" s="45">
        <f t="shared" si="2"/>
        <v>16.12554289927284</v>
      </c>
      <c r="I55" s="42">
        <f t="shared" si="3"/>
        <v>89.212970262590915</v>
      </c>
      <c r="J55" s="30">
        <f t="shared" si="6"/>
        <v>310</v>
      </c>
      <c r="K55" s="194"/>
      <c r="L55" s="27">
        <f t="shared" si="5"/>
        <v>399.21297026259094</v>
      </c>
    </row>
    <row r="56" spans="1:12" ht="15" customHeight="1" x14ac:dyDescent="0.45">
      <c r="A56" s="350"/>
      <c r="B56" s="5" t="s">
        <v>5</v>
      </c>
      <c r="C56" s="2">
        <v>402</v>
      </c>
      <c r="D56" s="1">
        <v>1363852</v>
      </c>
      <c r="E56" s="1">
        <v>1368277</v>
      </c>
      <c r="F56" s="41">
        <f t="shared" si="9"/>
        <v>4.4249999999999998</v>
      </c>
      <c r="G56" s="22">
        <f t="shared" si="1"/>
        <v>19.790225558847293</v>
      </c>
      <c r="H56" s="45">
        <f t="shared" si="2"/>
        <v>16.12554289927284</v>
      </c>
      <c r="I56" s="42">
        <f t="shared" si="3"/>
        <v>35.915768458120134</v>
      </c>
      <c r="J56" s="30">
        <f t="shared" si="6"/>
        <v>310</v>
      </c>
      <c r="K56" s="194"/>
      <c r="L56" s="27">
        <f t="shared" si="5"/>
        <v>345.91576845812011</v>
      </c>
    </row>
    <row r="57" spans="1:12" ht="15" customHeight="1" x14ac:dyDescent="0.45">
      <c r="A57" s="350"/>
      <c r="B57" s="5" t="s">
        <v>5</v>
      </c>
      <c r="C57" s="2">
        <v>403</v>
      </c>
      <c r="D57" s="1">
        <v>176571</v>
      </c>
      <c r="E57" s="1">
        <v>179124</v>
      </c>
      <c r="F57" s="41">
        <f>(E57-D57)*0.01</f>
        <v>25.53</v>
      </c>
      <c r="G57" s="22">
        <f t="shared" si="1"/>
        <v>114.17953864799355</v>
      </c>
      <c r="H57" s="45">
        <f t="shared" si="2"/>
        <v>16.12554289927284</v>
      </c>
      <c r="I57" s="42">
        <f t="shared" si="3"/>
        <v>130.30508154726638</v>
      </c>
      <c r="J57" s="30">
        <f t="shared" si="6"/>
        <v>310</v>
      </c>
      <c r="K57" s="194"/>
      <c r="L57" s="27">
        <f t="shared" si="5"/>
        <v>440.30508154726635</v>
      </c>
    </row>
    <row r="58" spans="1:12" ht="15" customHeight="1" x14ac:dyDescent="0.45">
      <c r="A58" s="350"/>
      <c r="B58" s="5" t="s">
        <v>5</v>
      </c>
      <c r="C58" s="2">
        <v>404</v>
      </c>
      <c r="D58" s="1">
        <v>2052704</v>
      </c>
      <c r="E58" s="1">
        <v>2064374</v>
      </c>
      <c r="F58" s="41">
        <f t="shared" ref="F58:F87" si="10">(E58-D58)*$N$1</f>
        <v>11.67</v>
      </c>
      <c r="G58" s="22">
        <f t="shared" si="1"/>
        <v>52.192527067061683</v>
      </c>
      <c r="H58" s="45">
        <f t="shared" si="2"/>
        <v>16.12554289927284</v>
      </c>
      <c r="I58" s="42">
        <f t="shared" si="3"/>
        <v>68.318069966334519</v>
      </c>
      <c r="J58" s="30">
        <f t="shared" si="6"/>
        <v>310</v>
      </c>
      <c r="K58" s="194"/>
      <c r="L58" s="27">
        <f t="shared" si="5"/>
        <v>378.31806996633452</v>
      </c>
    </row>
    <row r="59" spans="1:12" ht="15" customHeight="1" x14ac:dyDescent="0.45">
      <c r="A59" s="350"/>
      <c r="B59" s="5" t="s">
        <v>5</v>
      </c>
      <c r="C59" s="2">
        <v>501</v>
      </c>
      <c r="D59" s="1">
        <v>3291151</v>
      </c>
      <c r="E59" s="1">
        <v>3336837</v>
      </c>
      <c r="F59" s="41">
        <f t="shared" si="10"/>
        <v>45.686</v>
      </c>
      <c r="G59" s="22">
        <f t="shared" si="1"/>
        <v>204.3245751144627</v>
      </c>
      <c r="H59" s="45">
        <f t="shared" si="2"/>
        <v>16.12554289927284</v>
      </c>
      <c r="I59" s="42">
        <f t="shared" si="3"/>
        <v>220.45011801373553</v>
      </c>
      <c r="J59" s="30">
        <f t="shared" si="6"/>
        <v>310</v>
      </c>
      <c r="K59" s="194"/>
      <c r="L59" s="27">
        <f t="shared" si="5"/>
        <v>530.4501180137355</v>
      </c>
    </row>
    <row r="60" spans="1:12" ht="15" customHeight="1" x14ac:dyDescent="0.45">
      <c r="A60" s="350"/>
      <c r="B60" s="5" t="s">
        <v>5</v>
      </c>
      <c r="C60" s="2">
        <v>502</v>
      </c>
      <c r="D60" s="1">
        <v>3575625</v>
      </c>
      <c r="E60" s="1">
        <v>3589022</v>
      </c>
      <c r="F60" s="41">
        <f t="shared" si="10"/>
        <v>13.397</v>
      </c>
      <c r="G60" s="22">
        <f t="shared" si="1"/>
        <v>59.916305494209539</v>
      </c>
      <c r="H60" s="45">
        <f t="shared" si="2"/>
        <v>16.12554289927284</v>
      </c>
      <c r="I60" s="42">
        <f t="shared" si="3"/>
        <v>76.041848393482383</v>
      </c>
      <c r="J60" s="30">
        <f t="shared" si="6"/>
        <v>310</v>
      </c>
      <c r="K60" s="194"/>
      <c r="L60" s="27">
        <f t="shared" si="5"/>
        <v>386.04184839348238</v>
      </c>
    </row>
    <row r="61" spans="1:12" ht="15" customHeight="1" x14ac:dyDescent="0.45">
      <c r="A61" s="350"/>
      <c r="B61" s="5" t="s">
        <v>5</v>
      </c>
      <c r="C61" s="2">
        <v>503</v>
      </c>
      <c r="D61" s="1">
        <v>4701165</v>
      </c>
      <c r="E61" s="1">
        <v>4739679</v>
      </c>
      <c r="F61" s="41">
        <f t="shared" si="10"/>
        <v>38.514000000000003</v>
      </c>
      <c r="G61" s="22">
        <f t="shared" si="1"/>
        <v>172.24875642337736</v>
      </c>
      <c r="H61" s="45">
        <f t="shared" si="2"/>
        <v>16.12554289927284</v>
      </c>
      <c r="I61" s="42">
        <f t="shared" si="3"/>
        <v>188.37429932265019</v>
      </c>
      <c r="J61" s="30">
        <f t="shared" si="6"/>
        <v>310</v>
      </c>
      <c r="K61" s="194"/>
      <c r="L61" s="27">
        <f t="shared" si="5"/>
        <v>498.37429932265019</v>
      </c>
    </row>
    <row r="62" spans="1:12" ht="15.75" customHeight="1" x14ac:dyDescent="0.45">
      <c r="A62" s="350"/>
      <c r="B62" s="5" t="s">
        <v>5</v>
      </c>
      <c r="C62" s="2">
        <v>504</v>
      </c>
      <c r="D62" s="1">
        <v>2262386</v>
      </c>
      <c r="E62" s="1">
        <v>2278175</v>
      </c>
      <c r="F62" s="41">
        <f t="shared" si="10"/>
        <v>15.789</v>
      </c>
      <c r="G62" s="22">
        <f t="shared" si="1"/>
        <v>70.614208214381904</v>
      </c>
      <c r="H62" s="45">
        <f t="shared" si="2"/>
        <v>16.12554289927284</v>
      </c>
      <c r="I62" s="42">
        <f t="shared" si="3"/>
        <v>86.739751113654748</v>
      </c>
      <c r="J62" s="30">
        <f t="shared" si="6"/>
        <v>310</v>
      </c>
      <c r="K62" s="194"/>
      <c r="L62" s="27">
        <f t="shared" si="5"/>
        <v>396.73975111365473</v>
      </c>
    </row>
    <row r="63" spans="1:12" ht="15" customHeight="1" x14ac:dyDescent="0.45">
      <c r="A63" s="351"/>
      <c r="B63" s="5" t="s">
        <v>6</v>
      </c>
      <c r="C63" s="2">
        <v>101</v>
      </c>
      <c r="D63" s="1">
        <v>4995109</v>
      </c>
      <c r="E63" s="1">
        <v>4995527</v>
      </c>
      <c r="F63" s="41">
        <f t="shared" si="10"/>
        <v>0.41799999999999998</v>
      </c>
      <c r="G63" s="22">
        <f t="shared" si="1"/>
        <v>1.8694495556154054</v>
      </c>
      <c r="H63" s="45">
        <f t="shared" si="2"/>
        <v>16.12554289927284</v>
      </c>
      <c r="I63" s="42">
        <f t="shared" si="3"/>
        <v>17.994992454888244</v>
      </c>
      <c r="J63" s="30">
        <f t="shared" si="6"/>
        <v>310</v>
      </c>
      <c r="K63" s="194"/>
      <c r="L63" s="27">
        <f t="shared" si="5"/>
        <v>327.99499245488823</v>
      </c>
    </row>
    <row r="64" spans="1:12" ht="15" customHeight="1" x14ac:dyDescent="0.45">
      <c r="A64" s="351"/>
      <c r="B64" s="5" t="s">
        <v>6</v>
      </c>
      <c r="C64" s="2">
        <v>102</v>
      </c>
      <c r="D64" s="1">
        <v>4734116</v>
      </c>
      <c r="E64" s="1">
        <v>4744937</v>
      </c>
      <c r="F64" s="41">
        <f t="shared" si="10"/>
        <v>10.821</v>
      </c>
      <c r="G64" s="22">
        <f t="shared" si="1"/>
        <v>48.39548718017776</v>
      </c>
      <c r="H64" s="45">
        <f t="shared" si="2"/>
        <v>16.12554289927284</v>
      </c>
      <c r="I64" s="42">
        <f t="shared" si="3"/>
        <v>64.521030079450597</v>
      </c>
      <c r="J64" s="30">
        <f t="shared" si="6"/>
        <v>310</v>
      </c>
      <c r="K64" s="194"/>
      <c r="L64" s="27">
        <f t="shared" si="5"/>
        <v>374.52103007945061</v>
      </c>
    </row>
    <row r="65" spans="1:12" ht="15" customHeight="1" x14ac:dyDescent="0.45">
      <c r="A65" s="351"/>
      <c r="B65" s="5" t="s">
        <v>6</v>
      </c>
      <c r="C65" s="2">
        <v>103</v>
      </c>
      <c r="D65" s="1">
        <v>3528267</v>
      </c>
      <c r="E65" s="1">
        <v>3568207</v>
      </c>
      <c r="F65" s="41">
        <f t="shared" si="10"/>
        <v>39.94</v>
      </c>
      <c r="G65" s="22">
        <f t="shared" si="1"/>
        <v>178.62635227578778</v>
      </c>
      <c r="H65" s="45">
        <f t="shared" si="2"/>
        <v>16.12554289927284</v>
      </c>
      <c r="I65" s="42">
        <f t="shared" si="3"/>
        <v>194.75189517506061</v>
      </c>
      <c r="J65" s="30">
        <f t="shared" si="6"/>
        <v>310</v>
      </c>
      <c r="K65" s="194"/>
      <c r="L65" s="27">
        <f>SUM(I65,J65,K65)</f>
        <v>504.75189517506061</v>
      </c>
    </row>
    <row r="66" spans="1:12" ht="15" customHeight="1" x14ac:dyDescent="0.45">
      <c r="A66" s="351"/>
      <c r="B66" s="5" t="s">
        <v>6</v>
      </c>
      <c r="C66" s="2">
        <v>104</v>
      </c>
      <c r="D66" s="1">
        <v>307686</v>
      </c>
      <c r="E66" s="1">
        <v>335832</v>
      </c>
      <c r="F66" s="41">
        <f t="shared" si="10"/>
        <v>28.146000000000001</v>
      </c>
      <c r="G66" s="22">
        <f t="shared" si="1"/>
        <v>125.87925165634259</v>
      </c>
      <c r="H66" s="45">
        <f t="shared" si="2"/>
        <v>16.12554289927284</v>
      </c>
      <c r="I66" s="42">
        <f t="shared" si="3"/>
        <v>142.00479455561543</v>
      </c>
      <c r="J66" s="30">
        <f t="shared" si="6"/>
        <v>310</v>
      </c>
      <c r="K66" s="194"/>
      <c r="L66" s="27">
        <f t="shared" si="5"/>
        <v>452.00479455561543</v>
      </c>
    </row>
    <row r="67" spans="1:12" ht="15" customHeight="1" x14ac:dyDescent="0.45">
      <c r="A67" s="351"/>
      <c r="B67" s="5" t="s">
        <v>6</v>
      </c>
      <c r="C67" s="2">
        <v>201</v>
      </c>
      <c r="D67" s="1">
        <v>4149662</v>
      </c>
      <c r="E67" s="1">
        <v>4161168</v>
      </c>
      <c r="F67" s="41">
        <f t="shared" si="10"/>
        <v>11.506</v>
      </c>
      <c r="G67" s="22">
        <f t="shared" si="1"/>
        <v>51.459058820360902</v>
      </c>
      <c r="H67" s="45">
        <f t="shared" si="2"/>
        <v>16.12554289927284</v>
      </c>
      <c r="I67" s="42">
        <f t="shared" si="3"/>
        <v>67.584601719633739</v>
      </c>
      <c r="J67" s="30">
        <f t="shared" si="6"/>
        <v>310</v>
      </c>
      <c r="K67" s="194"/>
      <c r="L67" s="27">
        <f t="shared" si="5"/>
        <v>377.58460171963372</v>
      </c>
    </row>
    <row r="68" spans="1:12" ht="15" customHeight="1" x14ac:dyDescent="0.45">
      <c r="A68" s="351"/>
      <c r="B68" s="5" t="s">
        <v>6</v>
      </c>
      <c r="C68" s="2">
        <v>202</v>
      </c>
      <c r="D68" s="1">
        <v>4526846</v>
      </c>
      <c r="E68" s="1">
        <v>4564486</v>
      </c>
      <c r="F68" s="41">
        <f t="shared" si="10"/>
        <v>37.64</v>
      </c>
      <c r="G68" s="22">
        <f t="shared" ref="G68:G131" si="11">MMULT($G$1,1/$F$183)*F68</f>
        <v>168.33990735254514</v>
      </c>
      <c r="H68" s="45">
        <f t="shared" ref="H68:H131" si="12">MMULT($H$1,1/180)</f>
        <v>16.12554289927284</v>
      </c>
      <c r="I68" s="42">
        <f t="shared" ref="I68:I131" si="13">SUM(G68,H68)</f>
        <v>184.46545025181797</v>
      </c>
      <c r="J68" s="30">
        <f t="shared" si="6"/>
        <v>310</v>
      </c>
      <c r="K68" s="194"/>
      <c r="L68" s="27">
        <f t="shared" ref="L68:L131" si="14">SUM(I68,J68,K68)</f>
        <v>494.46545025181797</v>
      </c>
    </row>
    <row r="69" spans="1:12" ht="15" customHeight="1" x14ac:dyDescent="0.45">
      <c r="A69" s="351"/>
      <c r="B69" s="5" t="s">
        <v>6</v>
      </c>
      <c r="C69" s="2">
        <v>203</v>
      </c>
      <c r="D69" s="1">
        <v>2511134</v>
      </c>
      <c r="E69" s="1">
        <v>2512651</v>
      </c>
      <c r="F69" s="41">
        <f t="shared" si="10"/>
        <v>1.5170000000000001</v>
      </c>
      <c r="G69" s="22">
        <f t="shared" si="11"/>
        <v>6.7845812819822262</v>
      </c>
      <c r="H69" s="45">
        <f t="shared" si="12"/>
        <v>16.12554289927284</v>
      </c>
      <c r="I69" s="42">
        <f t="shared" si="13"/>
        <v>22.910124181255068</v>
      </c>
      <c r="J69" s="30">
        <f t="shared" si="6"/>
        <v>310</v>
      </c>
      <c r="K69" s="194"/>
      <c r="L69" s="27">
        <f t="shared" si="14"/>
        <v>332.91012418125507</v>
      </c>
    </row>
    <row r="70" spans="1:12" ht="15" customHeight="1" x14ac:dyDescent="0.45">
      <c r="A70" s="351"/>
      <c r="B70" s="5" t="s">
        <v>6</v>
      </c>
      <c r="C70" s="2">
        <v>204</v>
      </c>
      <c r="D70" s="1">
        <v>2537139</v>
      </c>
      <c r="E70" s="1">
        <v>2551380</v>
      </c>
      <c r="F70" s="41">
        <f t="shared" si="10"/>
        <v>14.241</v>
      </c>
      <c r="G70" s="22">
        <f t="shared" si="11"/>
        <v>63.690983544303805</v>
      </c>
      <c r="H70" s="45">
        <f t="shared" si="12"/>
        <v>16.12554289927284</v>
      </c>
      <c r="I70" s="42">
        <f t="shared" si="13"/>
        <v>79.816526443576649</v>
      </c>
      <c r="J70" s="30">
        <f t="shared" si="6"/>
        <v>310</v>
      </c>
      <c r="K70" s="194"/>
      <c r="L70" s="27">
        <f t="shared" si="14"/>
        <v>389.81652644357666</v>
      </c>
    </row>
    <row r="71" spans="1:12" ht="15" customHeight="1" x14ac:dyDescent="0.45">
      <c r="A71" s="351"/>
      <c r="B71" s="5" t="s">
        <v>6</v>
      </c>
      <c r="C71" s="2">
        <v>301</v>
      </c>
      <c r="D71" s="1">
        <v>4003588</v>
      </c>
      <c r="E71" s="1">
        <v>4025684</v>
      </c>
      <c r="F71" s="41">
        <f t="shared" si="10"/>
        <v>22.096</v>
      </c>
      <c r="G71" s="22">
        <f t="shared" si="11"/>
        <v>98.821429140856466</v>
      </c>
      <c r="H71" s="45">
        <f t="shared" si="12"/>
        <v>16.12554289927284</v>
      </c>
      <c r="I71" s="42">
        <f t="shared" si="13"/>
        <v>114.94697204012931</v>
      </c>
      <c r="J71" s="30">
        <f t="shared" ref="J71:J134" si="15">SUM(J68)</f>
        <v>310</v>
      </c>
      <c r="K71" s="194"/>
      <c r="L71" s="27">
        <f t="shared" si="14"/>
        <v>424.94697204012931</v>
      </c>
    </row>
    <row r="72" spans="1:12" ht="15" customHeight="1" x14ac:dyDescent="0.45">
      <c r="A72" s="351"/>
      <c r="B72" s="5" t="s">
        <v>6</v>
      </c>
      <c r="C72" s="2">
        <v>302</v>
      </c>
      <c r="D72" s="1">
        <v>3259699</v>
      </c>
      <c r="E72" s="1">
        <v>3277543</v>
      </c>
      <c r="F72" s="41">
        <f t="shared" si="10"/>
        <v>17.844000000000001</v>
      </c>
      <c r="G72" s="22">
        <f t="shared" si="11"/>
        <v>79.804923134931329</v>
      </c>
      <c r="H72" s="45">
        <f t="shared" si="12"/>
        <v>16.12554289927284</v>
      </c>
      <c r="I72" s="42">
        <f t="shared" si="13"/>
        <v>95.930466034204173</v>
      </c>
      <c r="J72" s="30">
        <f t="shared" si="15"/>
        <v>310</v>
      </c>
      <c r="K72" s="194"/>
      <c r="L72" s="27">
        <f t="shared" si="14"/>
        <v>405.93046603420419</v>
      </c>
    </row>
    <row r="73" spans="1:12" ht="15" customHeight="1" x14ac:dyDescent="0.45">
      <c r="A73" s="351"/>
      <c r="B73" s="5" t="s">
        <v>6</v>
      </c>
      <c r="C73" s="2">
        <v>303</v>
      </c>
      <c r="D73" s="1">
        <v>3571343</v>
      </c>
      <c r="E73" s="1">
        <v>3589323</v>
      </c>
      <c r="F73" s="41">
        <f t="shared" si="10"/>
        <v>17.98</v>
      </c>
      <c r="G73" s="22">
        <f t="shared" si="11"/>
        <v>80.413165095610026</v>
      </c>
      <c r="H73" s="45">
        <f t="shared" si="12"/>
        <v>16.12554289927284</v>
      </c>
      <c r="I73" s="42">
        <f t="shared" si="13"/>
        <v>96.53870799488287</v>
      </c>
      <c r="J73" s="30">
        <f t="shared" si="15"/>
        <v>310</v>
      </c>
      <c r="K73" s="194"/>
      <c r="L73" s="27">
        <f t="shared" si="14"/>
        <v>406.53870799488288</v>
      </c>
    </row>
    <row r="74" spans="1:12" ht="15" customHeight="1" x14ac:dyDescent="0.45">
      <c r="A74" s="351"/>
      <c r="B74" s="5" t="s">
        <v>6</v>
      </c>
      <c r="C74" s="2">
        <v>304</v>
      </c>
      <c r="D74" s="1">
        <v>1557477</v>
      </c>
      <c r="E74" s="1">
        <v>1565307</v>
      </c>
      <c r="F74" s="41">
        <f t="shared" si="10"/>
        <v>7.83</v>
      </c>
      <c r="G74" s="22">
        <f t="shared" si="11"/>
        <v>35.018636412604366</v>
      </c>
      <c r="H74" s="45">
        <f t="shared" si="12"/>
        <v>16.12554289927284</v>
      </c>
      <c r="I74" s="42">
        <f t="shared" si="13"/>
        <v>51.14417931187721</v>
      </c>
      <c r="J74" s="30">
        <f t="shared" si="15"/>
        <v>310</v>
      </c>
      <c r="K74" s="194"/>
      <c r="L74" s="27">
        <f t="shared" si="14"/>
        <v>361.14417931187722</v>
      </c>
    </row>
    <row r="75" spans="1:12" ht="15" customHeight="1" x14ac:dyDescent="0.45">
      <c r="A75" s="351"/>
      <c r="B75" s="5" t="s">
        <v>6</v>
      </c>
      <c r="C75" s="2">
        <v>401</v>
      </c>
      <c r="D75" s="1">
        <v>4901183</v>
      </c>
      <c r="E75" s="1">
        <v>4918236</v>
      </c>
      <c r="F75" s="41">
        <f t="shared" si="10"/>
        <v>17.053000000000001</v>
      </c>
      <c r="G75" s="22">
        <f t="shared" si="11"/>
        <v>76.267280554807442</v>
      </c>
      <c r="H75" s="45">
        <f t="shared" si="12"/>
        <v>16.12554289927284</v>
      </c>
      <c r="I75" s="42">
        <f t="shared" si="13"/>
        <v>92.392823454080286</v>
      </c>
      <c r="J75" s="30">
        <f t="shared" si="15"/>
        <v>310</v>
      </c>
      <c r="K75" s="194"/>
      <c r="L75" s="27">
        <f t="shared" si="14"/>
        <v>402.39282345408026</v>
      </c>
    </row>
    <row r="76" spans="1:12" ht="15" customHeight="1" x14ac:dyDescent="0.45">
      <c r="A76" s="351"/>
      <c r="B76" s="5" t="s">
        <v>6</v>
      </c>
      <c r="C76" s="2">
        <v>402</v>
      </c>
      <c r="D76" s="1">
        <v>3101715</v>
      </c>
      <c r="E76" s="1">
        <v>3128089</v>
      </c>
      <c r="F76" s="41">
        <f t="shared" si="10"/>
        <v>26.373999999999999</v>
      </c>
      <c r="G76" s="22">
        <f t="shared" si="11"/>
        <v>117.95421669808781</v>
      </c>
      <c r="H76" s="45">
        <f t="shared" si="12"/>
        <v>16.12554289927284</v>
      </c>
      <c r="I76" s="42">
        <f t="shared" si="13"/>
        <v>134.07975959736063</v>
      </c>
      <c r="J76" s="30">
        <f t="shared" si="15"/>
        <v>310</v>
      </c>
      <c r="K76" s="194">
        <v>10</v>
      </c>
      <c r="L76" s="27">
        <f t="shared" si="14"/>
        <v>454.07975959736063</v>
      </c>
    </row>
    <row r="77" spans="1:12" ht="15" customHeight="1" x14ac:dyDescent="0.45">
      <c r="A77" s="351"/>
      <c r="B77" s="5" t="s">
        <v>6</v>
      </c>
      <c r="C77" s="2">
        <v>403</v>
      </c>
      <c r="D77" s="1">
        <v>2898003</v>
      </c>
      <c r="E77" s="1">
        <v>2921686</v>
      </c>
      <c r="F77" s="41">
        <f t="shared" si="10"/>
        <v>23.683</v>
      </c>
      <c r="G77" s="22">
        <f t="shared" si="11"/>
        <v>105.9190761378939</v>
      </c>
      <c r="H77" s="45">
        <f t="shared" si="12"/>
        <v>16.12554289927284</v>
      </c>
      <c r="I77" s="42">
        <f t="shared" si="13"/>
        <v>122.04461903716674</v>
      </c>
      <c r="J77" s="30">
        <f t="shared" si="15"/>
        <v>310</v>
      </c>
      <c r="K77" s="194"/>
      <c r="L77" s="27">
        <f t="shared" si="14"/>
        <v>432.04461903716674</v>
      </c>
    </row>
    <row r="78" spans="1:12" ht="15" customHeight="1" x14ac:dyDescent="0.45">
      <c r="A78" s="351"/>
      <c r="B78" s="5" t="s">
        <v>6</v>
      </c>
      <c r="C78" s="2">
        <v>404</v>
      </c>
      <c r="D78" s="1">
        <v>2878011</v>
      </c>
      <c r="E78" s="1">
        <v>2898402</v>
      </c>
      <c r="F78" s="41">
        <f t="shared" si="10"/>
        <v>20.391000000000002</v>
      </c>
      <c r="G78" s="22">
        <f t="shared" si="11"/>
        <v>91.196042795583097</v>
      </c>
      <c r="H78" s="45">
        <f t="shared" si="12"/>
        <v>16.12554289927284</v>
      </c>
      <c r="I78" s="42">
        <f t="shared" si="13"/>
        <v>107.32158569485594</v>
      </c>
      <c r="J78" s="30">
        <f t="shared" si="15"/>
        <v>310</v>
      </c>
      <c r="K78" s="194"/>
      <c r="L78" s="27">
        <f t="shared" si="14"/>
        <v>417.32158569485591</v>
      </c>
    </row>
    <row r="79" spans="1:12" ht="15" customHeight="1" x14ac:dyDescent="0.45">
      <c r="A79" s="351"/>
      <c r="B79" s="5" t="s">
        <v>6</v>
      </c>
      <c r="C79" s="2">
        <v>501</v>
      </c>
      <c r="D79" s="1">
        <v>4993324</v>
      </c>
      <c r="E79" s="1">
        <v>5023621</v>
      </c>
      <c r="F79" s="41">
        <f t="shared" si="10"/>
        <v>30.297000000000001</v>
      </c>
      <c r="G79" s="22">
        <f t="shared" si="11"/>
        <v>135.49931384325345</v>
      </c>
      <c r="H79" s="45">
        <f t="shared" si="12"/>
        <v>16.12554289927284</v>
      </c>
      <c r="I79" s="42">
        <f t="shared" si="13"/>
        <v>151.62485674252628</v>
      </c>
      <c r="J79" s="30">
        <f t="shared" si="15"/>
        <v>310</v>
      </c>
      <c r="K79" s="194"/>
      <c r="L79" s="27">
        <f t="shared" si="14"/>
        <v>461.62485674252628</v>
      </c>
    </row>
    <row r="80" spans="1:12" ht="15" customHeight="1" x14ac:dyDescent="0.45">
      <c r="A80" s="351"/>
      <c r="B80" s="5" t="s">
        <v>6</v>
      </c>
      <c r="C80" s="2">
        <v>502</v>
      </c>
      <c r="D80" s="1">
        <v>5094958</v>
      </c>
      <c r="E80" s="1">
        <v>5118437</v>
      </c>
      <c r="F80" s="41">
        <f t="shared" si="10"/>
        <v>23.478999999999999</v>
      </c>
      <c r="G80" s="22">
        <f t="shared" si="11"/>
        <v>105.00671319687585</v>
      </c>
      <c r="H80" s="45">
        <f t="shared" si="12"/>
        <v>16.12554289927284</v>
      </c>
      <c r="I80" s="42">
        <f t="shared" si="13"/>
        <v>121.13225609614869</v>
      </c>
      <c r="J80" s="30">
        <f t="shared" si="15"/>
        <v>310</v>
      </c>
      <c r="K80" s="194"/>
      <c r="L80" s="27">
        <f t="shared" si="14"/>
        <v>431.13225609614869</v>
      </c>
    </row>
    <row r="81" spans="1:12" ht="15" customHeight="1" x14ac:dyDescent="0.45">
      <c r="A81" s="351"/>
      <c r="B81" s="5" t="s">
        <v>6</v>
      </c>
      <c r="C81" s="2">
        <v>503</v>
      </c>
      <c r="D81" s="1">
        <v>3263620</v>
      </c>
      <c r="E81" s="1">
        <v>3270623</v>
      </c>
      <c r="F81" s="41">
        <f t="shared" si="10"/>
        <v>7.0030000000000001</v>
      </c>
      <c r="G81" s="22">
        <f t="shared" si="11"/>
        <v>31.31998860759494</v>
      </c>
      <c r="H81" s="45">
        <f t="shared" si="12"/>
        <v>16.12554289927284</v>
      </c>
      <c r="I81" s="42">
        <f t="shared" si="13"/>
        <v>47.445531506867781</v>
      </c>
      <c r="J81" s="30">
        <f t="shared" si="15"/>
        <v>310</v>
      </c>
      <c r="K81" s="194"/>
      <c r="L81" s="27">
        <f t="shared" si="14"/>
        <v>357.44553150686778</v>
      </c>
    </row>
    <row r="82" spans="1:12" ht="15.75" customHeight="1" x14ac:dyDescent="0.45">
      <c r="A82" s="351"/>
      <c r="B82" s="5" t="s">
        <v>6</v>
      </c>
      <c r="C82" s="2">
        <v>504</v>
      </c>
      <c r="D82" s="1">
        <v>3685934</v>
      </c>
      <c r="E82" s="1">
        <v>3710438</v>
      </c>
      <c r="F82" s="41">
        <f t="shared" si="10"/>
        <v>24.504000000000001</v>
      </c>
      <c r="G82" s="22">
        <f t="shared" si="11"/>
        <v>109.59088973875573</v>
      </c>
      <c r="H82" s="45">
        <f t="shared" si="12"/>
        <v>16.12554289927284</v>
      </c>
      <c r="I82" s="42">
        <f t="shared" si="13"/>
        <v>125.71643263802858</v>
      </c>
      <c r="J82" s="30">
        <f t="shared" si="15"/>
        <v>310</v>
      </c>
      <c r="K82" s="194"/>
      <c r="L82" s="27">
        <f t="shared" si="14"/>
        <v>435.71643263802855</v>
      </c>
    </row>
    <row r="83" spans="1:12" ht="15" customHeight="1" x14ac:dyDescent="0.45">
      <c r="A83" s="350"/>
      <c r="B83" s="5" t="s">
        <v>7</v>
      </c>
      <c r="C83" s="2">
        <v>101</v>
      </c>
      <c r="D83" s="1">
        <v>5049310</v>
      </c>
      <c r="E83" s="1">
        <v>5067105</v>
      </c>
      <c r="F83" s="41">
        <f t="shared" si="10"/>
        <v>17.795000000000002</v>
      </c>
      <c r="G83" s="22">
        <f t="shared" si="11"/>
        <v>79.585777134392686</v>
      </c>
      <c r="H83" s="45">
        <f t="shared" si="12"/>
        <v>16.12554289927284</v>
      </c>
      <c r="I83" s="42">
        <f t="shared" si="13"/>
        <v>95.71132003366553</v>
      </c>
      <c r="J83" s="30">
        <f t="shared" si="15"/>
        <v>310</v>
      </c>
      <c r="K83" s="194"/>
      <c r="L83" s="27">
        <f t="shared" si="14"/>
        <v>405.71132003366552</v>
      </c>
    </row>
    <row r="84" spans="1:12" ht="15" customHeight="1" x14ac:dyDescent="0.45">
      <c r="A84" s="350"/>
      <c r="B84" s="5" t="s">
        <v>7</v>
      </c>
      <c r="C84" s="2">
        <v>102</v>
      </c>
      <c r="D84" s="1">
        <v>2007774</v>
      </c>
      <c r="E84" s="1">
        <v>2027318</v>
      </c>
      <c r="F84" s="41">
        <f t="shared" si="10"/>
        <v>19.544</v>
      </c>
      <c r="G84" s="22">
        <f t="shared" si="11"/>
        <v>87.407947643415042</v>
      </c>
      <c r="H84" s="45">
        <f t="shared" si="12"/>
        <v>16.12554289927284</v>
      </c>
      <c r="I84" s="42">
        <f t="shared" si="13"/>
        <v>103.53349054268789</v>
      </c>
      <c r="J84" s="30">
        <f t="shared" si="15"/>
        <v>310</v>
      </c>
      <c r="K84" s="194"/>
      <c r="L84" s="27">
        <f t="shared" si="14"/>
        <v>413.5334905426879</v>
      </c>
    </row>
    <row r="85" spans="1:12" ht="15" customHeight="1" x14ac:dyDescent="0.45">
      <c r="A85" s="350"/>
      <c r="B85" s="5" t="s">
        <v>7</v>
      </c>
      <c r="C85" s="2">
        <v>103</v>
      </c>
      <c r="D85" s="1">
        <v>3055742</v>
      </c>
      <c r="E85" s="1">
        <v>3058713</v>
      </c>
      <c r="F85" s="41">
        <f t="shared" si="10"/>
        <v>2.9710000000000001</v>
      </c>
      <c r="G85" s="22">
        <f t="shared" si="11"/>
        <v>13.28740342041476</v>
      </c>
      <c r="H85" s="45">
        <f t="shared" si="12"/>
        <v>16.12554289927284</v>
      </c>
      <c r="I85" s="42">
        <f t="shared" si="13"/>
        <v>29.412946319687599</v>
      </c>
      <c r="J85" s="30">
        <f t="shared" si="15"/>
        <v>310</v>
      </c>
      <c r="K85" s="194"/>
      <c r="L85" s="27">
        <f t="shared" si="14"/>
        <v>339.41294631968759</v>
      </c>
    </row>
    <row r="86" spans="1:12" ht="15" customHeight="1" x14ac:dyDescent="0.45">
      <c r="A86" s="350"/>
      <c r="B86" s="5" t="s">
        <v>7</v>
      </c>
      <c r="C86" s="2">
        <v>104</v>
      </c>
      <c r="D86" s="1">
        <v>2755527</v>
      </c>
      <c r="E86" s="1">
        <v>2771704</v>
      </c>
      <c r="F86" s="41">
        <f t="shared" si="10"/>
        <v>16.177</v>
      </c>
      <c r="G86" s="22">
        <f t="shared" si="11"/>
        <v>72.34948674925937</v>
      </c>
      <c r="H86" s="45">
        <f t="shared" si="12"/>
        <v>16.12554289927284</v>
      </c>
      <c r="I86" s="42">
        <f t="shared" si="13"/>
        <v>88.475029648532214</v>
      </c>
      <c r="J86" s="30">
        <f t="shared" si="15"/>
        <v>310</v>
      </c>
      <c r="K86" s="194"/>
      <c r="L86" s="27">
        <f t="shared" si="14"/>
        <v>398.4750296485322</v>
      </c>
    </row>
    <row r="87" spans="1:12" ht="15" customHeight="1" x14ac:dyDescent="0.45">
      <c r="A87" s="350"/>
      <c r="B87" s="5" t="s">
        <v>7</v>
      </c>
      <c r="C87" s="2">
        <v>201</v>
      </c>
      <c r="D87" s="1">
        <v>5448544</v>
      </c>
      <c r="E87" s="1">
        <v>5477737</v>
      </c>
      <c r="F87" s="41">
        <f t="shared" si="10"/>
        <v>29.193000000000001</v>
      </c>
      <c r="G87" s="22">
        <f t="shared" si="11"/>
        <v>130.56182028009698</v>
      </c>
      <c r="H87" s="45">
        <f t="shared" si="12"/>
        <v>16.12554289927284</v>
      </c>
      <c r="I87" s="42">
        <f t="shared" si="13"/>
        <v>146.68736317936981</v>
      </c>
      <c r="J87" s="30">
        <f t="shared" si="15"/>
        <v>310</v>
      </c>
      <c r="K87" s="194"/>
      <c r="L87" s="27">
        <f t="shared" si="14"/>
        <v>456.68736317936981</v>
      </c>
    </row>
    <row r="88" spans="1:12" ht="15" customHeight="1" x14ac:dyDescent="0.45">
      <c r="A88" s="350"/>
      <c r="B88" s="5" t="s">
        <v>7</v>
      </c>
      <c r="C88" s="2">
        <v>202</v>
      </c>
      <c r="D88" s="1">
        <v>28628</v>
      </c>
      <c r="E88" s="1">
        <v>28628</v>
      </c>
      <c r="F88" s="41">
        <f>(E88-D88)*0.01</f>
        <v>0</v>
      </c>
      <c r="G88" s="22">
        <f t="shared" si="11"/>
        <v>0</v>
      </c>
      <c r="H88" s="45">
        <f t="shared" si="12"/>
        <v>16.12554289927284</v>
      </c>
      <c r="I88" s="42">
        <f t="shared" si="13"/>
        <v>16.12554289927284</v>
      </c>
      <c r="J88" s="30">
        <f t="shared" si="15"/>
        <v>310</v>
      </c>
      <c r="K88" s="194"/>
      <c r="L88" s="27">
        <f t="shared" si="14"/>
        <v>326.12554289927283</v>
      </c>
    </row>
    <row r="89" spans="1:12" ht="15" customHeight="1" x14ac:dyDescent="0.45">
      <c r="A89" s="350"/>
      <c r="B89" s="5" t="s">
        <v>7</v>
      </c>
      <c r="C89" s="2">
        <v>203</v>
      </c>
      <c r="D89" s="1">
        <v>4768972</v>
      </c>
      <c r="E89" s="1">
        <v>4807477</v>
      </c>
      <c r="F89" s="41">
        <f>(E89-D89)*$N$1</f>
        <v>38.505000000000003</v>
      </c>
      <c r="G89" s="22">
        <f t="shared" si="11"/>
        <v>172.20850511715597</v>
      </c>
      <c r="H89" s="45">
        <f t="shared" si="12"/>
        <v>16.12554289927284</v>
      </c>
      <c r="I89" s="42">
        <f t="shared" si="13"/>
        <v>188.3340480164288</v>
      </c>
      <c r="J89" s="30">
        <f t="shared" si="15"/>
        <v>310</v>
      </c>
      <c r="K89" s="194"/>
      <c r="L89" s="27">
        <f t="shared" si="14"/>
        <v>498.33404801642882</v>
      </c>
    </row>
    <row r="90" spans="1:12" ht="15" customHeight="1" x14ac:dyDescent="0.45">
      <c r="A90" s="350"/>
      <c r="B90" s="5" t="s">
        <v>7</v>
      </c>
      <c r="C90" s="2">
        <v>204</v>
      </c>
      <c r="D90" s="1">
        <v>133259</v>
      </c>
      <c r="E90" s="1">
        <v>133287</v>
      </c>
      <c r="F90" s="41">
        <f>(E90-D90)*0.01</f>
        <v>0.28000000000000003</v>
      </c>
      <c r="G90" s="22">
        <f t="shared" si="11"/>
        <v>1.2522628602208459</v>
      </c>
      <c r="H90" s="45">
        <f t="shared" si="12"/>
        <v>16.12554289927284</v>
      </c>
      <c r="I90" s="42">
        <f t="shared" si="13"/>
        <v>17.377805759493686</v>
      </c>
      <c r="J90" s="30">
        <f t="shared" si="15"/>
        <v>310</v>
      </c>
      <c r="K90" s="194"/>
      <c r="L90" s="27">
        <f t="shared" si="14"/>
        <v>327.3778057594937</v>
      </c>
    </row>
    <row r="91" spans="1:12" ht="15" customHeight="1" x14ac:dyDescent="0.45">
      <c r="A91" s="350"/>
      <c r="B91" s="5" t="s">
        <v>7</v>
      </c>
      <c r="C91" s="2">
        <v>301</v>
      </c>
      <c r="D91" s="1">
        <v>5253789</v>
      </c>
      <c r="E91" s="1">
        <v>5279194</v>
      </c>
      <c r="F91" s="41">
        <f t="shared" ref="F91:F103" si="16">(E91-D91)*$N$1</f>
        <v>25.405000000000001</v>
      </c>
      <c r="G91" s="22">
        <f t="shared" si="11"/>
        <v>113.6204927282521</v>
      </c>
      <c r="H91" s="45">
        <f t="shared" si="12"/>
        <v>16.12554289927284</v>
      </c>
      <c r="I91" s="42">
        <f t="shared" si="13"/>
        <v>129.74603562752495</v>
      </c>
      <c r="J91" s="30">
        <f t="shared" si="15"/>
        <v>310</v>
      </c>
      <c r="K91" s="194">
        <v>10</v>
      </c>
      <c r="L91" s="27">
        <f t="shared" si="14"/>
        <v>449.74603562752498</v>
      </c>
    </row>
    <row r="92" spans="1:12" ht="15" customHeight="1" x14ac:dyDescent="0.45">
      <c r="A92" s="350"/>
      <c r="B92" s="5" t="s">
        <v>7</v>
      </c>
      <c r="C92" s="2">
        <v>302</v>
      </c>
      <c r="D92" s="1">
        <v>258562</v>
      </c>
      <c r="E92" s="1">
        <v>283547</v>
      </c>
      <c r="F92" s="41">
        <f t="shared" si="16"/>
        <v>24.984999999999999</v>
      </c>
      <c r="G92" s="22">
        <f t="shared" si="11"/>
        <v>111.74209843792083</v>
      </c>
      <c r="H92" s="45">
        <f t="shared" si="12"/>
        <v>16.12554289927284</v>
      </c>
      <c r="I92" s="42">
        <f t="shared" si="13"/>
        <v>127.86764133719367</v>
      </c>
      <c r="J92" s="30">
        <f t="shared" si="15"/>
        <v>310</v>
      </c>
      <c r="K92" s="194"/>
      <c r="L92" s="27">
        <f t="shared" si="14"/>
        <v>437.86764133719367</v>
      </c>
    </row>
    <row r="93" spans="1:12" ht="15" customHeight="1" x14ac:dyDescent="0.45">
      <c r="A93" s="350"/>
      <c r="B93" s="5" t="s">
        <v>7</v>
      </c>
      <c r="C93" s="2">
        <v>303</v>
      </c>
      <c r="D93" s="1">
        <v>5133810</v>
      </c>
      <c r="E93" s="1">
        <v>5178674</v>
      </c>
      <c r="F93" s="41">
        <f t="shared" si="16"/>
        <v>44.864000000000004</v>
      </c>
      <c r="G93" s="22">
        <f t="shared" si="11"/>
        <v>200.64828914624297</v>
      </c>
      <c r="H93" s="45">
        <f t="shared" si="12"/>
        <v>16.12554289927284</v>
      </c>
      <c r="I93" s="42">
        <f t="shared" si="13"/>
        <v>216.7738320455158</v>
      </c>
      <c r="J93" s="30">
        <f t="shared" si="15"/>
        <v>310</v>
      </c>
      <c r="K93" s="194">
        <v>10</v>
      </c>
      <c r="L93" s="27">
        <f t="shared" si="14"/>
        <v>536.77383204551575</v>
      </c>
    </row>
    <row r="94" spans="1:12" ht="15" customHeight="1" x14ac:dyDescent="0.45">
      <c r="A94" s="350"/>
      <c r="B94" s="5" t="s">
        <v>7</v>
      </c>
      <c r="C94" s="2">
        <v>304</v>
      </c>
      <c r="D94" s="1">
        <v>2550434</v>
      </c>
      <c r="E94" s="1">
        <v>2561934</v>
      </c>
      <c r="F94" s="41">
        <f t="shared" si="16"/>
        <v>11.5</v>
      </c>
      <c r="G94" s="22">
        <f t="shared" si="11"/>
        <v>51.432224616213311</v>
      </c>
      <c r="H94" s="45">
        <f t="shared" si="12"/>
        <v>16.12554289927284</v>
      </c>
      <c r="I94" s="42">
        <f t="shared" si="13"/>
        <v>67.557767515486148</v>
      </c>
      <c r="J94" s="30">
        <f t="shared" si="15"/>
        <v>310</v>
      </c>
      <c r="K94" s="194"/>
      <c r="L94" s="27">
        <f t="shared" si="14"/>
        <v>377.55776751548615</v>
      </c>
    </row>
    <row r="95" spans="1:12" ht="15" customHeight="1" x14ac:dyDescent="0.45">
      <c r="A95" s="350"/>
      <c r="B95" s="5" t="s">
        <v>7</v>
      </c>
      <c r="C95" s="2">
        <v>401</v>
      </c>
      <c r="D95" s="1">
        <v>3985540</v>
      </c>
      <c r="E95" s="1">
        <v>4003613</v>
      </c>
      <c r="F95" s="41">
        <f t="shared" si="16"/>
        <v>18.073</v>
      </c>
      <c r="G95" s="22">
        <f t="shared" si="11"/>
        <v>80.82909525989767</v>
      </c>
      <c r="H95" s="45">
        <f t="shared" si="12"/>
        <v>16.12554289927284</v>
      </c>
      <c r="I95" s="42">
        <f t="shared" si="13"/>
        <v>96.954638159170514</v>
      </c>
      <c r="J95" s="30">
        <f t="shared" si="15"/>
        <v>310</v>
      </c>
      <c r="K95" s="194"/>
      <c r="L95" s="27">
        <f t="shared" si="14"/>
        <v>406.95463815917049</v>
      </c>
    </row>
    <row r="96" spans="1:12" ht="15" customHeight="1" x14ac:dyDescent="0.45">
      <c r="A96" s="350"/>
      <c r="B96" s="5" t="s">
        <v>7</v>
      </c>
      <c r="C96" s="2">
        <v>402</v>
      </c>
      <c r="D96" s="1">
        <v>3447639</v>
      </c>
      <c r="E96" s="1">
        <v>3463108</v>
      </c>
      <c r="F96" s="41">
        <f t="shared" si="16"/>
        <v>15.469000000000001</v>
      </c>
      <c r="G96" s="22">
        <f t="shared" si="11"/>
        <v>69.183050659843801</v>
      </c>
      <c r="H96" s="45">
        <f t="shared" si="12"/>
        <v>16.12554289927284</v>
      </c>
      <c r="I96" s="42">
        <f t="shared" si="13"/>
        <v>85.308593559116645</v>
      </c>
      <c r="J96" s="30">
        <f t="shared" si="15"/>
        <v>310</v>
      </c>
      <c r="K96" s="194"/>
      <c r="L96" s="27">
        <f t="shared" si="14"/>
        <v>395.30859355911662</v>
      </c>
    </row>
    <row r="97" spans="1:12" ht="15" customHeight="1" x14ac:dyDescent="0.45">
      <c r="A97" s="350"/>
      <c r="B97" s="5" t="s">
        <v>7</v>
      </c>
      <c r="C97" s="2">
        <v>403</v>
      </c>
      <c r="D97" s="1">
        <v>3093018</v>
      </c>
      <c r="E97" s="1">
        <v>3100395</v>
      </c>
      <c r="F97" s="41">
        <f t="shared" si="16"/>
        <v>7.3769999999999998</v>
      </c>
      <c r="G97" s="22">
        <f t="shared" si="11"/>
        <v>32.992653999461353</v>
      </c>
      <c r="H97" s="45">
        <f t="shared" si="12"/>
        <v>16.12554289927284</v>
      </c>
      <c r="I97" s="42">
        <f t="shared" si="13"/>
        <v>49.118196898734197</v>
      </c>
      <c r="J97" s="30">
        <f t="shared" si="15"/>
        <v>310</v>
      </c>
      <c r="K97" s="194"/>
      <c r="L97" s="27">
        <f t="shared" si="14"/>
        <v>359.1181968987342</v>
      </c>
    </row>
    <row r="98" spans="1:12" ht="15" customHeight="1" x14ac:dyDescent="0.45">
      <c r="A98" s="350"/>
      <c r="B98" s="5" t="s">
        <v>7</v>
      </c>
      <c r="C98" s="2">
        <v>404</v>
      </c>
      <c r="D98" s="1">
        <v>3314296</v>
      </c>
      <c r="E98" s="1">
        <v>3328777</v>
      </c>
      <c r="F98" s="41">
        <f t="shared" si="16"/>
        <v>14.481</v>
      </c>
      <c r="G98" s="22">
        <f t="shared" si="11"/>
        <v>64.764351710207379</v>
      </c>
      <c r="H98" s="45">
        <f t="shared" si="12"/>
        <v>16.12554289927284</v>
      </c>
      <c r="I98" s="42">
        <f t="shared" si="13"/>
        <v>80.889894609480223</v>
      </c>
      <c r="J98" s="30">
        <f t="shared" si="15"/>
        <v>310</v>
      </c>
      <c r="K98" s="194"/>
      <c r="L98" s="27">
        <f t="shared" si="14"/>
        <v>390.88989460948022</v>
      </c>
    </row>
    <row r="99" spans="1:12" ht="15" customHeight="1" x14ac:dyDescent="0.45">
      <c r="A99" s="350"/>
      <c r="B99" s="5" t="s">
        <v>7</v>
      </c>
      <c r="C99" s="2">
        <v>501</v>
      </c>
      <c r="D99" s="1">
        <v>2913449</v>
      </c>
      <c r="E99" s="1">
        <v>2931079</v>
      </c>
      <c r="F99" s="41">
        <f>(E99-D99)*$N$1</f>
        <v>17.63</v>
      </c>
      <c r="G99" s="22">
        <f t="shared" si="11"/>
        <v>78.847836520333971</v>
      </c>
      <c r="H99" s="45">
        <f t="shared" si="12"/>
        <v>16.12554289927284</v>
      </c>
      <c r="I99" s="42">
        <f t="shared" si="13"/>
        <v>94.973379419606815</v>
      </c>
      <c r="J99" s="30">
        <f t="shared" si="15"/>
        <v>310</v>
      </c>
      <c r="K99" s="194"/>
      <c r="L99" s="27">
        <f t="shared" si="14"/>
        <v>404.97337941960683</v>
      </c>
    </row>
    <row r="100" spans="1:12" ht="15" customHeight="1" x14ac:dyDescent="0.45">
      <c r="A100" s="350"/>
      <c r="B100" s="5" t="s">
        <v>7</v>
      </c>
      <c r="C100" s="2">
        <v>502</v>
      </c>
      <c r="D100" s="1">
        <v>2619288</v>
      </c>
      <c r="E100" s="1">
        <v>2630766</v>
      </c>
      <c r="F100" s="41">
        <f t="shared" si="16"/>
        <v>11.478</v>
      </c>
      <c r="G100" s="22">
        <f t="shared" si="11"/>
        <v>51.333832534338811</v>
      </c>
      <c r="H100" s="45">
        <f t="shared" si="12"/>
        <v>16.12554289927284</v>
      </c>
      <c r="I100" s="42">
        <f t="shared" si="13"/>
        <v>67.459375433611655</v>
      </c>
      <c r="J100" s="30">
        <f t="shared" si="15"/>
        <v>310</v>
      </c>
      <c r="K100" s="194"/>
      <c r="L100" s="27">
        <f t="shared" si="14"/>
        <v>377.45937543361163</v>
      </c>
    </row>
    <row r="101" spans="1:12" ht="15" customHeight="1" x14ac:dyDescent="0.45">
      <c r="A101" s="350"/>
      <c r="B101" s="5" t="s">
        <v>7</v>
      </c>
      <c r="C101" s="2">
        <v>503</v>
      </c>
      <c r="D101" s="1">
        <v>3298628</v>
      </c>
      <c r="E101" s="1">
        <v>3315004</v>
      </c>
      <c r="F101" s="41">
        <f t="shared" si="16"/>
        <v>16.376000000000001</v>
      </c>
      <c r="G101" s="22">
        <f t="shared" si="11"/>
        <v>73.239487853487759</v>
      </c>
      <c r="H101" s="45">
        <f t="shared" si="12"/>
        <v>16.12554289927284</v>
      </c>
      <c r="I101" s="42">
        <f t="shared" si="13"/>
        <v>89.365030752760603</v>
      </c>
      <c r="J101" s="30">
        <f t="shared" si="15"/>
        <v>310</v>
      </c>
      <c r="K101" s="194"/>
      <c r="L101" s="27">
        <f t="shared" si="14"/>
        <v>399.36503075276062</v>
      </c>
    </row>
    <row r="102" spans="1:12" ht="15.75" customHeight="1" x14ac:dyDescent="0.45">
      <c r="A102" s="350"/>
      <c r="B102" s="5" t="s">
        <v>7</v>
      </c>
      <c r="C102" s="2">
        <v>504</v>
      </c>
      <c r="D102" s="1">
        <v>4287622</v>
      </c>
      <c r="E102" s="1">
        <v>4308771</v>
      </c>
      <c r="F102" s="41">
        <f t="shared" si="16"/>
        <v>21.149000000000001</v>
      </c>
      <c r="G102" s="22">
        <f t="shared" si="11"/>
        <v>94.586097252895243</v>
      </c>
      <c r="H102" s="45">
        <f t="shared" si="12"/>
        <v>16.12554289927284</v>
      </c>
      <c r="I102" s="42">
        <f t="shared" si="13"/>
        <v>110.71164015216809</v>
      </c>
      <c r="J102" s="30">
        <f t="shared" si="15"/>
        <v>310</v>
      </c>
      <c r="K102" s="194"/>
      <c r="L102" s="27">
        <f t="shared" si="14"/>
        <v>420.71164015216812</v>
      </c>
    </row>
    <row r="103" spans="1:12" ht="15" customHeight="1" x14ac:dyDescent="0.45">
      <c r="A103" s="351"/>
      <c r="B103" s="5" t="s">
        <v>8</v>
      </c>
      <c r="C103" s="2">
        <v>101</v>
      </c>
      <c r="D103" s="1">
        <v>4035329</v>
      </c>
      <c r="E103" s="1">
        <v>4063541</v>
      </c>
      <c r="F103" s="41">
        <f t="shared" si="16"/>
        <v>28.212</v>
      </c>
      <c r="G103" s="22">
        <f t="shared" si="11"/>
        <v>126.17442790196607</v>
      </c>
      <c r="H103" s="45">
        <f t="shared" si="12"/>
        <v>16.12554289927284</v>
      </c>
      <c r="I103" s="42">
        <f t="shared" si="13"/>
        <v>142.29997080123891</v>
      </c>
      <c r="J103" s="30">
        <f t="shared" si="15"/>
        <v>310</v>
      </c>
      <c r="K103" s="194"/>
      <c r="L103" s="27">
        <f t="shared" si="14"/>
        <v>452.29997080123894</v>
      </c>
    </row>
    <row r="104" spans="1:12" ht="15" customHeight="1" x14ac:dyDescent="0.45">
      <c r="A104" s="351"/>
      <c r="B104" s="5" t="s">
        <v>8</v>
      </c>
      <c r="C104" s="2">
        <v>102</v>
      </c>
      <c r="D104" s="1">
        <v>176528</v>
      </c>
      <c r="E104" s="1">
        <v>179320</v>
      </c>
      <c r="F104" s="41">
        <f>(E104-D104)*0.01</f>
        <v>27.92</v>
      </c>
      <c r="G104" s="22">
        <f t="shared" si="11"/>
        <v>124.86849663345006</v>
      </c>
      <c r="H104" s="45">
        <f t="shared" si="12"/>
        <v>16.12554289927284</v>
      </c>
      <c r="I104" s="42">
        <f t="shared" si="13"/>
        <v>140.99403953272289</v>
      </c>
      <c r="J104" s="30">
        <f t="shared" si="15"/>
        <v>310</v>
      </c>
      <c r="K104" s="194"/>
      <c r="L104" s="27">
        <f t="shared" si="14"/>
        <v>450.99403953272292</v>
      </c>
    </row>
    <row r="105" spans="1:12" ht="15" customHeight="1" x14ac:dyDescent="0.45">
      <c r="A105" s="351"/>
      <c r="B105" s="5" t="s">
        <v>8</v>
      </c>
      <c r="C105" s="2">
        <v>103</v>
      </c>
      <c r="D105" s="1">
        <v>226487</v>
      </c>
      <c r="E105" s="1">
        <v>241750</v>
      </c>
      <c r="F105" s="41">
        <f t="shared" ref="F105:F123" si="17">(E105-D105)*$N$1</f>
        <v>15.263</v>
      </c>
      <c r="G105" s="22">
        <f t="shared" si="11"/>
        <v>68.261742984109887</v>
      </c>
      <c r="H105" s="45">
        <f t="shared" si="12"/>
        <v>16.12554289927284</v>
      </c>
      <c r="I105" s="42">
        <f t="shared" si="13"/>
        <v>84.387285883382731</v>
      </c>
      <c r="J105" s="30">
        <f t="shared" si="15"/>
        <v>310</v>
      </c>
      <c r="K105" s="194"/>
      <c r="L105" s="27">
        <f t="shared" si="14"/>
        <v>394.38728588338273</v>
      </c>
    </row>
    <row r="106" spans="1:12" ht="15" customHeight="1" x14ac:dyDescent="0.45">
      <c r="A106" s="351"/>
      <c r="B106" s="5" t="s">
        <v>8</v>
      </c>
      <c r="C106" s="2">
        <v>104</v>
      </c>
      <c r="D106" s="1">
        <v>4002</v>
      </c>
      <c r="E106" s="1">
        <v>7472</v>
      </c>
      <c r="F106" s="41">
        <f t="shared" si="17"/>
        <v>3.47</v>
      </c>
      <c r="G106" s="22">
        <f t="shared" si="11"/>
        <v>15.519114732022626</v>
      </c>
      <c r="H106" s="45">
        <f t="shared" si="12"/>
        <v>16.12554289927284</v>
      </c>
      <c r="I106" s="42">
        <f t="shared" si="13"/>
        <v>31.644657631295466</v>
      </c>
      <c r="J106" s="30">
        <f t="shared" si="15"/>
        <v>310</v>
      </c>
      <c r="K106" s="194"/>
      <c r="L106" s="27">
        <f t="shared" si="14"/>
        <v>341.64465763129544</v>
      </c>
    </row>
    <row r="107" spans="1:12" ht="15" customHeight="1" x14ac:dyDescent="0.45">
      <c r="A107" s="351"/>
      <c r="B107" s="5" t="s">
        <v>8</v>
      </c>
      <c r="C107" s="2">
        <v>201</v>
      </c>
      <c r="D107" s="1">
        <v>19911</v>
      </c>
      <c r="E107" s="1">
        <v>44150</v>
      </c>
      <c r="F107" s="41">
        <f t="shared" si="17"/>
        <v>24.239000000000001</v>
      </c>
      <c r="G107" s="22">
        <f t="shared" si="11"/>
        <v>108.40571238890386</v>
      </c>
      <c r="H107" s="45">
        <f t="shared" si="12"/>
        <v>16.12554289927284</v>
      </c>
      <c r="I107" s="42">
        <f t="shared" si="13"/>
        <v>124.53125528817671</v>
      </c>
      <c r="J107" s="30">
        <f t="shared" si="15"/>
        <v>310</v>
      </c>
      <c r="K107" s="194"/>
      <c r="L107" s="27">
        <f t="shared" si="14"/>
        <v>434.53125528817668</v>
      </c>
    </row>
    <row r="108" spans="1:12" ht="15" customHeight="1" x14ac:dyDescent="0.45">
      <c r="A108" s="351"/>
      <c r="B108" s="5" t="s">
        <v>8</v>
      </c>
      <c r="C108" s="2">
        <v>202</v>
      </c>
      <c r="D108" s="1">
        <v>288512</v>
      </c>
      <c r="E108" s="1">
        <v>307047</v>
      </c>
      <c r="F108" s="41">
        <f t="shared" si="17"/>
        <v>18.535</v>
      </c>
      <c r="G108" s="22">
        <f t="shared" si="11"/>
        <v>82.895328979262061</v>
      </c>
      <c r="H108" s="45">
        <f t="shared" si="12"/>
        <v>16.12554289927284</v>
      </c>
      <c r="I108" s="42">
        <f t="shared" si="13"/>
        <v>99.020871878534905</v>
      </c>
      <c r="J108" s="30">
        <f t="shared" si="15"/>
        <v>310</v>
      </c>
      <c r="K108" s="194"/>
      <c r="L108" s="27">
        <f t="shared" si="14"/>
        <v>409.02087187853488</v>
      </c>
    </row>
    <row r="109" spans="1:12" ht="15" customHeight="1" x14ac:dyDescent="0.45">
      <c r="A109" s="351"/>
      <c r="B109" s="5" t="s">
        <v>8</v>
      </c>
      <c r="C109" s="2">
        <v>203</v>
      </c>
      <c r="D109" s="1">
        <v>3662989</v>
      </c>
      <c r="E109" s="1">
        <v>3670732</v>
      </c>
      <c r="F109" s="41">
        <f t="shared" si="17"/>
        <v>7.7430000000000003</v>
      </c>
      <c r="G109" s="22">
        <f t="shared" si="11"/>
        <v>34.629540452464319</v>
      </c>
      <c r="H109" s="45">
        <f t="shared" si="12"/>
        <v>16.12554289927284</v>
      </c>
      <c r="I109" s="42">
        <f t="shared" si="13"/>
        <v>50.755083351737156</v>
      </c>
      <c r="J109" s="30">
        <f t="shared" si="15"/>
        <v>310</v>
      </c>
      <c r="K109" s="194"/>
      <c r="L109" s="27">
        <f t="shared" si="14"/>
        <v>360.75508335173714</v>
      </c>
    </row>
    <row r="110" spans="1:12" ht="15" customHeight="1" x14ac:dyDescent="0.45">
      <c r="A110" s="351"/>
      <c r="B110" s="5" t="s">
        <v>8</v>
      </c>
      <c r="C110" s="2">
        <v>204</v>
      </c>
      <c r="D110" s="1">
        <v>2068127</v>
      </c>
      <c r="E110" s="1">
        <v>2084218</v>
      </c>
      <c r="F110" s="41">
        <f t="shared" si="17"/>
        <v>16.091000000000001</v>
      </c>
      <c r="G110" s="22">
        <f t="shared" si="11"/>
        <v>71.96486315647725</v>
      </c>
      <c r="H110" s="45">
        <f t="shared" si="12"/>
        <v>16.12554289927284</v>
      </c>
      <c r="I110" s="42">
        <f t="shared" si="13"/>
        <v>88.090406055750094</v>
      </c>
      <c r="J110" s="30">
        <f t="shared" si="15"/>
        <v>310</v>
      </c>
      <c r="K110" s="194"/>
      <c r="L110" s="27">
        <f t="shared" si="14"/>
        <v>398.09040605575012</v>
      </c>
    </row>
    <row r="111" spans="1:12" ht="15" customHeight="1" x14ac:dyDescent="0.45">
      <c r="A111" s="351"/>
      <c r="B111" s="5" t="s">
        <v>8</v>
      </c>
      <c r="C111" s="2">
        <v>301</v>
      </c>
      <c r="D111" s="1">
        <v>3751355</v>
      </c>
      <c r="E111" s="1">
        <v>3764841</v>
      </c>
      <c r="F111" s="41">
        <f t="shared" si="17"/>
        <v>13.486000000000001</v>
      </c>
      <c r="G111" s="22">
        <f t="shared" si="11"/>
        <v>60.314346189065454</v>
      </c>
      <c r="H111" s="45">
        <f t="shared" si="12"/>
        <v>16.12554289927284</v>
      </c>
      <c r="I111" s="42">
        <f t="shared" si="13"/>
        <v>76.43988908833829</v>
      </c>
      <c r="J111" s="30">
        <f t="shared" si="15"/>
        <v>310</v>
      </c>
      <c r="K111" s="194"/>
      <c r="L111" s="27">
        <f t="shared" si="14"/>
        <v>386.4398890883383</v>
      </c>
    </row>
    <row r="112" spans="1:12" ht="15" customHeight="1" x14ac:dyDescent="0.45">
      <c r="A112" s="351"/>
      <c r="B112" s="5" t="s">
        <v>8</v>
      </c>
      <c r="C112" s="2">
        <v>302</v>
      </c>
      <c r="D112" s="1">
        <v>3408504</v>
      </c>
      <c r="E112" s="1">
        <v>3416009</v>
      </c>
      <c r="F112" s="41">
        <f t="shared" si="17"/>
        <v>7.5049999999999999</v>
      </c>
      <c r="G112" s="22">
        <f t="shared" si="11"/>
        <v>33.565117021276599</v>
      </c>
      <c r="H112" s="45">
        <f t="shared" si="12"/>
        <v>16.12554289927284</v>
      </c>
      <c r="I112" s="42">
        <f t="shared" si="13"/>
        <v>49.690659920549436</v>
      </c>
      <c r="J112" s="30">
        <f t="shared" si="15"/>
        <v>310</v>
      </c>
      <c r="K112" s="194"/>
      <c r="L112" s="27">
        <f t="shared" si="14"/>
        <v>359.69065992054942</v>
      </c>
    </row>
    <row r="113" spans="1:12" ht="15" customHeight="1" x14ac:dyDescent="0.45">
      <c r="A113" s="351"/>
      <c r="B113" s="5" t="s">
        <v>8</v>
      </c>
      <c r="C113" s="2">
        <v>303</v>
      </c>
      <c r="D113" s="1">
        <v>95129</v>
      </c>
      <c r="E113" s="1">
        <v>126818</v>
      </c>
      <c r="F113" s="41">
        <f t="shared" si="17"/>
        <v>31.689</v>
      </c>
      <c r="G113" s="22">
        <f t="shared" si="11"/>
        <v>141.72484920549422</v>
      </c>
      <c r="H113" s="45">
        <f t="shared" si="12"/>
        <v>16.12554289927284</v>
      </c>
      <c r="I113" s="42">
        <f t="shared" si="13"/>
        <v>157.85039210476705</v>
      </c>
      <c r="J113" s="30">
        <f t="shared" si="15"/>
        <v>310</v>
      </c>
      <c r="K113" s="194"/>
      <c r="L113" s="27">
        <f t="shared" si="14"/>
        <v>467.85039210476702</v>
      </c>
    </row>
    <row r="114" spans="1:12" ht="15" customHeight="1" x14ac:dyDescent="0.45">
      <c r="A114" s="351"/>
      <c r="B114" s="5" t="s">
        <v>8</v>
      </c>
      <c r="C114" s="2">
        <v>304</v>
      </c>
      <c r="D114" s="1">
        <v>144128</v>
      </c>
      <c r="E114" s="1">
        <v>161709</v>
      </c>
      <c r="F114" s="41">
        <f t="shared" si="17"/>
        <v>17.581</v>
      </c>
      <c r="G114" s="22">
        <f t="shared" si="11"/>
        <v>78.628690519795313</v>
      </c>
      <c r="H114" s="45">
        <f t="shared" si="12"/>
        <v>16.12554289927284</v>
      </c>
      <c r="I114" s="42">
        <f t="shared" si="13"/>
        <v>94.754233419068157</v>
      </c>
      <c r="J114" s="30">
        <f t="shared" si="15"/>
        <v>310</v>
      </c>
      <c r="K114" s="194"/>
      <c r="L114" s="27">
        <f t="shared" si="14"/>
        <v>404.75423341906816</v>
      </c>
    </row>
    <row r="115" spans="1:12" ht="15" customHeight="1" x14ac:dyDescent="0.45">
      <c r="A115" s="351"/>
      <c r="B115" s="5" t="s">
        <v>8</v>
      </c>
      <c r="C115" s="2">
        <v>401</v>
      </c>
      <c r="D115" s="1">
        <v>2891176</v>
      </c>
      <c r="E115" s="1">
        <v>2899942</v>
      </c>
      <c r="F115" s="41">
        <f t="shared" si="17"/>
        <v>8.766</v>
      </c>
      <c r="G115" s="22">
        <f t="shared" si="11"/>
        <v>39.204772259628335</v>
      </c>
      <c r="H115" s="45">
        <f t="shared" si="12"/>
        <v>16.12554289927284</v>
      </c>
      <c r="I115" s="42">
        <f t="shared" si="13"/>
        <v>55.330315158901172</v>
      </c>
      <c r="J115" s="30">
        <f t="shared" si="15"/>
        <v>310</v>
      </c>
      <c r="K115" s="194"/>
      <c r="L115" s="27">
        <f t="shared" si="14"/>
        <v>365.33031515890116</v>
      </c>
    </row>
    <row r="116" spans="1:12" ht="15" customHeight="1" x14ac:dyDescent="0.45">
      <c r="A116" s="351"/>
      <c r="B116" s="5" t="s">
        <v>8</v>
      </c>
      <c r="C116" s="2">
        <v>402</v>
      </c>
      <c r="D116" s="1">
        <v>8398</v>
      </c>
      <c r="E116" s="1">
        <v>8488</v>
      </c>
      <c r="F116" s="41">
        <f t="shared" si="17"/>
        <v>0.09</v>
      </c>
      <c r="G116" s="22">
        <f t="shared" si="11"/>
        <v>0.40251306221384325</v>
      </c>
      <c r="H116" s="45">
        <f t="shared" si="12"/>
        <v>16.12554289927284</v>
      </c>
      <c r="I116" s="42">
        <f t="shared" si="13"/>
        <v>16.528055961486682</v>
      </c>
      <c r="J116" s="30">
        <f t="shared" si="15"/>
        <v>310</v>
      </c>
      <c r="K116" s="194"/>
      <c r="L116" s="27">
        <f t="shared" si="14"/>
        <v>326.5280559614867</v>
      </c>
    </row>
    <row r="117" spans="1:12" ht="15" customHeight="1" x14ac:dyDescent="0.45">
      <c r="A117" s="351"/>
      <c r="B117" s="5" t="s">
        <v>8</v>
      </c>
      <c r="C117" s="2">
        <v>403</v>
      </c>
      <c r="D117" s="1">
        <v>537636</v>
      </c>
      <c r="E117" s="1">
        <v>538402</v>
      </c>
      <c r="F117" s="41">
        <f t="shared" si="17"/>
        <v>0.76600000000000001</v>
      </c>
      <c r="G117" s="22">
        <f t="shared" si="11"/>
        <v>3.4258333961755998</v>
      </c>
      <c r="H117" s="45">
        <f t="shared" si="12"/>
        <v>16.12554289927284</v>
      </c>
      <c r="I117" s="42">
        <f t="shared" si="13"/>
        <v>19.551376295448442</v>
      </c>
      <c r="J117" s="30">
        <f t="shared" si="15"/>
        <v>310</v>
      </c>
      <c r="K117" s="194"/>
      <c r="L117" s="27">
        <f t="shared" si="14"/>
        <v>329.55137629544845</v>
      </c>
    </row>
    <row r="118" spans="1:12" ht="15" customHeight="1" x14ac:dyDescent="0.45">
      <c r="A118" s="351"/>
      <c r="B118" s="5" t="s">
        <v>8</v>
      </c>
      <c r="C118" s="2">
        <v>404</v>
      </c>
      <c r="D118" s="1">
        <v>2856568</v>
      </c>
      <c r="E118" s="1">
        <v>2873444</v>
      </c>
      <c r="F118" s="41">
        <f t="shared" si="17"/>
        <v>16.876000000000001</v>
      </c>
      <c r="G118" s="22">
        <f t="shared" si="11"/>
        <v>75.475671532453561</v>
      </c>
      <c r="H118" s="45">
        <f t="shared" si="12"/>
        <v>16.12554289927284</v>
      </c>
      <c r="I118" s="42">
        <f t="shared" si="13"/>
        <v>91.601214431726405</v>
      </c>
      <c r="J118" s="30">
        <f t="shared" si="15"/>
        <v>310</v>
      </c>
      <c r="K118" s="194">
        <v>10</v>
      </c>
      <c r="L118" s="27">
        <f t="shared" si="14"/>
        <v>411.60121443172642</v>
      </c>
    </row>
    <row r="119" spans="1:12" ht="15" customHeight="1" x14ac:dyDescent="0.45">
      <c r="A119" s="351"/>
      <c r="B119" s="5" t="s">
        <v>8</v>
      </c>
      <c r="C119" s="2">
        <v>501</v>
      </c>
      <c r="D119" s="1">
        <v>2946621</v>
      </c>
      <c r="E119" s="1">
        <v>2964006</v>
      </c>
      <c r="F119" s="41">
        <f t="shared" si="17"/>
        <v>17.385000000000002</v>
      </c>
      <c r="G119" s="22">
        <f t="shared" si="11"/>
        <v>77.75210651764074</v>
      </c>
      <c r="H119" s="45">
        <f t="shared" si="12"/>
        <v>16.12554289927284</v>
      </c>
      <c r="I119" s="42">
        <f t="shared" si="13"/>
        <v>93.877649416913584</v>
      </c>
      <c r="J119" s="30">
        <f t="shared" si="15"/>
        <v>310</v>
      </c>
      <c r="K119" s="194"/>
      <c r="L119" s="27">
        <f t="shared" si="14"/>
        <v>403.87764941691358</v>
      </c>
    </row>
    <row r="120" spans="1:12" ht="15" customHeight="1" x14ac:dyDescent="0.45">
      <c r="A120" s="351"/>
      <c r="B120" s="5" t="s">
        <v>8</v>
      </c>
      <c r="C120" s="2">
        <v>502</v>
      </c>
      <c r="D120" s="1">
        <v>6170409</v>
      </c>
      <c r="E120" s="1">
        <v>6211921</v>
      </c>
      <c r="F120" s="41">
        <f t="shared" si="17"/>
        <v>41.512</v>
      </c>
      <c r="G120" s="22">
        <f t="shared" si="11"/>
        <v>185.65691376245624</v>
      </c>
      <c r="H120" s="45">
        <f t="shared" si="12"/>
        <v>16.12554289927284</v>
      </c>
      <c r="I120" s="42">
        <f t="shared" si="13"/>
        <v>201.78245666172907</v>
      </c>
      <c r="J120" s="30">
        <f t="shared" si="15"/>
        <v>310</v>
      </c>
      <c r="K120" s="194"/>
      <c r="L120" s="27">
        <f t="shared" si="14"/>
        <v>511.78245666172904</v>
      </c>
    </row>
    <row r="121" spans="1:12" ht="15" customHeight="1" x14ac:dyDescent="0.45">
      <c r="A121" s="351"/>
      <c r="B121" s="5" t="s">
        <v>8</v>
      </c>
      <c r="C121" s="2">
        <v>503</v>
      </c>
      <c r="D121" s="1">
        <v>176402</v>
      </c>
      <c r="E121" s="1">
        <v>210852</v>
      </c>
      <c r="F121" s="41">
        <f t="shared" si="17"/>
        <v>34.450000000000003</v>
      </c>
      <c r="G121" s="22">
        <f t="shared" si="11"/>
        <v>154.07305548074336</v>
      </c>
      <c r="H121" s="45">
        <f t="shared" si="12"/>
        <v>16.12554289927284</v>
      </c>
      <c r="I121" s="42">
        <f t="shared" si="13"/>
        <v>170.19859838001619</v>
      </c>
      <c r="J121" s="30">
        <f t="shared" si="15"/>
        <v>310</v>
      </c>
      <c r="K121" s="194"/>
      <c r="L121" s="27">
        <f t="shared" si="14"/>
        <v>480.19859838001616</v>
      </c>
    </row>
    <row r="122" spans="1:12" ht="15.75" customHeight="1" x14ac:dyDescent="0.45">
      <c r="A122" s="351"/>
      <c r="B122" s="5" t="s">
        <v>8</v>
      </c>
      <c r="C122" s="2">
        <v>504</v>
      </c>
      <c r="D122" s="1">
        <v>4540315</v>
      </c>
      <c r="E122" s="1">
        <v>4565774</v>
      </c>
      <c r="F122" s="41">
        <f t="shared" si="17"/>
        <v>25.459</v>
      </c>
      <c r="G122" s="22">
        <f t="shared" si="11"/>
        <v>113.8620005655804</v>
      </c>
      <c r="H122" s="45">
        <f t="shared" si="12"/>
        <v>16.12554289927284</v>
      </c>
      <c r="I122" s="42">
        <f t="shared" si="13"/>
        <v>129.98754346485325</v>
      </c>
      <c r="J122" s="30">
        <f t="shared" si="15"/>
        <v>310</v>
      </c>
      <c r="K122" s="194"/>
      <c r="L122" s="27">
        <f t="shared" si="14"/>
        <v>439.98754346485327</v>
      </c>
    </row>
    <row r="123" spans="1:12" ht="15" customHeight="1" x14ac:dyDescent="0.45">
      <c r="A123" s="350"/>
      <c r="B123" s="5" t="s">
        <v>9</v>
      </c>
      <c r="C123" s="2">
        <v>101</v>
      </c>
      <c r="D123" s="1">
        <v>154746</v>
      </c>
      <c r="E123" s="1">
        <v>167636</v>
      </c>
      <c r="F123" s="41">
        <f t="shared" si="17"/>
        <v>12.89</v>
      </c>
      <c r="G123" s="22">
        <f t="shared" si="11"/>
        <v>57.648815243738227</v>
      </c>
      <c r="H123" s="45">
        <f t="shared" si="12"/>
        <v>16.12554289927284</v>
      </c>
      <c r="I123" s="42">
        <f t="shared" si="13"/>
        <v>73.774358143011071</v>
      </c>
      <c r="J123" s="30">
        <f t="shared" si="15"/>
        <v>310</v>
      </c>
      <c r="K123" s="194"/>
      <c r="L123" s="27">
        <f t="shared" si="14"/>
        <v>383.77435814301106</v>
      </c>
    </row>
    <row r="124" spans="1:12" ht="15" customHeight="1" x14ac:dyDescent="0.45">
      <c r="A124" s="350"/>
      <c r="B124" s="5" t="s">
        <v>9</v>
      </c>
      <c r="C124" s="2">
        <v>102</v>
      </c>
      <c r="D124" s="1">
        <v>24783</v>
      </c>
      <c r="E124" s="1">
        <v>25125</v>
      </c>
      <c r="F124" s="41">
        <f>(E124-D124)*0.01</f>
        <v>3.42</v>
      </c>
      <c r="G124" s="22">
        <f t="shared" si="11"/>
        <v>15.295496364126045</v>
      </c>
      <c r="H124" s="45">
        <f t="shared" si="12"/>
        <v>16.12554289927284</v>
      </c>
      <c r="I124" s="42">
        <f t="shared" si="13"/>
        <v>31.421039263398885</v>
      </c>
      <c r="J124" s="30">
        <f t="shared" si="15"/>
        <v>310</v>
      </c>
      <c r="K124" s="194"/>
      <c r="L124" s="27">
        <f t="shared" si="14"/>
        <v>341.42103926339888</v>
      </c>
    </row>
    <row r="125" spans="1:12" ht="15" customHeight="1" x14ac:dyDescent="0.45">
      <c r="A125" s="350"/>
      <c r="B125" s="5" t="s">
        <v>9</v>
      </c>
      <c r="C125" s="2">
        <v>103</v>
      </c>
      <c r="D125" s="1">
        <v>3056556</v>
      </c>
      <c r="E125" s="1">
        <v>3062935</v>
      </c>
      <c r="F125" s="41">
        <f t="shared" ref="F125:F181" si="18">(E125-D125)*$N$1</f>
        <v>6.3790000000000004</v>
      </c>
      <c r="G125" s="22">
        <f t="shared" si="11"/>
        <v>28.52923137624563</v>
      </c>
      <c r="H125" s="45">
        <f t="shared" si="12"/>
        <v>16.12554289927284</v>
      </c>
      <c r="I125" s="42">
        <f t="shared" si="13"/>
        <v>44.65477427551847</v>
      </c>
      <c r="J125" s="30">
        <f t="shared" si="15"/>
        <v>310</v>
      </c>
      <c r="K125" s="194"/>
      <c r="L125" s="27">
        <f t="shared" si="14"/>
        <v>354.65477427551849</v>
      </c>
    </row>
    <row r="126" spans="1:12" ht="15" customHeight="1" x14ac:dyDescent="0.45">
      <c r="A126" s="350"/>
      <c r="B126" s="5" t="s">
        <v>9</v>
      </c>
      <c r="C126" s="2">
        <v>104</v>
      </c>
      <c r="D126" s="1">
        <v>3019485</v>
      </c>
      <c r="E126" s="1">
        <v>3036217</v>
      </c>
      <c r="F126" s="41">
        <f t="shared" si="18"/>
        <v>16.731999999999999</v>
      </c>
      <c r="G126" s="22">
        <f t="shared" si="11"/>
        <v>74.831650632911391</v>
      </c>
      <c r="H126" s="45">
        <f t="shared" si="12"/>
        <v>16.12554289927284</v>
      </c>
      <c r="I126" s="42">
        <f t="shared" si="13"/>
        <v>90.957193532184235</v>
      </c>
      <c r="J126" s="30">
        <f t="shared" si="15"/>
        <v>310</v>
      </c>
      <c r="K126" s="194"/>
      <c r="L126" s="27">
        <f t="shared" si="14"/>
        <v>400.95719353218425</v>
      </c>
    </row>
    <row r="127" spans="1:12" ht="15" customHeight="1" x14ac:dyDescent="0.45">
      <c r="A127" s="350"/>
      <c r="B127" s="5" t="s">
        <v>9</v>
      </c>
      <c r="C127" s="2">
        <v>201</v>
      </c>
      <c r="D127" s="1">
        <v>2710654</v>
      </c>
      <c r="E127" s="1">
        <v>2722255</v>
      </c>
      <c r="F127" s="41">
        <f t="shared" si="18"/>
        <v>11.601000000000001</v>
      </c>
      <c r="G127" s="22">
        <f t="shared" si="11"/>
        <v>51.883933719364407</v>
      </c>
      <c r="H127" s="45">
        <f t="shared" si="12"/>
        <v>16.12554289927284</v>
      </c>
      <c r="I127" s="42">
        <f t="shared" si="13"/>
        <v>68.009476618637251</v>
      </c>
      <c r="J127" s="30">
        <f t="shared" si="15"/>
        <v>310</v>
      </c>
      <c r="K127" s="194"/>
      <c r="L127" s="27">
        <f t="shared" si="14"/>
        <v>378.00947661863722</v>
      </c>
    </row>
    <row r="128" spans="1:12" ht="15" customHeight="1" x14ac:dyDescent="0.45">
      <c r="A128" s="350"/>
      <c r="B128" s="5" t="s">
        <v>9</v>
      </c>
      <c r="C128" s="2">
        <v>202</v>
      </c>
      <c r="D128" s="1">
        <v>4881477</v>
      </c>
      <c r="E128" s="1">
        <v>4894423</v>
      </c>
      <c r="F128" s="41">
        <f t="shared" si="18"/>
        <v>12.946</v>
      </c>
      <c r="G128" s="22">
        <f t="shared" si="11"/>
        <v>57.899267815782387</v>
      </c>
      <c r="H128" s="45">
        <f t="shared" si="12"/>
        <v>16.12554289927284</v>
      </c>
      <c r="I128" s="42">
        <f t="shared" si="13"/>
        <v>74.024810715055224</v>
      </c>
      <c r="J128" s="30">
        <f t="shared" si="15"/>
        <v>310</v>
      </c>
      <c r="K128" s="194"/>
      <c r="L128" s="27">
        <f t="shared" si="14"/>
        <v>384.0248107150552</v>
      </c>
    </row>
    <row r="129" spans="1:12" ht="15" customHeight="1" x14ac:dyDescent="0.45">
      <c r="A129" s="350"/>
      <c r="B129" s="5" t="s">
        <v>9</v>
      </c>
      <c r="C129" s="2">
        <v>203</v>
      </c>
      <c r="D129" s="1">
        <v>2152522</v>
      </c>
      <c r="E129" s="1">
        <v>2176294</v>
      </c>
      <c r="F129" s="41">
        <f t="shared" si="18"/>
        <v>23.772000000000002</v>
      </c>
      <c r="G129" s="22">
        <f t="shared" si="11"/>
        <v>106.31711683274982</v>
      </c>
      <c r="H129" s="45">
        <f t="shared" si="12"/>
        <v>16.12554289927284</v>
      </c>
      <c r="I129" s="42">
        <f t="shared" si="13"/>
        <v>122.44265973202266</v>
      </c>
      <c r="J129" s="30">
        <f t="shared" si="15"/>
        <v>310</v>
      </c>
      <c r="K129" s="194"/>
      <c r="L129" s="27">
        <f t="shared" si="14"/>
        <v>432.44265973202266</v>
      </c>
    </row>
    <row r="130" spans="1:12" ht="15" customHeight="1" x14ac:dyDescent="0.45">
      <c r="A130" s="350"/>
      <c r="B130" s="5" t="s">
        <v>9</v>
      </c>
      <c r="C130" s="2">
        <v>204</v>
      </c>
      <c r="D130" s="1">
        <v>3058474</v>
      </c>
      <c r="E130" s="1">
        <v>3067533</v>
      </c>
      <c r="F130" s="41">
        <f t="shared" si="18"/>
        <v>9.0590000000000011</v>
      </c>
      <c r="G130" s="22">
        <f t="shared" si="11"/>
        <v>40.515175895502296</v>
      </c>
      <c r="H130" s="45">
        <f t="shared" si="12"/>
        <v>16.12554289927284</v>
      </c>
      <c r="I130" s="42">
        <f t="shared" si="13"/>
        <v>56.64071879477514</v>
      </c>
      <c r="J130" s="30">
        <f t="shared" si="15"/>
        <v>310</v>
      </c>
      <c r="K130" s="194">
        <v>10</v>
      </c>
      <c r="L130" s="27">
        <f t="shared" si="14"/>
        <v>376.64071879477513</v>
      </c>
    </row>
    <row r="131" spans="1:12" ht="15" customHeight="1" x14ac:dyDescent="0.45">
      <c r="A131" s="350"/>
      <c r="B131" s="5" t="s">
        <v>9</v>
      </c>
      <c r="C131" s="2">
        <v>301</v>
      </c>
      <c r="D131" s="1">
        <v>3174685</v>
      </c>
      <c r="E131" s="1">
        <v>3195557</v>
      </c>
      <c r="F131" s="41">
        <f t="shared" si="18"/>
        <v>20.872</v>
      </c>
      <c r="G131" s="22">
        <f t="shared" si="11"/>
        <v>93.347251494748193</v>
      </c>
      <c r="H131" s="45">
        <f t="shared" si="12"/>
        <v>16.12554289927284</v>
      </c>
      <c r="I131" s="42">
        <f t="shared" si="13"/>
        <v>109.47279439402104</v>
      </c>
      <c r="J131" s="30">
        <f t="shared" si="15"/>
        <v>310</v>
      </c>
      <c r="K131" s="194"/>
      <c r="L131" s="27">
        <f t="shared" si="14"/>
        <v>419.47279439402104</v>
      </c>
    </row>
    <row r="132" spans="1:12" ht="15" customHeight="1" x14ac:dyDescent="0.45">
      <c r="A132" s="350"/>
      <c r="B132" s="5" t="s">
        <v>9</v>
      </c>
      <c r="C132" s="2">
        <v>302</v>
      </c>
      <c r="D132" s="1">
        <v>1921737</v>
      </c>
      <c r="E132" s="1">
        <v>1927739</v>
      </c>
      <c r="F132" s="41">
        <f t="shared" si="18"/>
        <v>6.0019999999999998</v>
      </c>
      <c r="G132" s="22">
        <f t="shared" ref="G132:G183" si="19">MMULT($G$1,1/$F$183)*F132</f>
        <v>26.843148882305414</v>
      </c>
      <c r="H132" s="45">
        <f t="shared" ref="H132:H182" si="20">MMULT($H$1,1/180)</f>
        <v>16.12554289927284</v>
      </c>
      <c r="I132" s="42">
        <f t="shared" ref="I132:I182" si="21">SUM(G132,H132)</f>
        <v>42.968691781578258</v>
      </c>
      <c r="J132" s="30">
        <f t="shared" si="15"/>
        <v>310</v>
      </c>
      <c r="K132" s="194"/>
      <c r="L132" s="27">
        <f t="shared" ref="L132:L182" si="22">SUM(I132,J132,K132)</f>
        <v>352.96869178157829</v>
      </c>
    </row>
    <row r="133" spans="1:12" ht="15" customHeight="1" x14ac:dyDescent="0.45">
      <c r="A133" s="350"/>
      <c r="B133" s="5" t="s">
        <v>9</v>
      </c>
      <c r="C133" s="2">
        <v>303</v>
      </c>
      <c r="D133" s="1">
        <v>3550171</v>
      </c>
      <c r="E133" s="1">
        <v>3565170</v>
      </c>
      <c r="F133" s="41">
        <f t="shared" si="18"/>
        <v>14.999000000000001</v>
      </c>
      <c r="G133" s="22">
        <f t="shared" si="19"/>
        <v>67.081038001615951</v>
      </c>
      <c r="H133" s="45">
        <f t="shared" si="20"/>
        <v>16.12554289927284</v>
      </c>
      <c r="I133" s="42">
        <f t="shared" si="21"/>
        <v>83.206580900888795</v>
      </c>
      <c r="J133" s="30">
        <f t="shared" si="15"/>
        <v>310</v>
      </c>
      <c r="K133" s="194"/>
      <c r="L133" s="27">
        <f t="shared" si="22"/>
        <v>393.20658090088881</v>
      </c>
    </row>
    <row r="134" spans="1:12" ht="15" customHeight="1" x14ac:dyDescent="0.45">
      <c r="A134" s="350"/>
      <c r="B134" s="5" t="s">
        <v>9</v>
      </c>
      <c r="C134" s="2">
        <v>304</v>
      </c>
      <c r="D134" s="1">
        <v>4127818</v>
      </c>
      <c r="E134" s="1">
        <v>4143789</v>
      </c>
      <c r="F134" s="41">
        <f t="shared" si="18"/>
        <v>15.971</v>
      </c>
      <c r="G134" s="22">
        <f t="shared" si="19"/>
        <v>71.428179073525456</v>
      </c>
      <c r="H134" s="45">
        <f t="shared" si="20"/>
        <v>16.12554289927284</v>
      </c>
      <c r="I134" s="42">
        <f t="shared" si="21"/>
        <v>87.5537219727983</v>
      </c>
      <c r="J134" s="30">
        <f t="shared" si="15"/>
        <v>310</v>
      </c>
      <c r="K134" s="194"/>
      <c r="L134" s="27">
        <f t="shared" si="22"/>
        <v>397.55372197279831</v>
      </c>
    </row>
    <row r="135" spans="1:12" ht="15" customHeight="1" x14ac:dyDescent="0.45">
      <c r="A135" s="350"/>
      <c r="B135" s="5" t="s">
        <v>9</v>
      </c>
      <c r="C135" s="2">
        <v>401</v>
      </c>
      <c r="D135" s="1">
        <v>1976403</v>
      </c>
      <c r="E135" s="1">
        <v>1980433</v>
      </c>
      <c r="F135" s="41">
        <f t="shared" si="18"/>
        <v>4.03</v>
      </c>
      <c r="G135" s="22">
        <f t="shared" si="19"/>
        <v>18.023640452464317</v>
      </c>
      <c r="H135" s="45">
        <f t="shared" si="20"/>
        <v>16.12554289927284</v>
      </c>
      <c r="I135" s="42">
        <f t="shared" si="21"/>
        <v>34.149183351737157</v>
      </c>
      <c r="J135" s="30">
        <f t="shared" ref="J135:J182" si="23">SUM(J132)</f>
        <v>310</v>
      </c>
      <c r="K135" s="194"/>
      <c r="L135" s="27">
        <f t="shared" si="22"/>
        <v>344.14918335173718</v>
      </c>
    </row>
    <row r="136" spans="1:12" ht="15" customHeight="1" x14ac:dyDescent="0.45">
      <c r="A136" s="350"/>
      <c r="B136" s="5" t="s">
        <v>9</v>
      </c>
      <c r="C136" s="2">
        <v>402</v>
      </c>
      <c r="D136" s="1">
        <v>2037679</v>
      </c>
      <c r="E136" s="1">
        <v>2054316</v>
      </c>
      <c r="F136" s="41">
        <f t="shared" si="18"/>
        <v>16.637</v>
      </c>
      <c r="G136" s="22">
        <f t="shared" si="19"/>
        <v>74.406775733907907</v>
      </c>
      <c r="H136" s="45">
        <f t="shared" si="20"/>
        <v>16.12554289927284</v>
      </c>
      <c r="I136" s="42">
        <f t="shared" si="21"/>
        <v>90.532318633180751</v>
      </c>
      <c r="J136" s="30">
        <f t="shared" si="23"/>
        <v>310</v>
      </c>
      <c r="K136" s="194"/>
      <c r="L136" s="27">
        <f t="shared" si="22"/>
        <v>400.53231863318075</v>
      </c>
    </row>
    <row r="137" spans="1:12" ht="15" customHeight="1" x14ac:dyDescent="0.45">
      <c r="A137" s="350"/>
      <c r="B137" s="5" t="s">
        <v>9</v>
      </c>
      <c r="C137" s="2">
        <v>403</v>
      </c>
      <c r="D137" s="1">
        <v>4673885</v>
      </c>
      <c r="E137" s="1">
        <v>4707843</v>
      </c>
      <c r="F137" s="41">
        <f t="shared" si="18"/>
        <v>33.957999999999998</v>
      </c>
      <c r="G137" s="22">
        <f t="shared" si="19"/>
        <v>151.87265074064101</v>
      </c>
      <c r="H137" s="45">
        <f t="shared" si="20"/>
        <v>16.12554289927284</v>
      </c>
      <c r="I137" s="42">
        <f t="shared" si="21"/>
        <v>167.99819363991384</v>
      </c>
      <c r="J137" s="30">
        <f t="shared" si="23"/>
        <v>310</v>
      </c>
      <c r="K137" s="194"/>
      <c r="L137" s="27">
        <f t="shared" si="22"/>
        <v>477.99819363991384</v>
      </c>
    </row>
    <row r="138" spans="1:12" ht="15" customHeight="1" x14ac:dyDescent="0.45">
      <c r="A138" s="350"/>
      <c r="B138" s="5" t="s">
        <v>9</v>
      </c>
      <c r="C138" s="2">
        <v>404</v>
      </c>
      <c r="D138" s="1">
        <v>2583769</v>
      </c>
      <c r="E138" s="1">
        <v>2591791</v>
      </c>
      <c r="F138" s="41">
        <f t="shared" si="18"/>
        <v>8.0220000000000002</v>
      </c>
      <c r="G138" s="22">
        <f t="shared" si="19"/>
        <v>35.87733094532723</v>
      </c>
      <c r="H138" s="45">
        <f t="shared" si="20"/>
        <v>16.12554289927284</v>
      </c>
      <c r="I138" s="42">
        <f t="shared" si="21"/>
        <v>52.002873844600074</v>
      </c>
      <c r="J138" s="30">
        <f t="shared" si="23"/>
        <v>310</v>
      </c>
      <c r="K138" s="194"/>
      <c r="L138" s="27">
        <f t="shared" si="22"/>
        <v>362.00287384460006</v>
      </c>
    </row>
    <row r="139" spans="1:12" ht="15" customHeight="1" x14ac:dyDescent="0.45">
      <c r="A139" s="350"/>
      <c r="B139" s="5" t="s">
        <v>9</v>
      </c>
      <c r="C139" s="2">
        <v>501</v>
      </c>
      <c r="D139" s="1">
        <v>3227913</v>
      </c>
      <c r="E139" s="1">
        <v>3245654</v>
      </c>
      <c r="F139" s="41">
        <f t="shared" si="18"/>
        <v>17.741</v>
      </c>
      <c r="G139" s="22">
        <f t="shared" si="19"/>
        <v>79.344269297064372</v>
      </c>
      <c r="H139" s="45">
        <f t="shared" si="20"/>
        <v>16.12554289927284</v>
      </c>
      <c r="I139" s="42">
        <f t="shared" si="21"/>
        <v>95.469812196337216</v>
      </c>
      <c r="J139" s="30">
        <f t="shared" si="23"/>
        <v>310</v>
      </c>
      <c r="K139" s="194"/>
      <c r="L139" s="27">
        <f t="shared" si="22"/>
        <v>405.46981219633722</v>
      </c>
    </row>
    <row r="140" spans="1:12" ht="15" customHeight="1" x14ac:dyDescent="0.45">
      <c r="A140" s="350"/>
      <c r="B140" s="5" t="s">
        <v>9</v>
      </c>
      <c r="C140" s="2">
        <v>502</v>
      </c>
      <c r="D140" s="1">
        <v>3080640</v>
      </c>
      <c r="E140" s="1">
        <v>3088988</v>
      </c>
      <c r="F140" s="41">
        <f t="shared" si="18"/>
        <v>8.3480000000000008</v>
      </c>
      <c r="G140" s="22">
        <f t="shared" si="19"/>
        <v>37.335322704012931</v>
      </c>
      <c r="H140" s="45">
        <f t="shared" si="20"/>
        <v>16.12554289927284</v>
      </c>
      <c r="I140" s="42">
        <f t="shared" si="21"/>
        <v>53.460865603285768</v>
      </c>
      <c r="J140" s="30">
        <f t="shared" si="23"/>
        <v>310</v>
      </c>
      <c r="K140" s="194"/>
      <c r="L140" s="27">
        <f t="shared" si="22"/>
        <v>363.46086560328575</v>
      </c>
    </row>
    <row r="141" spans="1:12" ht="15" customHeight="1" x14ac:dyDescent="0.45">
      <c r="A141" s="350"/>
      <c r="B141" s="5" t="s">
        <v>9</v>
      </c>
      <c r="C141" s="2">
        <v>503</v>
      </c>
      <c r="D141" s="1">
        <v>3081233</v>
      </c>
      <c r="E141" s="1">
        <v>3090219</v>
      </c>
      <c r="F141" s="41">
        <f t="shared" si="18"/>
        <v>8.9860000000000007</v>
      </c>
      <c r="G141" s="22">
        <f t="shared" si="19"/>
        <v>40.188693078373291</v>
      </c>
      <c r="H141" s="45">
        <f t="shared" si="20"/>
        <v>16.12554289927284</v>
      </c>
      <c r="I141" s="42">
        <f t="shared" si="21"/>
        <v>56.314235977646135</v>
      </c>
      <c r="J141" s="30">
        <f t="shared" si="23"/>
        <v>310</v>
      </c>
      <c r="K141" s="194"/>
      <c r="L141" s="27">
        <f>SUM(I141,J141,K141)</f>
        <v>366.31423597764615</v>
      </c>
    </row>
    <row r="142" spans="1:12" ht="15.75" customHeight="1" x14ac:dyDescent="0.45">
      <c r="A142" s="350"/>
      <c r="B142" s="5" t="s">
        <v>9</v>
      </c>
      <c r="C142" s="2">
        <v>504</v>
      </c>
      <c r="D142" s="1">
        <v>3116442</v>
      </c>
      <c r="E142" s="1">
        <v>3122994</v>
      </c>
      <c r="F142" s="41">
        <f t="shared" si="18"/>
        <v>6.5520000000000005</v>
      </c>
      <c r="G142" s="22">
        <f t="shared" si="19"/>
        <v>29.302950929167793</v>
      </c>
      <c r="H142" s="45">
        <f t="shared" si="20"/>
        <v>16.12554289927284</v>
      </c>
      <c r="I142" s="42">
        <f t="shared" si="21"/>
        <v>45.428493828440637</v>
      </c>
      <c r="J142" s="30">
        <f t="shared" si="23"/>
        <v>310</v>
      </c>
      <c r="K142" s="194"/>
      <c r="L142" s="27">
        <f t="shared" si="22"/>
        <v>355.42849382844065</v>
      </c>
    </row>
    <row r="143" spans="1:12" x14ac:dyDescent="0.45">
      <c r="A143" s="351"/>
      <c r="B143" s="5" t="s">
        <v>10</v>
      </c>
      <c r="C143" s="2">
        <v>101</v>
      </c>
      <c r="D143" s="1">
        <v>3863000</v>
      </c>
      <c r="E143" s="1">
        <v>3884561</v>
      </c>
      <c r="F143" s="41">
        <f t="shared" si="18"/>
        <v>21.561</v>
      </c>
      <c r="G143" s="22">
        <f t="shared" si="19"/>
        <v>96.428712604363056</v>
      </c>
      <c r="H143" s="45">
        <f t="shared" si="20"/>
        <v>16.12554289927284</v>
      </c>
      <c r="I143" s="42">
        <f t="shared" si="21"/>
        <v>112.5542555036359</v>
      </c>
      <c r="J143" s="30">
        <f t="shared" si="23"/>
        <v>310</v>
      </c>
      <c r="K143" s="194"/>
      <c r="L143" s="27">
        <f t="shared" si="22"/>
        <v>422.55425550363589</v>
      </c>
    </row>
    <row r="144" spans="1:12" x14ac:dyDescent="0.45">
      <c r="A144" s="351"/>
      <c r="B144" s="5" t="s">
        <v>10</v>
      </c>
      <c r="C144" s="2">
        <v>102</v>
      </c>
      <c r="D144" s="1">
        <v>35193</v>
      </c>
      <c r="E144" s="1">
        <v>40726</v>
      </c>
      <c r="F144" s="41">
        <f t="shared" si="18"/>
        <v>5.5330000000000004</v>
      </c>
      <c r="G144" s="22">
        <f t="shared" si="19"/>
        <v>24.745608591435502</v>
      </c>
      <c r="H144" s="45">
        <f t="shared" si="20"/>
        <v>16.12554289927284</v>
      </c>
      <c r="I144" s="42">
        <f t="shared" si="21"/>
        <v>40.871151490708343</v>
      </c>
      <c r="J144" s="30">
        <f t="shared" si="23"/>
        <v>310</v>
      </c>
      <c r="K144" s="194"/>
      <c r="L144" s="27">
        <f t="shared" si="22"/>
        <v>350.87115149070837</v>
      </c>
    </row>
    <row r="145" spans="1:12" x14ac:dyDescent="0.45">
      <c r="A145" s="351"/>
      <c r="B145" s="5" t="s">
        <v>10</v>
      </c>
      <c r="C145" s="2">
        <v>103</v>
      </c>
      <c r="D145" s="1">
        <v>4005101</v>
      </c>
      <c r="E145" s="1">
        <v>4011485</v>
      </c>
      <c r="F145" s="41">
        <f t="shared" si="18"/>
        <v>6.3840000000000003</v>
      </c>
      <c r="G145" s="22">
        <f t="shared" si="19"/>
        <v>28.551593213035286</v>
      </c>
      <c r="H145" s="45">
        <f t="shared" si="20"/>
        <v>16.12554289927284</v>
      </c>
      <c r="I145" s="42">
        <f t="shared" si="21"/>
        <v>44.677136112308126</v>
      </c>
      <c r="J145" s="30">
        <f t="shared" si="23"/>
        <v>310</v>
      </c>
      <c r="K145" s="194"/>
      <c r="L145" s="27">
        <f t="shared" si="22"/>
        <v>354.67713611230812</v>
      </c>
    </row>
    <row r="146" spans="1:12" x14ac:dyDescent="0.45">
      <c r="A146" s="351"/>
      <c r="B146" s="5" t="s">
        <v>10</v>
      </c>
      <c r="C146" s="2">
        <v>104</v>
      </c>
      <c r="D146" s="1">
        <v>3101111</v>
      </c>
      <c r="E146" s="1">
        <v>3112928</v>
      </c>
      <c r="F146" s="41">
        <f t="shared" si="18"/>
        <v>11.817</v>
      </c>
      <c r="G146" s="22">
        <f t="shared" si="19"/>
        <v>52.849965068677626</v>
      </c>
      <c r="H146" s="45">
        <f t="shared" si="20"/>
        <v>16.12554289927284</v>
      </c>
      <c r="I146" s="42">
        <f t="shared" si="21"/>
        <v>68.975507967950463</v>
      </c>
      <c r="J146" s="30">
        <f t="shared" si="23"/>
        <v>310</v>
      </c>
      <c r="K146" s="194"/>
      <c r="L146" s="27">
        <f t="shared" si="22"/>
        <v>378.97550796795048</v>
      </c>
    </row>
    <row r="147" spans="1:12" x14ac:dyDescent="0.45">
      <c r="A147" s="351"/>
      <c r="B147" s="5" t="s">
        <v>10</v>
      </c>
      <c r="C147" s="2">
        <v>201</v>
      </c>
      <c r="D147" s="1">
        <v>5720405</v>
      </c>
      <c r="E147" s="1">
        <v>5775357</v>
      </c>
      <c r="F147" s="41">
        <f t="shared" si="18"/>
        <v>54.951999999999998</v>
      </c>
      <c r="G147" s="22">
        <f t="shared" si="19"/>
        <v>245.76553105305683</v>
      </c>
      <c r="H147" s="45">
        <f t="shared" si="20"/>
        <v>16.12554289927284</v>
      </c>
      <c r="I147" s="42">
        <f t="shared" si="21"/>
        <v>261.89107395232969</v>
      </c>
      <c r="J147" s="30">
        <f t="shared" si="23"/>
        <v>310</v>
      </c>
      <c r="K147" s="194"/>
      <c r="L147" s="27">
        <f t="shared" si="22"/>
        <v>571.89107395232963</v>
      </c>
    </row>
    <row r="148" spans="1:12" x14ac:dyDescent="0.45">
      <c r="A148" s="351"/>
      <c r="B148" s="5" t="s">
        <v>10</v>
      </c>
      <c r="C148" s="2">
        <v>202</v>
      </c>
      <c r="D148" s="1">
        <v>3540707</v>
      </c>
      <c r="E148" s="1">
        <v>3549866</v>
      </c>
      <c r="F148" s="41">
        <f t="shared" si="18"/>
        <v>9.1590000000000007</v>
      </c>
      <c r="G148" s="22">
        <f t="shared" si="19"/>
        <v>40.962412631295457</v>
      </c>
      <c r="H148" s="45">
        <f t="shared" si="20"/>
        <v>16.12554289927284</v>
      </c>
      <c r="I148" s="42">
        <f t="shared" si="21"/>
        <v>57.087955530568294</v>
      </c>
      <c r="J148" s="30">
        <f t="shared" si="23"/>
        <v>310</v>
      </c>
      <c r="K148" s="194"/>
      <c r="L148" s="27">
        <f t="shared" si="22"/>
        <v>367.08795553056831</v>
      </c>
    </row>
    <row r="149" spans="1:12" x14ac:dyDescent="0.45">
      <c r="A149" s="351"/>
      <c r="B149" s="5" t="s">
        <v>10</v>
      </c>
      <c r="C149" s="2">
        <v>203</v>
      </c>
      <c r="D149" s="1">
        <v>3597610</v>
      </c>
      <c r="E149" s="1">
        <v>3619664</v>
      </c>
      <c r="F149" s="41">
        <f t="shared" si="18"/>
        <v>22.054000000000002</v>
      </c>
      <c r="G149" s="22">
        <f t="shared" si="19"/>
        <v>98.633589711823348</v>
      </c>
      <c r="H149" s="45">
        <f t="shared" si="20"/>
        <v>16.12554289927284</v>
      </c>
      <c r="I149" s="42">
        <f t="shared" si="21"/>
        <v>114.75913261109619</v>
      </c>
      <c r="J149" s="30">
        <f t="shared" si="23"/>
        <v>310</v>
      </c>
      <c r="K149" s="194"/>
      <c r="L149" s="27">
        <f t="shared" si="22"/>
        <v>424.75913261109622</v>
      </c>
    </row>
    <row r="150" spans="1:12" x14ac:dyDescent="0.45">
      <c r="A150" s="351"/>
      <c r="B150" s="5" t="s">
        <v>10</v>
      </c>
      <c r="C150" s="2">
        <v>204</v>
      </c>
      <c r="D150" s="1">
        <v>1927960</v>
      </c>
      <c r="E150" s="1">
        <v>1934035</v>
      </c>
      <c r="F150" s="41">
        <f t="shared" si="18"/>
        <v>6.0750000000000002</v>
      </c>
      <c r="G150" s="22">
        <f t="shared" si="19"/>
        <v>27.169631699434422</v>
      </c>
      <c r="H150" s="45">
        <f t="shared" si="20"/>
        <v>16.12554289927284</v>
      </c>
      <c r="I150" s="42">
        <f t="shared" si="21"/>
        <v>43.295174598707263</v>
      </c>
      <c r="J150" s="30">
        <f t="shared" si="23"/>
        <v>310</v>
      </c>
      <c r="K150" s="194"/>
      <c r="L150" s="27">
        <f t="shared" si="22"/>
        <v>353.29517459870726</v>
      </c>
    </row>
    <row r="151" spans="1:12" x14ac:dyDescent="0.45">
      <c r="A151" s="351"/>
      <c r="B151" s="5" t="s">
        <v>10</v>
      </c>
      <c r="C151" s="2">
        <v>301</v>
      </c>
      <c r="D151" s="1">
        <v>2451764</v>
      </c>
      <c r="E151" s="1">
        <v>2470274</v>
      </c>
      <c r="F151" s="41">
        <f t="shared" si="18"/>
        <v>18.510000000000002</v>
      </c>
      <c r="G151" s="22">
        <f t="shared" si="19"/>
        <v>82.783519795313779</v>
      </c>
      <c r="H151" s="45">
        <f t="shared" si="20"/>
        <v>16.12554289927284</v>
      </c>
      <c r="I151" s="42">
        <f t="shared" si="21"/>
        <v>98.909062694586623</v>
      </c>
      <c r="J151" s="30">
        <f t="shared" si="23"/>
        <v>310</v>
      </c>
      <c r="K151" s="194"/>
      <c r="L151" s="27">
        <f t="shared" si="22"/>
        <v>408.90906269458662</v>
      </c>
    </row>
    <row r="152" spans="1:12" x14ac:dyDescent="0.45">
      <c r="A152" s="351"/>
      <c r="B152" s="5" t="s">
        <v>10</v>
      </c>
      <c r="C152" s="2">
        <v>302</v>
      </c>
      <c r="D152" s="1">
        <v>4351124</v>
      </c>
      <c r="E152" s="1">
        <v>4366969</v>
      </c>
      <c r="F152" s="41">
        <f t="shared" si="18"/>
        <v>15.845000000000001</v>
      </c>
      <c r="G152" s="22">
        <f t="shared" si="19"/>
        <v>70.864660786426086</v>
      </c>
      <c r="H152" s="45">
        <f t="shared" si="20"/>
        <v>16.12554289927284</v>
      </c>
      <c r="I152" s="42">
        <f t="shared" si="21"/>
        <v>86.99020368569893</v>
      </c>
      <c r="J152" s="30">
        <f t="shared" si="23"/>
        <v>310</v>
      </c>
      <c r="K152" s="194"/>
      <c r="L152" s="27">
        <f t="shared" si="22"/>
        <v>396.99020368569893</v>
      </c>
    </row>
    <row r="153" spans="1:12" x14ac:dyDescent="0.45">
      <c r="A153" s="351"/>
      <c r="B153" s="5" t="s">
        <v>10</v>
      </c>
      <c r="C153" s="2">
        <v>303</v>
      </c>
      <c r="D153" s="1">
        <v>2709005</v>
      </c>
      <c r="E153" s="1">
        <v>2715581</v>
      </c>
      <c r="F153" s="41">
        <f t="shared" si="18"/>
        <v>6.5760000000000005</v>
      </c>
      <c r="G153" s="22">
        <f t="shared" si="19"/>
        <v>29.410287745758151</v>
      </c>
      <c r="H153" s="45">
        <f t="shared" si="20"/>
        <v>16.12554289927284</v>
      </c>
      <c r="I153" s="42">
        <f t="shared" si="21"/>
        <v>45.535830645030991</v>
      </c>
      <c r="J153" s="30">
        <f t="shared" si="23"/>
        <v>310</v>
      </c>
      <c r="K153" s="194"/>
      <c r="L153" s="27">
        <f>SUM(I153,J153,K153)</f>
        <v>355.53583064503101</v>
      </c>
    </row>
    <row r="154" spans="1:12" x14ac:dyDescent="0.45">
      <c r="A154" s="351"/>
      <c r="B154" s="5" t="s">
        <v>10</v>
      </c>
      <c r="C154" s="2">
        <v>304</v>
      </c>
      <c r="D154" s="1">
        <v>174557</v>
      </c>
      <c r="E154" s="1">
        <v>193141</v>
      </c>
      <c r="F154" s="41">
        <f t="shared" si="18"/>
        <v>18.584</v>
      </c>
      <c r="G154" s="22">
        <f t="shared" si="19"/>
        <v>83.114474979800704</v>
      </c>
      <c r="H154" s="45">
        <f t="shared" si="20"/>
        <v>16.12554289927284</v>
      </c>
      <c r="I154" s="42">
        <f t="shared" si="21"/>
        <v>99.240017879073548</v>
      </c>
      <c r="J154" s="30">
        <f t="shared" si="23"/>
        <v>310</v>
      </c>
      <c r="K154" s="194"/>
      <c r="L154" s="27">
        <f t="shared" si="22"/>
        <v>409.24001787907355</v>
      </c>
    </row>
    <row r="155" spans="1:12" x14ac:dyDescent="0.45">
      <c r="A155" s="351"/>
      <c r="B155" s="5" t="s">
        <v>10</v>
      </c>
      <c r="C155" s="2">
        <v>401</v>
      </c>
      <c r="D155" s="1">
        <v>5121965</v>
      </c>
      <c r="E155" s="1">
        <v>5138628</v>
      </c>
      <c r="F155" s="41">
        <f t="shared" si="18"/>
        <v>16.663</v>
      </c>
      <c r="G155" s="22">
        <f t="shared" si="19"/>
        <v>74.523057285214122</v>
      </c>
      <c r="H155" s="45">
        <f t="shared" si="20"/>
        <v>16.12554289927284</v>
      </c>
      <c r="I155" s="42">
        <f t="shared" si="21"/>
        <v>90.648600184486966</v>
      </c>
      <c r="J155" s="30">
        <f t="shared" si="23"/>
        <v>310</v>
      </c>
      <c r="K155" s="194"/>
      <c r="L155" s="27">
        <f t="shared" si="22"/>
        <v>400.64860018448695</v>
      </c>
    </row>
    <row r="156" spans="1:12" x14ac:dyDescent="0.45">
      <c r="A156" s="351"/>
      <c r="B156" s="5" t="s">
        <v>10</v>
      </c>
      <c r="C156" s="2">
        <v>402</v>
      </c>
      <c r="D156" s="1">
        <v>3886556</v>
      </c>
      <c r="E156" s="1">
        <v>3904112</v>
      </c>
      <c r="F156" s="41">
        <f t="shared" si="18"/>
        <v>17.556000000000001</v>
      </c>
      <c r="G156" s="22">
        <f t="shared" si="19"/>
        <v>78.516881335847032</v>
      </c>
      <c r="H156" s="45">
        <f t="shared" si="20"/>
        <v>16.12554289927284</v>
      </c>
      <c r="I156" s="42">
        <f t="shared" si="21"/>
        <v>94.642424235119876</v>
      </c>
      <c r="J156" s="30">
        <f t="shared" si="23"/>
        <v>310</v>
      </c>
      <c r="K156" s="194"/>
      <c r="L156" s="27">
        <f t="shared" si="22"/>
        <v>404.64242423511985</v>
      </c>
    </row>
    <row r="157" spans="1:12" x14ac:dyDescent="0.45">
      <c r="A157" s="351"/>
      <c r="B157" s="5" t="s">
        <v>10</v>
      </c>
      <c r="C157" s="2">
        <v>403</v>
      </c>
      <c r="D157" s="1">
        <v>231114</v>
      </c>
      <c r="E157" s="1">
        <v>251964</v>
      </c>
      <c r="F157" s="41">
        <f t="shared" si="18"/>
        <v>20.85</v>
      </c>
      <c r="G157" s="22">
        <f t="shared" si="19"/>
        <v>93.248859412873699</v>
      </c>
      <c r="H157" s="45">
        <f t="shared" si="20"/>
        <v>16.12554289927284</v>
      </c>
      <c r="I157" s="42">
        <f t="shared" si="21"/>
        <v>109.37440231214654</v>
      </c>
      <c r="J157" s="30">
        <f t="shared" si="23"/>
        <v>310</v>
      </c>
      <c r="K157" s="194"/>
      <c r="L157" s="27">
        <f t="shared" si="22"/>
        <v>419.37440231214657</v>
      </c>
    </row>
    <row r="158" spans="1:12" x14ac:dyDescent="0.45">
      <c r="A158" s="351"/>
      <c r="B158" s="5" t="s">
        <v>10</v>
      </c>
      <c r="C158" s="2">
        <v>404</v>
      </c>
      <c r="D158" s="1">
        <v>235147</v>
      </c>
      <c r="E158" s="1">
        <v>263381</v>
      </c>
      <c r="F158" s="41">
        <f>(E158-D158)*$N$1</f>
        <v>28.234000000000002</v>
      </c>
      <c r="G158" s="22">
        <f t="shared" si="19"/>
        <v>126.27281998384058</v>
      </c>
      <c r="H158" s="45">
        <f t="shared" si="20"/>
        <v>16.12554289927284</v>
      </c>
      <c r="I158" s="42">
        <f t="shared" si="21"/>
        <v>142.39836288311341</v>
      </c>
      <c r="J158" s="30">
        <f t="shared" si="23"/>
        <v>310</v>
      </c>
      <c r="K158" s="194"/>
      <c r="L158" s="27">
        <f>SUM(I158,J158,K158)</f>
        <v>452.39836288311341</v>
      </c>
    </row>
    <row r="159" spans="1:12" x14ac:dyDescent="0.45">
      <c r="A159" s="351"/>
      <c r="B159" s="105" t="s">
        <v>10</v>
      </c>
      <c r="C159" s="2">
        <v>501</v>
      </c>
      <c r="D159" s="1">
        <v>254973</v>
      </c>
      <c r="E159" s="1">
        <v>256479</v>
      </c>
      <c r="F159" s="41">
        <f>(E159-D159)*0.01</f>
        <v>15.06</v>
      </c>
      <c r="G159" s="22">
        <f t="shared" si="19"/>
        <v>67.353852410449775</v>
      </c>
      <c r="H159" s="45">
        <f t="shared" si="20"/>
        <v>16.12554289927284</v>
      </c>
      <c r="I159" s="42">
        <f t="shared" si="21"/>
        <v>83.479395309722619</v>
      </c>
      <c r="J159" s="30">
        <f t="shared" si="23"/>
        <v>310</v>
      </c>
      <c r="K159" s="194">
        <v>10</v>
      </c>
      <c r="L159" s="27">
        <f>SUM(I159,J159,K159)</f>
        <v>403.47939530972263</v>
      </c>
    </row>
    <row r="160" spans="1:12" x14ac:dyDescent="0.45">
      <c r="A160" s="351"/>
      <c r="B160" s="5" t="s">
        <v>10</v>
      </c>
      <c r="C160" s="2">
        <v>502</v>
      </c>
      <c r="D160" s="1">
        <v>2893219</v>
      </c>
      <c r="E160" s="1">
        <v>2905651</v>
      </c>
      <c r="F160" s="41">
        <f t="shared" si="18"/>
        <v>12.432</v>
      </c>
      <c r="G160" s="22">
        <f t="shared" si="19"/>
        <v>55.600470993805558</v>
      </c>
      <c r="H160" s="45">
        <f t="shared" si="20"/>
        <v>16.12554289927284</v>
      </c>
      <c r="I160" s="42">
        <f t="shared" si="21"/>
        <v>71.726013893078402</v>
      </c>
      <c r="J160" s="30">
        <f t="shared" si="23"/>
        <v>310</v>
      </c>
      <c r="K160" s="194">
        <v>300</v>
      </c>
      <c r="L160" s="27">
        <f t="shared" si="22"/>
        <v>681.7260138930784</v>
      </c>
    </row>
    <row r="161" spans="1:12" x14ac:dyDescent="0.45">
      <c r="A161" s="351"/>
      <c r="B161" s="5" t="s">
        <v>10</v>
      </c>
      <c r="C161" s="2">
        <v>503</v>
      </c>
      <c r="D161" s="1">
        <v>3873741</v>
      </c>
      <c r="E161" s="1">
        <v>3889739</v>
      </c>
      <c r="F161" s="41">
        <f t="shared" si="18"/>
        <v>15.998000000000001</v>
      </c>
      <c r="G161" s="22">
        <f t="shared" si="19"/>
        <v>71.54893299218962</v>
      </c>
      <c r="H161" s="45">
        <f t="shared" si="20"/>
        <v>16.12554289927284</v>
      </c>
      <c r="I161" s="42">
        <f t="shared" si="21"/>
        <v>87.674475891462464</v>
      </c>
      <c r="J161" s="30">
        <f t="shared" si="23"/>
        <v>310</v>
      </c>
      <c r="K161" s="194"/>
      <c r="L161" s="27">
        <f t="shared" si="22"/>
        <v>397.67447589146246</v>
      </c>
    </row>
    <row r="162" spans="1:12" x14ac:dyDescent="0.45">
      <c r="A162" s="351"/>
      <c r="B162" s="5" t="s">
        <v>10</v>
      </c>
      <c r="C162" s="2">
        <v>504</v>
      </c>
      <c r="D162" s="1">
        <v>3618533</v>
      </c>
      <c r="E162" s="1">
        <v>3620441</v>
      </c>
      <c r="F162" s="41">
        <f t="shared" si="18"/>
        <v>1.9080000000000001</v>
      </c>
      <c r="G162" s="22">
        <f t="shared" si="19"/>
        <v>8.5332769189334776</v>
      </c>
      <c r="H162" s="45">
        <f t="shared" si="20"/>
        <v>16.12554289927284</v>
      </c>
      <c r="I162" s="42">
        <f t="shared" si="21"/>
        <v>24.658819818206318</v>
      </c>
      <c r="J162" s="30">
        <f t="shared" si="23"/>
        <v>310</v>
      </c>
      <c r="K162" s="194">
        <v>10</v>
      </c>
      <c r="L162" s="27">
        <f t="shared" si="22"/>
        <v>344.65881981820633</v>
      </c>
    </row>
    <row r="163" spans="1:12" x14ac:dyDescent="0.45">
      <c r="A163" s="350"/>
      <c r="B163" s="5" t="s">
        <v>11</v>
      </c>
      <c r="C163" s="2">
        <v>101</v>
      </c>
      <c r="D163" s="1">
        <v>3201033</v>
      </c>
      <c r="E163" s="1">
        <v>3225191</v>
      </c>
      <c r="F163" s="41">
        <f t="shared" si="18"/>
        <v>24.158000000000001</v>
      </c>
      <c r="G163" s="22">
        <f t="shared" si="19"/>
        <v>108.0434506329114</v>
      </c>
      <c r="H163" s="45">
        <f t="shared" si="20"/>
        <v>16.12554289927284</v>
      </c>
      <c r="I163" s="42">
        <f t="shared" si="21"/>
        <v>124.16899353218425</v>
      </c>
      <c r="J163" s="30">
        <f t="shared" si="23"/>
        <v>310</v>
      </c>
      <c r="K163" s="194"/>
      <c r="L163" s="27">
        <f t="shared" si="22"/>
        <v>434.16899353218423</v>
      </c>
    </row>
    <row r="164" spans="1:12" x14ac:dyDescent="0.45">
      <c r="A164" s="350"/>
      <c r="B164" s="5" t="s">
        <v>11</v>
      </c>
      <c r="C164" s="2">
        <v>102</v>
      </c>
      <c r="D164" s="1">
        <v>2989107</v>
      </c>
      <c r="E164" s="1">
        <v>3018488</v>
      </c>
      <c r="F164" s="41">
        <f t="shared" si="18"/>
        <v>29.381</v>
      </c>
      <c r="G164" s="22">
        <f t="shared" si="19"/>
        <v>131.40262534338811</v>
      </c>
      <c r="H164" s="45">
        <f t="shared" si="20"/>
        <v>16.12554289927284</v>
      </c>
      <c r="I164" s="42">
        <f t="shared" si="21"/>
        <v>147.52816824266094</v>
      </c>
      <c r="J164" s="30">
        <f t="shared" si="23"/>
        <v>310</v>
      </c>
      <c r="K164" s="194"/>
      <c r="L164" s="27">
        <f t="shared" si="22"/>
        <v>457.52816824266097</v>
      </c>
    </row>
    <row r="165" spans="1:12" x14ac:dyDescent="0.45">
      <c r="A165" s="350"/>
      <c r="B165" s="5" t="s">
        <v>11</v>
      </c>
      <c r="C165" s="2">
        <v>103</v>
      </c>
      <c r="D165" s="1">
        <v>2452094</v>
      </c>
      <c r="E165" s="1">
        <v>2461690</v>
      </c>
      <c r="F165" s="41">
        <f t="shared" si="18"/>
        <v>9.5960000000000001</v>
      </c>
      <c r="G165" s="22">
        <f t="shared" si="19"/>
        <v>42.916837166711559</v>
      </c>
      <c r="H165" s="45">
        <f t="shared" si="20"/>
        <v>16.12554289927284</v>
      </c>
      <c r="I165" s="42">
        <f t="shared" si="21"/>
        <v>59.042380065984403</v>
      </c>
      <c r="J165" s="30">
        <f t="shared" si="23"/>
        <v>310</v>
      </c>
      <c r="K165" s="194"/>
      <c r="L165" s="27">
        <f t="shared" si="22"/>
        <v>369.04238006598439</v>
      </c>
    </row>
    <row r="166" spans="1:12" x14ac:dyDescent="0.45">
      <c r="A166" s="350"/>
      <c r="B166" s="5" t="s">
        <v>11</v>
      </c>
      <c r="C166" s="2">
        <v>104</v>
      </c>
      <c r="D166" s="1">
        <v>3079945</v>
      </c>
      <c r="E166" s="1">
        <v>3104925</v>
      </c>
      <c r="F166" s="41">
        <f t="shared" si="18"/>
        <v>24.98</v>
      </c>
      <c r="G166" s="22">
        <f t="shared" si="19"/>
        <v>111.71973660113117</v>
      </c>
      <c r="H166" s="45">
        <f t="shared" si="20"/>
        <v>16.12554289927284</v>
      </c>
      <c r="I166" s="42">
        <f t="shared" si="21"/>
        <v>127.84527950040402</v>
      </c>
      <c r="J166" s="30">
        <f t="shared" si="23"/>
        <v>310</v>
      </c>
      <c r="K166" s="194"/>
      <c r="L166" s="27">
        <f t="shared" si="22"/>
        <v>437.84527950040399</v>
      </c>
    </row>
    <row r="167" spans="1:12" x14ac:dyDescent="0.45">
      <c r="A167" s="350"/>
      <c r="B167" s="5" t="s">
        <v>11</v>
      </c>
      <c r="C167" s="2">
        <v>201</v>
      </c>
      <c r="D167" s="1">
        <v>2246956</v>
      </c>
      <c r="E167" s="1">
        <v>2255957</v>
      </c>
      <c r="F167" s="41">
        <f t="shared" si="18"/>
        <v>9.0009999999999994</v>
      </c>
      <c r="G167" s="22">
        <f t="shared" si="19"/>
        <v>40.25577858874226</v>
      </c>
      <c r="H167" s="45">
        <f t="shared" si="20"/>
        <v>16.12554289927284</v>
      </c>
      <c r="I167" s="42">
        <f t="shared" si="21"/>
        <v>56.381321488015104</v>
      </c>
      <c r="J167" s="30">
        <f t="shared" si="23"/>
        <v>310</v>
      </c>
      <c r="K167" s="194"/>
      <c r="L167" s="27">
        <f t="shared" si="22"/>
        <v>366.38132148801509</v>
      </c>
    </row>
    <row r="168" spans="1:12" x14ac:dyDescent="0.45">
      <c r="A168" s="350"/>
      <c r="B168" s="5" t="s">
        <v>11</v>
      </c>
      <c r="C168" s="2">
        <v>202</v>
      </c>
      <c r="D168" s="1">
        <v>337389</v>
      </c>
      <c r="E168" s="1">
        <v>360676</v>
      </c>
      <c r="F168" s="41">
        <f t="shared" si="18"/>
        <v>23.286999999999999</v>
      </c>
      <c r="G168" s="22">
        <f t="shared" si="19"/>
        <v>104.14801866415299</v>
      </c>
      <c r="H168" s="45">
        <f t="shared" si="20"/>
        <v>16.12554289927284</v>
      </c>
      <c r="I168" s="42">
        <f t="shared" si="21"/>
        <v>120.27356156342583</v>
      </c>
      <c r="J168" s="30">
        <f t="shared" si="23"/>
        <v>310</v>
      </c>
      <c r="K168" s="194">
        <v>10</v>
      </c>
      <c r="L168" s="27">
        <f t="shared" si="22"/>
        <v>440.2735615634258</v>
      </c>
    </row>
    <row r="169" spans="1:12" x14ac:dyDescent="0.45">
      <c r="A169" s="350"/>
      <c r="B169" s="5" t="s">
        <v>11</v>
      </c>
      <c r="C169" s="2">
        <v>203</v>
      </c>
      <c r="D169" s="1">
        <v>2884409</v>
      </c>
      <c r="E169" s="1">
        <v>2906601</v>
      </c>
      <c r="F169" s="41">
        <f t="shared" si="18"/>
        <v>22.192</v>
      </c>
      <c r="G169" s="22">
        <f t="shared" si="19"/>
        <v>99.250776407217899</v>
      </c>
      <c r="H169" s="45">
        <f t="shared" si="20"/>
        <v>16.12554289927284</v>
      </c>
      <c r="I169" s="42">
        <f t="shared" si="21"/>
        <v>115.37631930649074</v>
      </c>
      <c r="J169" s="30">
        <f t="shared" si="23"/>
        <v>310</v>
      </c>
      <c r="K169" s="194">
        <v>10</v>
      </c>
      <c r="L169" s="27">
        <f t="shared" si="22"/>
        <v>435.37631930649076</v>
      </c>
    </row>
    <row r="170" spans="1:12" x14ac:dyDescent="0.45">
      <c r="A170" s="350"/>
      <c r="B170" s="5" t="s">
        <v>11</v>
      </c>
      <c r="C170" s="2">
        <v>204</v>
      </c>
      <c r="D170" s="1">
        <v>2480803</v>
      </c>
      <c r="E170" s="1">
        <v>2498015</v>
      </c>
      <c r="F170" s="41">
        <f t="shared" si="18"/>
        <v>17.212</v>
      </c>
      <c r="G170" s="22">
        <f t="shared" si="19"/>
        <v>76.978386964718567</v>
      </c>
      <c r="H170" s="45">
        <f t="shared" si="20"/>
        <v>16.12554289927284</v>
      </c>
      <c r="I170" s="42">
        <f t="shared" si="21"/>
        <v>93.103929863991411</v>
      </c>
      <c r="J170" s="30">
        <f t="shared" si="23"/>
        <v>310</v>
      </c>
      <c r="K170" s="194">
        <v>10</v>
      </c>
      <c r="L170" s="27">
        <f t="shared" si="22"/>
        <v>413.10392986399143</v>
      </c>
    </row>
    <row r="171" spans="1:12" x14ac:dyDescent="0.45">
      <c r="A171" s="350"/>
      <c r="B171" s="5" t="s">
        <v>11</v>
      </c>
      <c r="C171" s="2">
        <v>301</v>
      </c>
      <c r="D171" s="1">
        <v>3489604</v>
      </c>
      <c r="E171" s="1">
        <v>3501989</v>
      </c>
      <c r="F171" s="41">
        <f t="shared" si="18"/>
        <v>12.385</v>
      </c>
      <c r="G171" s="22">
        <f t="shared" si="19"/>
        <v>55.390269727982769</v>
      </c>
      <c r="H171" s="45">
        <f t="shared" si="20"/>
        <v>16.12554289927284</v>
      </c>
      <c r="I171" s="42">
        <f t="shared" si="21"/>
        <v>71.515812627255613</v>
      </c>
      <c r="J171" s="30">
        <f t="shared" si="23"/>
        <v>310</v>
      </c>
      <c r="K171" s="194"/>
      <c r="L171" s="27">
        <f t="shared" si="22"/>
        <v>381.51581262725563</v>
      </c>
    </row>
    <row r="172" spans="1:12" x14ac:dyDescent="0.45">
      <c r="A172" s="350"/>
      <c r="B172" s="5" t="s">
        <v>11</v>
      </c>
      <c r="C172" s="2">
        <v>302</v>
      </c>
      <c r="D172" s="1">
        <v>2792717</v>
      </c>
      <c r="E172" s="1">
        <v>2805656</v>
      </c>
      <c r="F172" s="41">
        <f t="shared" si="18"/>
        <v>12.939</v>
      </c>
      <c r="G172" s="22">
        <f t="shared" si="19"/>
        <v>57.86796124427687</v>
      </c>
      <c r="H172" s="45">
        <f t="shared" si="20"/>
        <v>16.12554289927284</v>
      </c>
      <c r="I172" s="42">
        <f t="shared" si="21"/>
        <v>73.993504143549714</v>
      </c>
      <c r="J172" s="30">
        <f t="shared" si="23"/>
        <v>310</v>
      </c>
      <c r="K172" s="194">
        <v>10</v>
      </c>
      <c r="L172" s="27">
        <f t="shared" si="22"/>
        <v>393.99350414354973</v>
      </c>
    </row>
    <row r="173" spans="1:12" x14ac:dyDescent="0.45">
      <c r="A173" s="350"/>
      <c r="B173" s="5" t="s">
        <v>11</v>
      </c>
      <c r="C173" s="2">
        <v>303</v>
      </c>
      <c r="D173" s="1">
        <v>2605700</v>
      </c>
      <c r="E173" s="1">
        <v>2617070</v>
      </c>
      <c r="F173" s="41">
        <f t="shared" si="18"/>
        <v>11.370000000000001</v>
      </c>
      <c r="G173" s="22">
        <f t="shared" si="19"/>
        <v>50.850816859682205</v>
      </c>
      <c r="H173" s="45">
        <f t="shared" si="20"/>
        <v>16.12554289927284</v>
      </c>
      <c r="I173" s="42">
        <f t="shared" si="21"/>
        <v>66.976359758955041</v>
      </c>
      <c r="J173" s="30">
        <f t="shared" si="23"/>
        <v>310</v>
      </c>
      <c r="K173" s="194"/>
      <c r="L173" s="27">
        <f t="shared" si="22"/>
        <v>376.97635975895503</v>
      </c>
    </row>
    <row r="174" spans="1:12" x14ac:dyDescent="0.45">
      <c r="A174" s="350"/>
      <c r="B174" s="5" t="s">
        <v>11</v>
      </c>
      <c r="C174" s="2">
        <v>304</v>
      </c>
      <c r="D174" s="1">
        <v>5442121</v>
      </c>
      <c r="E174" s="1">
        <v>5447261</v>
      </c>
      <c r="F174" s="41">
        <f t="shared" si="18"/>
        <v>5.14</v>
      </c>
      <c r="G174" s="22">
        <f t="shared" si="19"/>
        <v>22.987968219768383</v>
      </c>
      <c r="H174" s="45">
        <f t="shared" si="20"/>
        <v>16.12554289927284</v>
      </c>
      <c r="I174" s="42">
        <f t="shared" si="21"/>
        <v>39.11351111904122</v>
      </c>
      <c r="J174" s="30">
        <f t="shared" si="23"/>
        <v>310</v>
      </c>
      <c r="K174" s="194"/>
      <c r="L174" s="27">
        <f t="shared" si="22"/>
        <v>349.11351111904122</v>
      </c>
    </row>
    <row r="175" spans="1:12" x14ac:dyDescent="0.45">
      <c r="A175" s="350"/>
      <c r="B175" s="5" t="s">
        <v>11</v>
      </c>
      <c r="C175" s="2">
        <v>401</v>
      </c>
      <c r="D175" s="1">
        <v>3496872</v>
      </c>
      <c r="E175" s="1">
        <v>3496872</v>
      </c>
      <c r="F175" s="41">
        <f t="shared" si="18"/>
        <v>0</v>
      </c>
      <c r="G175" s="22">
        <f t="shared" si="19"/>
        <v>0</v>
      </c>
      <c r="H175" s="45">
        <f t="shared" si="20"/>
        <v>16.12554289927284</v>
      </c>
      <c r="I175" s="42">
        <f t="shared" si="21"/>
        <v>16.12554289927284</v>
      </c>
      <c r="J175" s="30">
        <f t="shared" si="23"/>
        <v>310</v>
      </c>
      <c r="K175" s="194"/>
      <c r="L175" s="27">
        <f t="shared" si="22"/>
        <v>326.12554289927283</v>
      </c>
    </row>
    <row r="176" spans="1:12" x14ac:dyDescent="0.45">
      <c r="A176" s="350"/>
      <c r="B176" s="5" t="s">
        <v>11</v>
      </c>
      <c r="C176" s="2">
        <v>402</v>
      </c>
      <c r="D176" s="1">
        <v>2069745</v>
      </c>
      <c r="E176" s="1">
        <v>2077393</v>
      </c>
      <c r="F176" s="41">
        <f t="shared" si="18"/>
        <v>7.6480000000000006</v>
      </c>
      <c r="G176" s="22">
        <f t="shared" si="19"/>
        <v>34.204665553460821</v>
      </c>
      <c r="H176" s="45">
        <f t="shared" si="20"/>
        <v>16.12554289927284</v>
      </c>
      <c r="I176" s="42">
        <f t="shared" si="21"/>
        <v>50.330208452733658</v>
      </c>
      <c r="J176" s="30">
        <f t="shared" si="23"/>
        <v>310</v>
      </c>
      <c r="K176" s="194"/>
      <c r="L176" s="27">
        <f t="shared" si="22"/>
        <v>360.33020845273364</v>
      </c>
    </row>
    <row r="177" spans="1:12" x14ac:dyDescent="0.45">
      <c r="A177" s="350"/>
      <c r="B177" s="5" t="s">
        <v>11</v>
      </c>
      <c r="C177" s="2">
        <v>403</v>
      </c>
      <c r="D177" s="1">
        <v>3351511</v>
      </c>
      <c r="E177" s="1">
        <v>3365771</v>
      </c>
      <c r="F177" s="41">
        <f t="shared" si="18"/>
        <v>14.26</v>
      </c>
      <c r="G177" s="22">
        <f t="shared" si="19"/>
        <v>63.775958524104503</v>
      </c>
      <c r="H177" s="45">
        <f t="shared" si="20"/>
        <v>16.12554289927284</v>
      </c>
      <c r="I177" s="42">
        <f t="shared" si="21"/>
        <v>79.90150142337734</v>
      </c>
      <c r="J177" s="30">
        <f t="shared" si="23"/>
        <v>310</v>
      </c>
      <c r="K177" s="194"/>
      <c r="L177" s="27">
        <f t="shared" si="22"/>
        <v>389.90150142337734</v>
      </c>
    </row>
    <row r="178" spans="1:12" x14ac:dyDescent="0.45">
      <c r="A178" s="350"/>
      <c r="B178" s="5" t="s">
        <v>11</v>
      </c>
      <c r="C178" s="2">
        <v>404</v>
      </c>
      <c r="D178" s="1">
        <v>154471</v>
      </c>
      <c r="E178" s="1">
        <v>165542</v>
      </c>
      <c r="F178" s="41">
        <f t="shared" si="18"/>
        <v>11.071</v>
      </c>
      <c r="G178" s="22">
        <f t="shared" si="19"/>
        <v>49.513579019660654</v>
      </c>
      <c r="H178" s="45">
        <f t="shared" si="20"/>
        <v>16.12554289927284</v>
      </c>
      <c r="I178" s="42">
        <f t="shared" si="21"/>
        <v>65.639121918933498</v>
      </c>
      <c r="J178" s="30">
        <f t="shared" si="23"/>
        <v>310</v>
      </c>
      <c r="K178" s="194"/>
      <c r="L178" s="27">
        <f t="shared" si="22"/>
        <v>375.63912191893348</v>
      </c>
    </row>
    <row r="179" spans="1:12" x14ac:dyDescent="0.45">
      <c r="A179" s="350"/>
      <c r="B179" s="5" t="s">
        <v>11</v>
      </c>
      <c r="C179" s="2">
        <v>501</v>
      </c>
      <c r="D179" s="1">
        <v>4151489</v>
      </c>
      <c r="E179" s="1">
        <v>4187611</v>
      </c>
      <c r="F179" s="41">
        <f t="shared" si="18"/>
        <v>36.122</v>
      </c>
      <c r="G179" s="22">
        <f t="shared" si="19"/>
        <v>161.55085370320498</v>
      </c>
      <c r="H179" s="45">
        <f t="shared" si="20"/>
        <v>16.12554289927284</v>
      </c>
      <c r="I179" s="42">
        <f t="shared" si="21"/>
        <v>177.67639660247781</v>
      </c>
      <c r="J179" s="30">
        <f t="shared" si="23"/>
        <v>310</v>
      </c>
      <c r="K179" s="194">
        <v>10</v>
      </c>
      <c r="L179" s="27">
        <f t="shared" si="22"/>
        <v>497.67639660247778</v>
      </c>
    </row>
    <row r="180" spans="1:12" x14ac:dyDescent="0.45">
      <c r="A180" s="350"/>
      <c r="B180" s="5" t="s">
        <v>11</v>
      </c>
      <c r="C180" s="2">
        <v>502</v>
      </c>
      <c r="D180" s="1">
        <v>4075887</v>
      </c>
      <c r="E180" s="1">
        <v>4097236</v>
      </c>
      <c r="F180" s="41">
        <f t="shared" si="18"/>
        <v>21.349</v>
      </c>
      <c r="G180" s="22">
        <f t="shared" si="19"/>
        <v>95.480570724481566</v>
      </c>
      <c r="H180" s="45">
        <f t="shared" si="20"/>
        <v>16.12554289927284</v>
      </c>
      <c r="I180" s="42">
        <f t="shared" si="21"/>
        <v>111.60611362375441</v>
      </c>
      <c r="J180" s="30">
        <f t="shared" si="23"/>
        <v>310</v>
      </c>
      <c r="K180" s="194"/>
      <c r="L180" s="27">
        <f t="shared" si="22"/>
        <v>421.60611362375442</v>
      </c>
    </row>
    <row r="181" spans="1:12" x14ac:dyDescent="0.45">
      <c r="A181" s="350"/>
      <c r="B181" s="5" t="s">
        <v>11</v>
      </c>
      <c r="C181" s="2">
        <v>503</v>
      </c>
      <c r="D181" s="1">
        <v>2501002</v>
      </c>
      <c r="E181" s="1">
        <v>2512344</v>
      </c>
      <c r="F181" s="41">
        <f t="shared" si="18"/>
        <v>11.342000000000001</v>
      </c>
      <c r="G181" s="22">
        <f t="shared" si="19"/>
        <v>50.725590573660121</v>
      </c>
      <c r="H181" s="45">
        <f>MMULT($H$1,1/180)</f>
        <v>16.12554289927284</v>
      </c>
      <c r="I181" s="42">
        <f t="shared" si="21"/>
        <v>66.851133472932958</v>
      </c>
      <c r="J181" s="30">
        <f t="shared" si="23"/>
        <v>310</v>
      </c>
      <c r="K181" s="194"/>
      <c r="L181" s="27">
        <f t="shared" si="22"/>
        <v>376.85113347293293</v>
      </c>
    </row>
    <row r="182" spans="1:12" x14ac:dyDescent="0.45">
      <c r="A182" s="350"/>
      <c r="B182" s="5" t="s">
        <v>11</v>
      </c>
      <c r="C182" s="2">
        <v>504</v>
      </c>
      <c r="D182" s="1">
        <v>3482109</v>
      </c>
      <c r="E182" s="1">
        <v>3509330</v>
      </c>
      <c r="F182" s="41">
        <f>(E182-D182)*$N$1</f>
        <v>27.221</v>
      </c>
      <c r="G182" s="22">
        <f t="shared" si="19"/>
        <v>121.74231185025587</v>
      </c>
      <c r="H182" s="45">
        <f t="shared" si="20"/>
        <v>16.12554289927284</v>
      </c>
      <c r="I182" s="42">
        <f t="shared" si="21"/>
        <v>137.8678547495287</v>
      </c>
      <c r="J182" s="30">
        <f t="shared" si="23"/>
        <v>310</v>
      </c>
      <c r="K182" s="194"/>
      <c r="L182" s="27">
        <f t="shared" si="22"/>
        <v>447.8678547495287</v>
      </c>
    </row>
    <row r="183" spans="1:12" ht="15" customHeight="1" x14ac:dyDescent="0.45">
      <c r="F183" s="27">
        <f>SUM(F3:F182)</f>
        <v>3063.9929999999995</v>
      </c>
      <c r="G183" s="22">
        <f t="shared" si="19"/>
        <v>13703.30227813089</v>
      </c>
      <c r="H183" s="45">
        <f>SUM(H3:H182)</f>
        <v>2902.597721869106</v>
      </c>
      <c r="I183" s="42">
        <f>SUM(G183,H183)</f>
        <v>16605.899999999994</v>
      </c>
      <c r="K183" s="159" t="s">
        <v>12</v>
      </c>
    </row>
    <row r="184" spans="1:12" ht="15" customHeight="1" x14ac:dyDescent="0.45">
      <c r="F184" t="s">
        <v>12</v>
      </c>
      <c r="I184" s="107">
        <f>SUM(-E190,I1)</f>
        <v>0</v>
      </c>
    </row>
    <row r="185" spans="1:12" ht="15" customHeight="1" x14ac:dyDescent="0.45"/>
    <row r="186" spans="1:12" ht="18" x14ac:dyDescent="0.55000000000000004">
      <c r="D186" s="361" t="s">
        <v>274</v>
      </c>
      <c r="E186" s="361"/>
      <c r="F186" s="361"/>
    </row>
    <row r="187" spans="1:12" ht="15" customHeight="1" x14ac:dyDescent="0.45">
      <c r="D187" s="54" t="s">
        <v>72</v>
      </c>
      <c r="E187" s="147" t="s">
        <v>275</v>
      </c>
      <c r="F187" s="54" t="s">
        <v>69</v>
      </c>
    </row>
    <row r="188" spans="1:12" ht="15" customHeight="1" x14ac:dyDescent="0.45">
      <c r="D188" s="46">
        <v>6244656</v>
      </c>
      <c r="E188" s="86">
        <v>9593.7000000000007</v>
      </c>
      <c r="F188" s="92">
        <v>2113</v>
      </c>
      <c r="G188" s="91">
        <f>MMULT(E188,1/F188)</f>
        <v>4.5403218173213444</v>
      </c>
      <c r="H188" s="20"/>
    </row>
    <row r="189" spans="1:12" ht="15" customHeight="1" thickBot="1" x14ac:dyDescent="0.5">
      <c r="D189" s="46">
        <v>6244619</v>
      </c>
      <c r="E189" s="87">
        <v>7012.2</v>
      </c>
      <c r="F189" s="93">
        <v>1600</v>
      </c>
      <c r="G189" s="91">
        <f>MMULT(E189,1/F189)</f>
        <v>4.382625</v>
      </c>
      <c r="H189" s="150"/>
    </row>
    <row r="190" spans="1:12" ht="15" customHeight="1" thickBot="1" x14ac:dyDescent="0.5">
      <c r="D190" s="6" t="s">
        <v>33</v>
      </c>
      <c r="E190" s="48">
        <f>SUM(E188:E189)</f>
        <v>16605.900000000001</v>
      </c>
      <c r="F190" s="94">
        <f>SUM(F188:F189)</f>
        <v>3713</v>
      </c>
      <c r="H190" s="61"/>
    </row>
    <row r="191" spans="1:12" ht="15" customHeight="1" x14ac:dyDescent="0.45">
      <c r="H191" s="61"/>
    </row>
    <row r="192" spans="1:12" ht="15" customHeight="1" x14ac:dyDescent="0.45">
      <c r="D192" s="358" t="s">
        <v>69</v>
      </c>
      <c r="E192" s="358"/>
      <c r="F192" s="49">
        <f>SUM(F190)</f>
        <v>3713</v>
      </c>
      <c r="G192" s="41">
        <f>SUM(I192)</f>
        <v>4.4723673579315921</v>
      </c>
      <c r="I192" s="155" cm="1">
        <f t="array" ref="I192">MMULT(E190,1/F190)</f>
        <v>4.4723673579315921</v>
      </c>
    </row>
    <row r="193" spans="2:13" ht="15" customHeight="1" x14ac:dyDescent="0.45">
      <c r="D193" s="359" t="s">
        <v>271</v>
      </c>
      <c r="E193" s="360"/>
      <c r="F193" s="49">
        <f>SUM(F183)</f>
        <v>3063.9929999999995</v>
      </c>
      <c r="G193" s="148">
        <f>MMULT(F193,G192)</f>
        <v>13703.30227813089</v>
      </c>
      <c r="H193" s="61"/>
    </row>
    <row r="194" spans="2:13" ht="15" customHeight="1" thickBot="1" x14ac:dyDescent="0.5">
      <c r="D194" s="359" t="s">
        <v>270</v>
      </c>
      <c r="E194" s="360"/>
      <c r="F194" s="49">
        <f>SUM(F192,-F193)</f>
        <v>649.00700000000052</v>
      </c>
      <c r="G194" s="149">
        <f>MMULT(F194,G192)</f>
        <v>2902.597721869111</v>
      </c>
      <c r="H194" s="61"/>
    </row>
    <row r="195" spans="2:13" ht="15" customHeight="1" thickBot="1" x14ac:dyDescent="0.5">
      <c r="F195" s="7"/>
      <c r="G195" s="48">
        <f>SUM(G193:G194)</f>
        <v>16605.900000000001</v>
      </c>
    </row>
    <row r="196" spans="2:13" ht="15" customHeight="1" x14ac:dyDescent="0.45">
      <c r="F196" s="7"/>
    </row>
    <row r="197" spans="2:13" ht="15" customHeight="1" x14ac:dyDescent="0.45">
      <c r="F197" s="7"/>
    </row>
    <row r="198" spans="2:13" ht="15" customHeight="1" x14ac:dyDescent="0.45">
      <c r="D198" t="s">
        <v>70</v>
      </c>
      <c r="F198" s="20">
        <f>MAX(F3:F182)</f>
        <v>54.951999999999998</v>
      </c>
      <c r="G198" s="20">
        <f>MAX(I3:I182)</f>
        <v>261.89107395232969</v>
      </c>
    </row>
    <row r="199" spans="2:13" ht="15" customHeight="1" x14ac:dyDescent="0.45">
      <c r="D199" t="s">
        <v>71</v>
      </c>
      <c r="F199" s="20">
        <f>MIN(F3:F182)</f>
        <v>0</v>
      </c>
      <c r="G199" s="20">
        <f>MIN(I3:I182)</f>
        <v>16.12554289927284</v>
      </c>
    </row>
    <row r="200" spans="2:13" ht="15" customHeight="1" x14ac:dyDescent="0.45">
      <c r="D200" t="s">
        <v>265</v>
      </c>
      <c r="F200" s="91">
        <f>AVERAGE(F3:F182)</f>
        <v>17.022183333333331</v>
      </c>
      <c r="G200" s="91">
        <f>AVERAGE(G3:G182)</f>
        <v>76.12945710072718</v>
      </c>
    </row>
    <row r="201" spans="2:13" ht="15" customHeight="1" x14ac:dyDescent="0.45">
      <c r="D201" t="s">
        <v>273</v>
      </c>
      <c r="F201" s="91">
        <f>AVERAGE(F199,F198)</f>
        <v>27.475999999999999</v>
      </c>
      <c r="G201" t="s">
        <v>12</v>
      </c>
    </row>
    <row r="202" spans="2:13" ht="15.75" customHeight="1" x14ac:dyDescent="0.45"/>
    <row r="203" spans="2:13" ht="15" customHeight="1" thickBot="1" x14ac:dyDescent="0.5"/>
    <row r="204" spans="2:13" ht="15" customHeight="1" x14ac:dyDescent="0.45">
      <c r="B204" s="271"/>
      <c r="C204" s="272"/>
      <c r="D204" s="272"/>
      <c r="E204" s="272"/>
      <c r="F204" s="272"/>
      <c r="G204" s="272"/>
      <c r="H204" s="272"/>
      <c r="I204" s="273"/>
      <c r="J204" s="272"/>
      <c r="K204" s="274"/>
    </row>
    <row r="205" spans="2:13" ht="23.25" x14ac:dyDescent="0.7">
      <c r="B205" s="368" t="s">
        <v>334</v>
      </c>
      <c r="C205" s="369"/>
      <c r="D205" s="369"/>
      <c r="E205" s="369"/>
      <c r="F205" s="369"/>
      <c r="G205" s="369"/>
      <c r="H205" s="369"/>
      <c r="I205" s="369"/>
      <c r="J205" s="369"/>
      <c r="K205" s="370"/>
    </row>
    <row r="206" spans="2:13" ht="15" customHeight="1" x14ac:dyDescent="0.45">
      <c r="B206" s="275"/>
      <c r="D206" s="6"/>
      <c r="E206" s="6"/>
      <c r="F206" s="6"/>
      <c r="G206" s="6"/>
      <c r="H206" s="6"/>
      <c r="I206" s="6"/>
      <c r="J206" s="6"/>
      <c r="K206" s="276"/>
    </row>
    <row r="207" spans="2:13" ht="15" customHeight="1" x14ac:dyDescent="0.45">
      <c r="B207" s="275"/>
      <c r="C207" s="338" t="s">
        <v>350</v>
      </c>
      <c r="D207" s="338"/>
      <c r="E207" s="338"/>
      <c r="I207" s="42" t="s">
        <v>354</v>
      </c>
      <c r="J207" s="286">
        <f>SUM(E2)</f>
        <v>46091</v>
      </c>
      <c r="K207" s="277"/>
      <c r="M207" t="s">
        <v>12</v>
      </c>
    </row>
    <row r="208" spans="2:13" ht="15" customHeight="1" x14ac:dyDescent="0.45">
      <c r="B208" s="275"/>
      <c r="C208" s="338" t="s">
        <v>351</v>
      </c>
      <c r="D208" s="338"/>
      <c r="E208" s="338"/>
      <c r="I208" s="42" t="s">
        <v>66</v>
      </c>
      <c r="J208" s="287" t="s">
        <v>3</v>
      </c>
      <c r="K208" s="277"/>
    </row>
    <row r="209" spans="2:11" ht="15" customHeight="1" x14ac:dyDescent="0.45">
      <c r="B209" s="275"/>
      <c r="C209" s="338" t="s">
        <v>352</v>
      </c>
      <c r="D209" s="338"/>
      <c r="E209" s="338"/>
      <c r="I209" s="42" t="s">
        <v>355</v>
      </c>
      <c r="J209" s="287">
        <v>101</v>
      </c>
      <c r="K209" s="277"/>
    </row>
    <row r="210" spans="2:11" ht="15" customHeight="1" x14ac:dyDescent="0.45">
      <c r="B210" s="275"/>
      <c r="C210" s="338" t="s">
        <v>353</v>
      </c>
      <c r="D210" s="338"/>
      <c r="E210" s="338"/>
      <c r="J210" t="s">
        <v>12</v>
      </c>
      <c r="K210" s="277"/>
    </row>
    <row r="211" spans="2:11" ht="15" customHeight="1" x14ac:dyDescent="0.45">
      <c r="B211" s="275"/>
      <c r="K211" s="277"/>
    </row>
    <row r="212" spans="2:11" ht="15" customHeight="1" x14ac:dyDescent="0.45">
      <c r="B212" s="365" t="s">
        <v>302</v>
      </c>
      <c r="C212" s="366"/>
      <c r="D212" s="366"/>
      <c r="E212" s="366"/>
      <c r="F212" s="366"/>
      <c r="G212" s="367"/>
      <c r="K212" s="277"/>
    </row>
    <row r="213" spans="2:11" ht="15" customHeight="1" x14ac:dyDescent="0.45">
      <c r="B213" s="278" t="s">
        <v>356</v>
      </c>
      <c r="C213" s="242"/>
      <c r="D213" s="242"/>
      <c r="E213" s="242"/>
      <c r="F213" s="242"/>
      <c r="G213" s="243"/>
      <c r="H213" s="352" t="s">
        <v>327</v>
      </c>
      <c r="I213" s="353"/>
      <c r="J213" s="284">
        <v>290</v>
      </c>
      <c r="K213" s="277"/>
    </row>
    <row r="214" spans="2:11" ht="15" customHeight="1" x14ac:dyDescent="0.45">
      <c r="B214" s="371" t="s">
        <v>357</v>
      </c>
      <c r="C214" s="372"/>
      <c r="D214" s="372"/>
      <c r="E214" s="372"/>
      <c r="F214" s="372"/>
      <c r="G214" s="373"/>
      <c r="H214" s="352" t="s">
        <v>326</v>
      </c>
      <c r="I214" s="353"/>
      <c r="J214" s="284">
        <v>20</v>
      </c>
      <c r="K214" s="277"/>
    </row>
    <row r="215" spans="2:11" ht="15" customHeight="1" x14ac:dyDescent="0.45">
      <c r="B215" s="371" t="s">
        <v>358</v>
      </c>
      <c r="C215" s="372"/>
      <c r="D215" s="372"/>
      <c r="E215" s="372"/>
      <c r="F215" s="372"/>
      <c r="G215" s="373"/>
      <c r="H215" s="352" t="s">
        <v>328</v>
      </c>
      <c r="I215" s="353"/>
      <c r="J215" s="284" cm="1">
        <f t="array" ref="J215">LOOKUP(J208&amp;J209,B3:K182:B3:B182&amp;C3:C182,G3:G182)</f>
        <v>66.915560409372475</v>
      </c>
      <c r="K215" s="277"/>
    </row>
    <row r="216" spans="2:11" ht="15" customHeight="1" x14ac:dyDescent="0.45">
      <c r="B216" s="374" t="s">
        <v>359</v>
      </c>
      <c r="C216" s="375"/>
      <c r="D216" s="375"/>
      <c r="E216" s="375"/>
      <c r="F216" s="375"/>
      <c r="G216" s="376"/>
      <c r="H216" s="352" t="s">
        <v>329</v>
      </c>
      <c r="I216" s="353"/>
      <c r="J216" s="284">
        <f>SUM(H3)</f>
        <v>16.12554289927284</v>
      </c>
      <c r="K216" s="277"/>
    </row>
    <row r="217" spans="2:11" ht="15" customHeight="1" x14ac:dyDescent="0.45">
      <c r="B217" s="374" t="s">
        <v>360</v>
      </c>
      <c r="C217" s="375"/>
      <c r="D217" s="375"/>
      <c r="E217" s="375"/>
      <c r="F217" s="375"/>
      <c r="G217" s="376"/>
      <c r="H217" s="352" t="s">
        <v>337</v>
      </c>
      <c r="I217" s="353"/>
      <c r="J217" s="284" cm="1">
        <f t="array" ref="J217">LOOKUP(J208&amp;J209,B3:K182:B3:B182&amp;C3:C182,K3:K184)</f>
        <v>0</v>
      </c>
      <c r="K217" s="277"/>
    </row>
    <row r="218" spans="2:11" ht="15" customHeight="1" thickBot="1" x14ac:dyDescent="0.5">
      <c r="B218" s="374" t="s">
        <v>361</v>
      </c>
      <c r="C218" s="375"/>
      <c r="D218" s="375"/>
      <c r="E218" s="375"/>
      <c r="F218" s="375"/>
      <c r="G218" s="376"/>
      <c r="H218" s="354" t="s">
        <v>333</v>
      </c>
      <c r="I218" s="355"/>
      <c r="J218" s="285">
        <v>0</v>
      </c>
      <c r="K218" s="277"/>
    </row>
    <row r="219" spans="2:11" ht="15" customHeight="1" thickBot="1" x14ac:dyDescent="0.5">
      <c r="B219" s="377" t="s">
        <v>362</v>
      </c>
      <c r="C219" s="378"/>
      <c r="D219" s="378"/>
      <c r="E219" s="378"/>
      <c r="F219" s="378"/>
      <c r="G219" s="379"/>
      <c r="H219" s="356" t="s">
        <v>33</v>
      </c>
      <c r="I219" s="357"/>
      <c r="J219" s="270">
        <f>SUM(J213:K218)</f>
        <v>393.04110330864529</v>
      </c>
      <c r="K219" s="279"/>
    </row>
    <row r="220" spans="2:11" ht="15" customHeight="1" thickBot="1" x14ac:dyDescent="0.5">
      <c r="B220" s="280"/>
      <c r="C220" s="281"/>
      <c r="D220" s="281"/>
      <c r="E220" s="281"/>
      <c r="F220" s="281"/>
      <c r="G220" s="281"/>
      <c r="H220" s="282"/>
      <c r="I220" s="282"/>
      <c r="J220" s="282"/>
      <c r="K220" s="283"/>
    </row>
    <row r="221" spans="2:11" ht="15.75" customHeight="1" thickBot="1" x14ac:dyDescent="0.5"/>
    <row r="222" spans="2:11" ht="42.75" customHeight="1" thickBot="1" x14ac:dyDescent="0.5">
      <c r="B222" s="362" t="s">
        <v>363</v>
      </c>
      <c r="C222" s="363"/>
      <c r="D222" s="363"/>
      <c r="E222" s="363"/>
      <c r="F222" s="363"/>
      <c r="G222" s="363"/>
      <c r="H222" s="363"/>
      <c r="I222" s="363"/>
      <c r="J222" s="363"/>
      <c r="K222" s="364"/>
    </row>
  </sheetData>
  <mergeCells count="35">
    <mergeCell ref="B219:G219"/>
    <mergeCell ref="H219:I219"/>
    <mergeCell ref="B222:K222"/>
    <mergeCell ref="B216:G216"/>
    <mergeCell ref="H216:I216"/>
    <mergeCell ref="B217:G217"/>
    <mergeCell ref="H217:I217"/>
    <mergeCell ref="B218:G218"/>
    <mergeCell ref="H218:I218"/>
    <mergeCell ref="B212:G212"/>
    <mergeCell ref="H213:I213"/>
    <mergeCell ref="B214:G214"/>
    <mergeCell ref="H214:I214"/>
    <mergeCell ref="B215:G215"/>
    <mergeCell ref="H215:I215"/>
    <mergeCell ref="B205:K205"/>
    <mergeCell ref="C207:E207"/>
    <mergeCell ref="C208:E208"/>
    <mergeCell ref="C209:E209"/>
    <mergeCell ref="C210:E210"/>
    <mergeCell ref="A63:A82"/>
    <mergeCell ref="D1:E1"/>
    <mergeCell ref="I1:J1"/>
    <mergeCell ref="A3:A22"/>
    <mergeCell ref="A23:A42"/>
    <mergeCell ref="A43:A62"/>
    <mergeCell ref="D192:E192"/>
    <mergeCell ref="D193:E193"/>
    <mergeCell ref="D194:E194"/>
    <mergeCell ref="A83:A102"/>
    <mergeCell ref="A103:A122"/>
    <mergeCell ref="A123:A142"/>
    <mergeCell ref="A143:A162"/>
    <mergeCell ref="A163:A182"/>
    <mergeCell ref="D186:F186"/>
  </mergeCells>
  <pageMargins left="0.7" right="0.7" top="0.75" bottom="0.75" header="0.3" footer="0.3"/>
  <pageSetup paperSize="9" scale="80" orientation="portrait" horizontalDpi="4294967293" verticalDpi="4294967293" r:id="rId1"/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C7DB3B-30FC-4DAD-8D93-D22CDC3B4220}">
  <dimension ref="A1:M21"/>
  <sheetViews>
    <sheetView workbookViewId="0">
      <selection activeCell="N5" sqref="N5"/>
    </sheetView>
  </sheetViews>
  <sheetFormatPr baseColWidth="10" defaultRowHeight="14.25" x14ac:dyDescent="0.45"/>
  <cols>
    <col min="1" max="1" width="3.6640625" customWidth="1"/>
    <col min="2" max="2" width="4.265625" customWidth="1"/>
    <col min="3" max="3" width="26" customWidth="1"/>
    <col min="5" max="5" width="12.86328125" customWidth="1"/>
    <col min="6" max="6" width="6.1328125" bestFit="1" customWidth="1"/>
    <col min="8" max="8" width="13.1328125" customWidth="1"/>
    <col min="9" max="10" width="9.1328125" customWidth="1"/>
    <col min="11" max="11" width="4.3984375" customWidth="1"/>
    <col min="13" max="13" width="10.46484375" customWidth="1"/>
    <col min="14" max="14" width="14.796875" customWidth="1"/>
  </cols>
  <sheetData>
    <row r="1" spans="1:13" x14ac:dyDescent="0.45">
      <c r="A1" s="178"/>
      <c r="B1" s="178"/>
      <c r="C1" s="178"/>
      <c r="D1" s="178"/>
      <c r="E1" s="178"/>
      <c r="F1" s="178"/>
      <c r="G1" s="178"/>
      <c r="H1" s="178"/>
      <c r="I1" s="178"/>
      <c r="J1" s="178"/>
      <c r="K1" s="178"/>
      <c r="L1" s="178"/>
      <c r="M1" s="178"/>
    </row>
    <row r="2" spans="1:13" x14ac:dyDescent="0.45">
      <c r="A2" s="178"/>
      <c r="B2" s="178"/>
      <c r="C2" s="178"/>
      <c r="D2" s="178"/>
      <c r="E2" s="178"/>
      <c r="F2" s="178"/>
      <c r="G2" s="178"/>
      <c r="H2" s="178"/>
      <c r="I2" s="178"/>
      <c r="J2" s="178"/>
      <c r="K2" s="178"/>
      <c r="L2" s="178"/>
      <c r="M2" s="178"/>
    </row>
    <row r="3" spans="1:13" ht="19.5" x14ac:dyDescent="0.45">
      <c r="A3" s="178"/>
      <c r="B3" s="239"/>
      <c r="C3" s="380" t="s">
        <v>334</v>
      </c>
      <c r="D3" s="380"/>
      <c r="E3" s="380"/>
      <c r="F3" s="380"/>
      <c r="G3" s="380"/>
      <c r="H3" s="380"/>
      <c r="I3" s="380"/>
      <c r="J3" s="380"/>
      <c r="K3" s="240"/>
      <c r="L3" s="178"/>
      <c r="M3" s="178"/>
    </row>
    <row r="4" spans="1:13" ht="15" thickBot="1" x14ac:dyDescent="0.5">
      <c r="A4" s="178"/>
      <c r="B4" s="241"/>
      <c r="C4" s="242"/>
      <c r="D4" s="242"/>
      <c r="E4" s="242"/>
      <c r="F4" s="242"/>
      <c r="G4" s="242"/>
      <c r="H4" s="242"/>
      <c r="I4" s="242"/>
      <c r="J4" s="242"/>
      <c r="K4" s="243"/>
      <c r="L4" s="178"/>
      <c r="M4" s="178"/>
    </row>
    <row r="5" spans="1:13" ht="15" thickBot="1" x14ac:dyDescent="0.5">
      <c r="A5" s="178"/>
      <c r="B5" s="241"/>
      <c r="C5" s="242" t="s">
        <v>297</v>
      </c>
      <c r="D5" s="242"/>
      <c r="E5" s="242"/>
      <c r="F5" s="242"/>
      <c r="G5" s="242"/>
      <c r="H5" s="244" t="s">
        <v>303</v>
      </c>
      <c r="I5" s="295" t="s">
        <v>365</v>
      </c>
      <c r="J5" s="296" t="s">
        <v>366</v>
      </c>
      <c r="K5" s="243"/>
      <c r="L5" s="178"/>
      <c r="M5" s="178" t="s">
        <v>12</v>
      </c>
    </row>
    <row r="6" spans="1:13" ht="14.65" x14ac:dyDescent="0.45">
      <c r="A6" s="178"/>
      <c r="B6" s="241"/>
      <c r="C6" s="372" t="s">
        <v>301</v>
      </c>
      <c r="D6" s="372"/>
      <c r="E6" s="242"/>
      <c r="F6" s="242"/>
      <c r="G6" s="242"/>
      <c r="H6" s="245" t="s">
        <v>12</v>
      </c>
      <c r="I6" s="293" t="s">
        <v>66</v>
      </c>
      <c r="J6" s="296" t="s">
        <v>3</v>
      </c>
      <c r="K6" s="243"/>
      <c r="L6" s="178"/>
      <c r="M6" s="178"/>
    </row>
    <row r="7" spans="1:13" ht="15.4" x14ac:dyDescent="0.45">
      <c r="A7" s="178"/>
      <c r="B7" s="241"/>
      <c r="C7" s="372" t="s">
        <v>299</v>
      </c>
      <c r="D7" s="372"/>
      <c r="E7" s="242"/>
      <c r="F7" s="242"/>
      <c r="G7" s="242"/>
      <c r="H7" s="246" t="s">
        <v>12</v>
      </c>
      <c r="I7" s="247" t="s">
        <v>300</v>
      </c>
      <c r="J7" s="294">
        <v>101</v>
      </c>
      <c r="K7" s="243"/>
      <c r="L7" s="178"/>
      <c r="M7" s="178"/>
    </row>
    <row r="8" spans="1:13" ht="14.65" x14ac:dyDescent="0.45">
      <c r="A8" s="178"/>
      <c r="B8" s="241"/>
      <c r="C8" s="372" t="s">
        <v>298</v>
      </c>
      <c r="D8" s="372"/>
      <c r="E8" s="242"/>
      <c r="F8" s="242"/>
      <c r="G8" s="242"/>
      <c r="H8" s="242"/>
      <c r="I8" s="242"/>
      <c r="J8" s="242"/>
      <c r="K8" s="243"/>
      <c r="L8" s="178"/>
      <c r="M8" s="178"/>
    </row>
    <row r="9" spans="1:13" ht="14.65" x14ac:dyDescent="0.45">
      <c r="A9" s="178"/>
      <c r="B9" s="241"/>
      <c r="C9" s="242"/>
      <c r="D9" s="242"/>
      <c r="E9" s="242"/>
      <c r="F9" s="242"/>
      <c r="G9" s="242"/>
      <c r="H9" s="242"/>
      <c r="I9" s="242"/>
      <c r="J9" s="242"/>
      <c r="K9" s="243"/>
      <c r="L9" s="178"/>
      <c r="M9" s="178"/>
    </row>
    <row r="10" spans="1:13" ht="14.65" x14ac:dyDescent="0.45">
      <c r="A10" s="178"/>
      <c r="B10" s="241"/>
      <c r="C10" s="399" t="s">
        <v>302</v>
      </c>
      <c r="D10" s="400"/>
      <c r="E10" s="401"/>
      <c r="F10" s="242"/>
      <c r="G10" s="242"/>
      <c r="H10" s="242"/>
      <c r="I10" s="242"/>
      <c r="J10" s="242"/>
      <c r="K10" s="243"/>
      <c r="L10" s="178"/>
      <c r="M10" s="178"/>
    </row>
    <row r="11" spans="1:13" ht="14.65" x14ac:dyDescent="0.45">
      <c r="A11" s="178"/>
      <c r="B11" s="241"/>
      <c r="C11" s="381" t="s">
        <v>338</v>
      </c>
      <c r="D11" s="382"/>
      <c r="E11" s="383"/>
      <c r="F11" s="242"/>
      <c r="G11" s="398" t="s">
        <v>330</v>
      </c>
      <c r="H11" s="398"/>
      <c r="I11" s="398" t="s">
        <v>331</v>
      </c>
      <c r="J11" s="398"/>
      <c r="K11" s="243"/>
    </row>
    <row r="12" spans="1:13" ht="15.4" customHeight="1" x14ac:dyDescent="0.45">
      <c r="A12" s="178"/>
      <c r="B12" s="241"/>
      <c r="C12" s="381"/>
      <c r="D12" s="382"/>
      <c r="E12" s="383"/>
      <c r="F12" s="242"/>
      <c r="G12" s="390" t="s">
        <v>327</v>
      </c>
      <c r="H12" s="390"/>
      <c r="I12" s="391">
        <v>290</v>
      </c>
      <c r="J12" s="391"/>
      <c r="K12" s="243"/>
    </row>
    <row r="13" spans="1:13" ht="15.4" customHeight="1" x14ac:dyDescent="0.45">
      <c r="A13" s="178"/>
      <c r="B13" s="241"/>
      <c r="C13" s="381"/>
      <c r="D13" s="382"/>
      <c r="E13" s="383"/>
      <c r="F13" s="242"/>
      <c r="G13" s="390" t="s">
        <v>326</v>
      </c>
      <c r="H13" s="390"/>
      <c r="I13" s="391">
        <v>20</v>
      </c>
      <c r="J13" s="391"/>
      <c r="K13" s="243"/>
    </row>
    <row r="14" spans="1:13" ht="15.4" customHeight="1" x14ac:dyDescent="0.45">
      <c r="A14" s="178"/>
      <c r="B14" s="241"/>
      <c r="C14" s="381"/>
      <c r="D14" s="382"/>
      <c r="E14" s="383"/>
      <c r="F14" s="242"/>
      <c r="G14" s="390" t="s">
        <v>328</v>
      </c>
      <c r="H14" s="390"/>
      <c r="I14" s="391" cm="1">
        <f t="array" ref="I14">LOOKUP(J5&amp;J6&amp;J7,B3:K182:B3:B182&amp;C3:C182,G3:G182)</f>
        <v>0</v>
      </c>
      <c r="J14" s="391"/>
      <c r="K14" s="243"/>
    </row>
    <row r="15" spans="1:13" ht="15.4" customHeight="1" x14ac:dyDescent="0.45">
      <c r="A15" s="178"/>
      <c r="B15" s="241"/>
      <c r="C15" s="381"/>
      <c r="D15" s="382"/>
      <c r="E15" s="383"/>
      <c r="F15" s="242"/>
      <c r="G15" s="390" t="s">
        <v>329</v>
      </c>
      <c r="H15" s="390"/>
      <c r="I15" s="391">
        <v>0</v>
      </c>
      <c r="J15" s="391"/>
      <c r="K15" s="243"/>
    </row>
    <row r="16" spans="1:13" ht="15.4" customHeight="1" x14ac:dyDescent="0.45">
      <c r="A16" s="178"/>
      <c r="B16" s="241"/>
      <c r="C16" s="381"/>
      <c r="D16" s="382"/>
      <c r="E16" s="383"/>
      <c r="F16" s="242"/>
      <c r="G16" s="390" t="s">
        <v>337</v>
      </c>
      <c r="H16" s="390"/>
      <c r="I16" s="391">
        <v>0</v>
      </c>
      <c r="J16" s="391"/>
      <c r="K16" s="243"/>
    </row>
    <row r="17" spans="1:13" ht="15.4" customHeight="1" thickBot="1" x14ac:dyDescent="0.5">
      <c r="A17" s="178"/>
      <c r="B17" s="241"/>
      <c r="C17" s="381"/>
      <c r="D17" s="382"/>
      <c r="E17" s="383"/>
      <c r="F17" s="242"/>
      <c r="G17" s="392" t="s">
        <v>333</v>
      </c>
      <c r="H17" s="392"/>
      <c r="I17" s="393">
        <v>0</v>
      </c>
      <c r="J17" s="393"/>
      <c r="K17" s="243"/>
    </row>
    <row r="18" spans="1:13" ht="15.4" customHeight="1" thickBot="1" x14ac:dyDescent="0.5">
      <c r="A18" s="178"/>
      <c r="B18" s="241"/>
      <c r="C18" s="384"/>
      <c r="D18" s="385"/>
      <c r="E18" s="386"/>
      <c r="F18" s="242"/>
      <c r="G18" s="396" t="s">
        <v>33</v>
      </c>
      <c r="H18" s="397"/>
      <c r="I18" s="394">
        <f>SUM(I12:J17)</f>
        <v>310</v>
      </c>
      <c r="J18" s="395"/>
      <c r="K18" s="243"/>
      <c r="L18" s="178"/>
      <c r="M18" s="178"/>
    </row>
    <row r="19" spans="1:13" ht="14.65" x14ac:dyDescent="0.45">
      <c r="A19" s="178"/>
      <c r="B19" s="248"/>
      <c r="C19" s="249"/>
      <c r="D19" s="249"/>
      <c r="E19" s="249"/>
      <c r="F19" s="249"/>
      <c r="G19" s="249"/>
      <c r="H19" s="249"/>
      <c r="I19" s="249"/>
      <c r="J19" s="249"/>
      <c r="K19" s="250"/>
      <c r="L19" s="178"/>
      <c r="M19" s="178"/>
    </row>
    <row r="20" spans="1:13" ht="42" customHeight="1" x14ac:dyDescent="0.45">
      <c r="A20" s="178"/>
      <c r="B20" s="387" t="s">
        <v>335</v>
      </c>
      <c r="C20" s="388"/>
      <c r="D20" s="388"/>
      <c r="E20" s="388"/>
      <c r="F20" s="388"/>
      <c r="G20" s="388"/>
      <c r="H20" s="388"/>
      <c r="I20" s="388"/>
      <c r="J20" s="388"/>
      <c r="K20" s="389"/>
      <c r="L20" s="178"/>
      <c r="M20" s="178"/>
    </row>
    <row r="21" spans="1:13" x14ac:dyDescent="0.45">
      <c r="A21" s="178"/>
      <c r="B21" s="178"/>
      <c r="C21" s="178"/>
      <c r="D21" s="178"/>
      <c r="F21" s="178"/>
      <c r="G21" s="178"/>
      <c r="H21" s="178"/>
      <c r="I21" s="178"/>
      <c r="J21" s="178"/>
      <c r="K21" s="178"/>
      <c r="L21" s="178"/>
      <c r="M21" s="178"/>
    </row>
  </sheetData>
  <mergeCells count="23">
    <mergeCell ref="I16:J16"/>
    <mergeCell ref="G11:H11"/>
    <mergeCell ref="I11:J11"/>
    <mergeCell ref="C6:D6"/>
    <mergeCell ref="C7:D7"/>
    <mergeCell ref="C8:D8"/>
    <mergeCell ref="C10:E10"/>
    <mergeCell ref="C3:J3"/>
    <mergeCell ref="C11:E18"/>
    <mergeCell ref="B20:K20"/>
    <mergeCell ref="G15:H15"/>
    <mergeCell ref="I15:J15"/>
    <mergeCell ref="G17:H17"/>
    <mergeCell ref="I17:J17"/>
    <mergeCell ref="G14:H14"/>
    <mergeCell ref="I14:J14"/>
    <mergeCell ref="G12:H12"/>
    <mergeCell ref="I12:J12"/>
    <mergeCell ref="G13:H13"/>
    <mergeCell ref="I13:J13"/>
    <mergeCell ref="I18:J18"/>
    <mergeCell ref="G18:H18"/>
    <mergeCell ref="G16:H16"/>
  </mergeCells>
  <pageMargins left="0.7" right="0.7" top="0.75" bottom="0.75" header="0.3" footer="0.3"/>
  <pageSetup scale="80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E805AD-4111-46E9-AA2F-220B9CF3DB10}">
  <dimension ref="A1:O241"/>
  <sheetViews>
    <sheetView zoomScale="85" zoomScaleNormal="85" workbookViewId="0">
      <pane xSplit="1" ySplit="2" topLeftCell="B31" activePane="bottomRight" state="frozen"/>
      <selection activeCell="F159" sqref="F159"/>
      <selection pane="topRight" activeCell="F159" sqref="F159"/>
      <selection pane="bottomLeft" activeCell="F159" sqref="F159"/>
      <selection pane="bottomRight" activeCell="J208" sqref="J208"/>
    </sheetView>
  </sheetViews>
  <sheetFormatPr baseColWidth="10" defaultRowHeight="14.25" x14ac:dyDescent="0.45"/>
  <cols>
    <col min="1" max="1" width="4.1328125" customWidth="1"/>
    <col min="2" max="2" width="5.3984375" style="6" bestFit="1" customWidth="1"/>
    <col min="3" max="3" width="6.265625" bestFit="1" customWidth="1"/>
    <col min="4" max="5" width="10" customWidth="1"/>
    <col min="6" max="6" width="11.1328125" customWidth="1"/>
    <col min="7" max="7" width="12.59765625" customWidth="1"/>
    <col min="8" max="8" width="13.3984375" customWidth="1"/>
    <col min="9" max="9" width="12.86328125" style="20" bestFit="1" customWidth="1"/>
    <col min="10" max="10" width="12.86328125" customWidth="1"/>
    <col min="11" max="11" width="7.73046875" bestFit="1" customWidth="1"/>
    <col min="12" max="12" width="13.265625" customWidth="1"/>
  </cols>
  <sheetData>
    <row r="1" spans="1:15" ht="21" customHeight="1" x14ac:dyDescent="0.45">
      <c r="D1" s="347" t="s">
        <v>280</v>
      </c>
      <c r="E1" s="347"/>
      <c r="F1" s="53" t="s">
        <v>2</v>
      </c>
      <c r="G1" s="27">
        <f>SUM(G193)</f>
        <v>15241.187996537255</v>
      </c>
      <c r="H1" s="27">
        <f>SUM(G194)</f>
        <v>2144.0120034627471</v>
      </c>
      <c r="I1" s="348">
        <f>SUM(G1:H1)</f>
        <v>17385.200000000004</v>
      </c>
      <c r="J1" s="349"/>
      <c r="K1" s="4" t="s">
        <v>12</v>
      </c>
      <c r="L1" s="4"/>
      <c r="N1">
        <v>1E-3</v>
      </c>
    </row>
    <row r="2" spans="1:15" ht="46.5" customHeight="1" x14ac:dyDescent="0.45">
      <c r="B2" s="43" t="s">
        <v>0</v>
      </c>
      <c r="C2" s="44" t="s">
        <v>1</v>
      </c>
      <c r="D2" s="3">
        <v>46091</v>
      </c>
      <c r="E2" s="3">
        <v>46122</v>
      </c>
      <c r="F2" s="50" t="s">
        <v>68</v>
      </c>
      <c r="G2" s="51" t="s">
        <v>276</v>
      </c>
      <c r="H2" s="52" t="s">
        <v>277</v>
      </c>
      <c r="I2" s="21" t="s">
        <v>278</v>
      </c>
      <c r="J2" s="28" t="s">
        <v>319</v>
      </c>
      <c r="K2" s="28" t="s">
        <v>266</v>
      </c>
      <c r="L2" s="28" t="s">
        <v>279</v>
      </c>
      <c r="N2" t="s">
        <v>12</v>
      </c>
    </row>
    <row r="3" spans="1:15" ht="15" customHeight="1" x14ac:dyDescent="0.45">
      <c r="A3" s="350"/>
      <c r="B3" s="5" t="s">
        <v>3</v>
      </c>
      <c r="C3" s="2">
        <v>101</v>
      </c>
      <c r="D3" s="1">
        <v>3201741</v>
      </c>
      <c r="E3" s="1">
        <v>3217221</v>
      </c>
      <c r="F3" s="41">
        <f>(E3-D3)*$N$1</f>
        <v>15.48</v>
      </c>
      <c r="G3" s="22">
        <f>MMULT($G$1,1/$F$183)*F3</f>
        <v>70.598870933892982</v>
      </c>
      <c r="H3" s="45">
        <f>MMULT($H$1,1/180)</f>
        <v>11.911177797015261</v>
      </c>
      <c r="I3" s="42">
        <f>SUM(G3,H3)</f>
        <v>82.510048730908238</v>
      </c>
      <c r="J3" s="30">
        <v>310</v>
      </c>
      <c r="K3" s="194"/>
      <c r="L3" s="27">
        <f>SUM(I3,J3,K3)</f>
        <v>392.51004873090824</v>
      </c>
      <c r="N3" t="s">
        <v>12</v>
      </c>
    </row>
    <row r="4" spans="1:15" ht="15" customHeight="1" x14ac:dyDescent="0.45">
      <c r="A4" s="350"/>
      <c r="B4" s="5" t="s">
        <v>3</v>
      </c>
      <c r="C4" s="2">
        <v>102</v>
      </c>
      <c r="D4" s="1">
        <v>2081981</v>
      </c>
      <c r="E4" s="1">
        <v>2092100</v>
      </c>
      <c r="F4" s="41">
        <f>(E4-D4)*$N$1</f>
        <v>10.119</v>
      </c>
      <c r="G4" s="22">
        <f t="shared" ref="G4:G67" si="0">MMULT($G$1,1/$F$183)*F4</f>
        <v>46.149223189926552</v>
      </c>
      <c r="H4" s="45">
        <f t="shared" ref="H4:H67" si="1">MMULT($H$1,1/180)</f>
        <v>11.911177797015261</v>
      </c>
      <c r="I4" s="42">
        <f t="shared" ref="I4:I67" si="2">SUM(G4,H4)</f>
        <v>58.060400986941815</v>
      </c>
      <c r="J4" s="30">
        <f>SUM($J$3)</f>
        <v>310</v>
      </c>
      <c r="K4" s="194"/>
      <c r="L4" s="27">
        <f t="shared" ref="L4:L67" si="3">SUM(I4,J4,K4)</f>
        <v>368.06040098694183</v>
      </c>
      <c r="N4" t="s">
        <v>12</v>
      </c>
    </row>
    <row r="5" spans="1:15" ht="15" customHeight="1" x14ac:dyDescent="0.45">
      <c r="A5" s="350"/>
      <c r="B5" s="5" t="s">
        <v>3</v>
      </c>
      <c r="C5" s="2">
        <v>103</v>
      </c>
      <c r="D5" s="1">
        <v>2967562</v>
      </c>
      <c r="E5" s="1">
        <v>2976611</v>
      </c>
      <c r="F5" s="41">
        <f t="shared" ref="F5:F22" si="4">(E5-D5)*$N$1</f>
        <v>9.0489999999999995</v>
      </c>
      <c r="G5" s="22">
        <f t="shared" si="0"/>
        <v>41.269327072402945</v>
      </c>
      <c r="H5" s="45">
        <f t="shared" si="1"/>
        <v>11.911177797015261</v>
      </c>
      <c r="I5" s="42">
        <f t="shared" si="2"/>
        <v>53.180504869418208</v>
      </c>
      <c r="J5" s="30">
        <f t="shared" ref="J5:J68" si="5">SUM($J$3)</f>
        <v>310</v>
      </c>
      <c r="K5" s="194"/>
      <c r="L5" s="27">
        <f t="shared" si="3"/>
        <v>363.1805048694182</v>
      </c>
      <c r="N5" t="s">
        <v>12</v>
      </c>
    </row>
    <row r="6" spans="1:15" ht="15" customHeight="1" x14ac:dyDescent="0.45">
      <c r="A6" s="350"/>
      <c r="B6" s="5" t="s">
        <v>3</v>
      </c>
      <c r="C6" s="2">
        <v>104</v>
      </c>
      <c r="D6" s="1">
        <v>2589128</v>
      </c>
      <c r="E6" s="1">
        <v>2601813</v>
      </c>
      <c r="F6" s="41">
        <f t="shared" si="4"/>
        <v>12.685</v>
      </c>
      <c r="G6" s="22">
        <f t="shared" si="0"/>
        <v>57.851852570828974</v>
      </c>
      <c r="H6" s="45">
        <f t="shared" si="1"/>
        <v>11.911177797015261</v>
      </c>
      <c r="I6" s="42">
        <f t="shared" si="2"/>
        <v>69.763030367844237</v>
      </c>
      <c r="J6" s="30">
        <f t="shared" si="5"/>
        <v>310</v>
      </c>
      <c r="K6" s="194"/>
      <c r="L6" s="27">
        <f t="shared" si="3"/>
        <v>379.76303036784424</v>
      </c>
      <c r="N6" t="s">
        <v>12</v>
      </c>
      <c r="O6" t="s">
        <v>12</v>
      </c>
    </row>
    <row r="7" spans="1:15" ht="15" customHeight="1" x14ac:dyDescent="0.45">
      <c r="A7" s="350"/>
      <c r="B7" s="5" t="s">
        <v>3</v>
      </c>
      <c r="C7" s="2">
        <v>201</v>
      </c>
      <c r="D7" s="1">
        <v>3786851</v>
      </c>
      <c r="E7" s="1">
        <v>3805412</v>
      </c>
      <c r="F7" s="41">
        <f t="shared" si="4"/>
        <v>18.561</v>
      </c>
      <c r="G7" s="22">
        <f t="shared" si="0"/>
        <v>84.650235362014698</v>
      </c>
      <c r="H7" s="45">
        <f t="shared" si="1"/>
        <v>11.911177797015261</v>
      </c>
      <c r="I7" s="42">
        <f t="shared" si="2"/>
        <v>96.561413159029954</v>
      </c>
      <c r="J7" s="30">
        <f t="shared" si="5"/>
        <v>310</v>
      </c>
      <c r="K7" s="194"/>
      <c r="L7" s="27">
        <f t="shared" si="3"/>
        <v>406.56141315902994</v>
      </c>
      <c r="N7" t="s">
        <v>12</v>
      </c>
    </row>
    <row r="8" spans="1:15" ht="15" customHeight="1" x14ac:dyDescent="0.45">
      <c r="A8" s="350"/>
      <c r="B8" s="5" t="s">
        <v>3</v>
      </c>
      <c r="C8" s="2">
        <v>202</v>
      </c>
      <c r="D8" s="1">
        <v>256956</v>
      </c>
      <c r="E8" s="1">
        <v>277568</v>
      </c>
      <c r="F8" s="41">
        <f t="shared" si="4"/>
        <v>20.612000000000002</v>
      </c>
      <c r="G8" s="22">
        <f t="shared" si="0"/>
        <v>94.004129695697813</v>
      </c>
      <c r="H8" s="45">
        <f t="shared" si="1"/>
        <v>11.911177797015261</v>
      </c>
      <c r="I8" s="42">
        <f t="shared" si="2"/>
        <v>105.91530749271307</v>
      </c>
      <c r="J8" s="30">
        <f t="shared" si="5"/>
        <v>310</v>
      </c>
      <c r="K8" s="194"/>
      <c r="L8" s="27">
        <f t="shared" si="3"/>
        <v>415.91530749271305</v>
      </c>
      <c r="N8" t="s">
        <v>12</v>
      </c>
    </row>
    <row r="9" spans="1:15" ht="15" customHeight="1" x14ac:dyDescent="0.45">
      <c r="A9" s="350"/>
      <c r="B9" s="5" t="s">
        <v>3</v>
      </c>
      <c r="C9" s="2">
        <v>203</v>
      </c>
      <c r="D9" s="1">
        <v>5027653</v>
      </c>
      <c r="E9" s="1">
        <v>5053011</v>
      </c>
      <c r="F9" s="41">
        <f t="shared" si="4"/>
        <v>25.358000000000001</v>
      </c>
      <c r="G9" s="22">
        <f t="shared" si="0"/>
        <v>115.64897733473245</v>
      </c>
      <c r="H9" s="45">
        <f t="shared" si="1"/>
        <v>11.911177797015261</v>
      </c>
      <c r="I9" s="42">
        <f t="shared" si="2"/>
        <v>127.56015513174771</v>
      </c>
      <c r="J9" s="30">
        <f t="shared" si="5"/>
        <v>310</v>
      </c>
      <c r="K9" s="194"/>
      <c r="L9" s="27">
        <f t="shared" si="3"/>
        <v>437.56015513174771</v>
      </c>
      <c r="N9" t="s">
        <v>12</v>
      </c>
    </row>
    <row r="10" spans="1:15" ht="15" customHeight="1" x14ac:dyDescent="0.45">
      <c r="A10" s="350"/>
      <c r="B10" s="5" t="s">
        <v>3</v>
      </c>
      <c r="C10" s="2">
        <v>204</v>
      </c>
      <c r="D10" s="1">
        <v>2029116</v>
      </c>
      <c r="E10" s="1">
        <v>2046704</v>
      </c>
      <c r="F10" s="41">
        <f t="shared" si="4"/>
        <v>17.588000000000001</v>
      </c>
      <c r="G10" s="22">
        <f t="shared" si="0"/>
        <v>80.212722350472205</v>
      </c>
      <c r="H10" s="45">
        <f t="shared" si="1"/>
        <v>11.911177797015261</v>
      </c>
      <c r="I10" s="42">
        <f t="shared" si="2"/>
        <v>92.123900147487461</v>
      </c>
      <c r="J10" s="30">
        <f t="shared" si="5"/>
        <v>310</v>
      </c>
      <c r="K10" s="194"/>
      <c r="L10" s="27">
        <f t="shared" si="3"/>
        <v>402.12390014748746</v>
      </c>
      <c r="N10" t="s">
        <v>12</v>
      </c>
    </row>
    <row r="11" spans="1:15" ht="15" customHeight="1" x14ac:dyDescent="0.45">
      <c r="A11" s="350"/>
      <c r="B11" s="5" t="s">
        <v>3</v>
      </c>
      <c r="C11" s="2">
        <v>301</v>
      </c>
      <c r="D11" s="1">
        <v>4154721</v>
      </c>
      <c r="E11" s="1">
        <v>4183183</v>
      </c>
      <c r="F11" s="41">
        <f t="shared" si="4"/>
        <v>28.462</v>
      </c>
      <c r="G11" s="22">
        <f t="shared" si="0"/>
        <v>129.80523672612804</v>
      </c>
      <c r="H11" s="45">
        <f t="shared" si="1"/>
        <v>11.911177797015261</v>
      </c>
      <c r="I11" s="42">
        <f t="shared" si="2"/>
        <v>141.7164145231433</v>
      </c>
      <c r="J11" s="30">
        <f t="shared" si="5"/>
        <v>310</v>
      </c>
      <c r="K11" s="194"/>
      <c r="L11" s="27">
        <f t="shared" si="3"/>
        <v>451.71641452314327</v>
      </c>
      <c r="N11" t="s">
        <v>12</v>
      </c>
    </row>
    <row r="12" spans="1:15" ht="15" customHeight="1" x14ac:dyDescent="0.45">
      <c r="A12" s="350"/>
      <c r="B12" s="5" t="s">
        <v>3</v>
      </c>
      <c r="C12" s="2">
        <v>302</v>
      </c>
      <c r="D12" s="1">
        <v>4477580</v>
      </c>
      <c r="E12" s="1">
        <v>4502641</v>
      </c>
      <c r="F12" s="41">
        <f>(E12-D12)*$N$1</f>
        <v>25.061</v>
      </c>
      <c r="G12" s="22">
        <f t="shared" si="0"/>
        <v>114.29446411332636</v>
      </c>
      <c r="H12" s="45">
        <f t="shared" si="1"/>
        <v>11.911177797015261</v>
      </c>
      <c r="I12" s="42">
        <f t="shared" si="2"/>
        <v>126.20564191034161</v>
      </c>
      <c r="J12" s="30">
        <f t="shared" si="5"/>
        <v>310</v>
      </c>
      <c r="K12" s="194"/>
      <c r="L12" s="27">
        <f t="shared" si="3"/>
        <v>436.20564191034163</v>
      </c>
      <c r="N12" t="s">
        <v>12</v>
      </c>
    </row>
    <row r="13" spans="1:15" ht="15" customHeight="1" x14ac:dyDescent="0.45">
      <c r="A13" s="350"/>
      <c r="B13" s="5" t="s">
        <v>3</v>
      </c>
      <c r="C13" s="2">
        <v>303</v>
      </c>
      <c r="D13" s="1">
        <v>3705187</v>
      </c>
      <c r="E13" s="1">
        <v>3721429</v>
      </c>
      <c r="F13" s="41">
        <f t="shared" si="4"/>
        <v>16.242000000000001</v>
      </c>
      <c r="G13" s="22">
        <f t="shared" si="0"/>
        <v>74.074086673662137</v>
      </c>
      <c r="H13" s="45">
        <f t="shared" si="1"/>
        <v>11.911177797015261</v>
      </c>
      <c r="I13" s="42">
        <f t="shared" si="2"/>
        <v>85.985264470677393</v>
      </c>
      <c r="J13" s="30">
        <f t="shared" si="5"/>
        <v>310</v>
      </c>
      <c r="K13" s="194"/>
      <c r="L13" s="27">
        <f t="shared" si="3"/>
        <v>395.98526447067741</v>
      </c>
      <c r="N13" t="s">
        <v>12</v>
      </c>
    </row>
    <row r="14" spans="1:15" ht="15" customHeight="1" x14ac:dyDescent="0.45">
      <c r="A14" s="350"/>
      <c r="B14" s="5" t="s">
        <v>3</v>
      </c>
      <c r="C14" s="2">
        <v>304</v>
      </c>
      <c r="D14" s="1">
        <v>1799203</v>
      </c>
      <c r="E14" s="1">
        <v>1827029</v>
      </c>
      <c r="F14" s="41">
        <f t="shared" si="4"/>
        <v>27.826000000000001</v>
      </c>
      <c r="G14" s="22">
        <f t="shared" si="0"/>
        <v>126.90466295907662</v>
      </c>
      <c r="H14" s="45">
        <f t="shared" si="1"/>
        <v>11.911177797015261</v>
      </c>
      <c r="I14" s="42">
        <f t="shared" si="2"/>
        <v>138.81584075609189</v>
      </c>
      <c r="J14" s="30">
        <f t="shared" si="5"/>
        <v>310</v>
      </c>
      <c r="K14" s="194"/>
      <c r="L14" s="27">
        <f t="shared" si="3"/>
        <v>448.81584075609192</v>
      </c>
      <c r="N14" t="s">
        <v>12</v>
      </c>
    </row>
    <row r="15" spans="1:15" ht="15" customHeight="1" x14ac:dyDescent="0.45">
      <c r="A15" s="350"/>
      <c r="B15" s="5" t="s">
        <v>3</v>
      </c>
      <c r="C15" s="2">
        <v>401</v>
      </c>
      <c r="D15" s="1">
        <v>2254931</v>
      </c>
      <c r="E15" s="1">
        <v>2259834</v>
      </c>
      <c r="F15" s="41">
        <f t="shared" si="4"/>
        <v>4.9030000000000005</v>
      </c>
      <c r="G15" s="22">
        <f t="shared" si="0"/>
        <v>22.360869779643238</v>
      </c>
      <c r="H15" s="45">
        <f t="shared" si="1"/>
        <v>11.911177797015261</v>
      </c>
      <c r="I15" s="42">
        <f t="shared" si="2"/>
        <v>34.272047576658501</v>
      </c>
      <c r="J15" s="30">
        <f t="shared" si="5"/>
        <v>310</v>
      </c>
      <c r="K15" s="194"/>
      <c r="L15" s="27">
        <f t="shared" si="3"/>
        <v>344.27204757665851</v>
      </c>
      <c r="N15" t="s">
        <v>12</v>
      </c>
    </row>
    <row r="16" spans="1:15" ht="15" customHeight="1" x14ac:dyDescent="0.45">
      <c r="A16" s="350"/>
      <c r="B16" s="5" t="s">
        <v>3</v>
      </c>
      <c r="C16" s="2">
        <v>402</v>
      </c>
      <c r="D16" s="1">
        <v>5626348</v>
      </c>
      <c r="E16" s="1">
        <v>5644089</v>
      </c>
      <c r="F16" s="41">
        <f t="shared" si="4"/>
        <v>17.741</v>
      </c>
      <c r="G16" s="22">
        <f t="shared" si="0"/>
        <v>80.910501888772302</v>
      </c>
      <c r="H16" s="45">
        <f t="shared" si="1"/>
        <v>11.911177797015261</v>
      </c>
      <c r="I16" s="42">
        <f t="shared" si="2"/>
        <v>92.821679685787558</v>
      </c>
      <c r="J16" s="30">
        <f t="shared" si="5"/>
        <v>310</v>
      </c>
      <c r="K16" s="194"/>
      <c r="L16" s="27">
        <f t="shared" si="3"/>
        <v>402.82167968578756</v>
      </c>
    </row>
    <row r="17" spans="1:12" ht="15" customHeight="1" x14ac:dyDescent="0.45">
      <c r="A17" s="350"/>
      <c r="B17" s="5" t="s">
        <v>3</v>
      </c>
      <c r="C17" s="2">
        <v>403</v>
      </c>
      <c r="D17" s="1">
        <v>3040650</v>
      </c>
      <c r="E17" s="1">
        <v>3058620</v>
      </c>
      <c r="F17" s="41">
        <f t="shared" si="4"/>
        <v>17.97</v>
      </c>
      <c r="G17" s="22">
        <f t="shared" si="0"/>
        <v>81.954890870933895</v>
      </c>
      <c r="H17" s="45">
        <f t="shared" si="1"/>
        <v>11.911177797015261</v>
      </c>
      <c r="I17" s="42">
        <f t="shared" si="2"/>
        <v>93.86606866794915</v>
      </c>
      <c r="J17" s="30">
        <f t="shared" si="5"/>
        <v>310</v>
      </c>
      <c r="K17" s="194"/>
      <c r="L17" s="27">
        <f t="shared" si="3"/>
        <v>403.86606866794915</v>
      </c>
    </row>
    <row r="18" spans="1:12" ht="15" customHeight="1" x14ac:dyDescent="0.45">
      <c r="A18" s="350"/>
      <c r="B18" s="5" t="s">
        <v>3</v>
      </c>
      <c r="C18" s="2">
        <v>404</v>
      </c>
      <c r="D18" s="1">
        <v>2719800</v>
      </c>
      <c r="E18" s="1">
        <v>2733351</v>
      </c>
      <c r="F18" s="41">
        <f t="shared" si="4"/>
        <v>13.551</v>
      </c>
      <c r="G18" s="22">
        <f t="shared" si="0"/>
        <v>61.801375970619105</v>
      </c>
      <c r="H18" s="45">
        <f t="shared" si="1"/>
        <v>11.911177797015261</v>
      </c>
      <c r="I18" s="42">
        <f t="shared" si="2"/>
        <v>73.712553767634361</v>
      </c>
      <c r="J18" s="30">
        <f t="shared" si="5"/>
        <v>310</v>
      </c>
      <c r="K18" s="194"/>
      <c r="L18" s="27">
        <f t="shared" si="3"/>
        <v>383.71255376763435</v>
      </c>
    </row>
    <row r="19" spans="1:12" ht="15" customHeight="1" x14ac:dyDescent="0.45">
      <c r="A19" s="350"/>
      <c r="B19" s="5" t="s">
        <v>3</v>
      </c>
      <c r="C19" s="2">
        <v>501</v>
      </c>
      <c r="D19" s="1">
        <v>4010088</v>
      </c>
      <c r="E19" s="1">
        <v>4037422</v>
      </c>
      <c r="F19" s="41">
        <f t="shared" si="4"/>
        <v>27.334</v>
      </c>
      <c r="G19" s="22">
        <f t="shared" si="0"/>
        <v>124.66082287513119</v>
      </c>
      <c r="H19" s="45">
        <f t="shared" si="1"/>
        <v>11.911177797015261</v>
      </c>
      <c r="I19" s="42">
        <f t="shared" si="2"/>
        <v>136.57200067214646</v>
      </c>
      <c r="J19" s="30">
        <f t="shared" si="5"/>
        <v>310</v>
      </c>
      <c r="K19" s="194"/>
      <c r="L19" s="27">
        <f t="shared" si="3"/>
        <v>446.57200067214649</v>
      </c>
    </row>
    <row r="20" spans="1:12" ht="15" customHeight="1" x14ac:dyDescent="0.45">
      <c r="A20" s="350"/>
      <c r="B20" s="5" t="s">
        <v>3</v>
      </c>
      <c r="C20" s="2">
        <v>502</v>
      </c>
      <c r="D20" s="1">
        <v>6000538</v>
      </c>
      <c r="E20" s="1">
        <v>6041521</v>
      </c>
      <c r="F20" s="41">
        <f t="shared" si="4"/>
        <v>40.983000000000004</v>
      </c>
      <c r="G20" s="22">
        <f t="shared" si="0"/>
        <v>186.90914260230855</v>
      </c>
      <c r="H20" s="45">
        <f t="shared" si="1"/>
        <v>11.911177797015261</v>
      </c>
      <c r="I20" s="42">
        <f t="shared" si="2"/>
        <v>198.8203203993238</v>
      </c>
      <c r="J20" s="30">
        <f t="shared" si="5"/>
        <v>310</v>
      </c>
      <c r="K20" s="194"/>
      <c r="L20" s="27">
        <f t="shared" si="3"/>
        <v>508.8203203993238</v>
      </c>
    </row>
    <row r="21" spans="1:12" ht="15" customHeight="1" x14ac:dyDescent="0.45">
      <c r="A21" s="350"/>
      <c r="B21" s="5" t="s">
        <v>3</v>
      </c>
      <c r="C21" s="2">
        <v>503</v>
      </c>
      <c r="D21" s="1">
        <v>2078647</v>
      </c>
      <c r="E21" s="1">
        <v>2101625</v>
      </c>
      <c r="F21" s="41">
        <f t="shared" si="4"/>
        <v>22.978000000000002</v>
      </c>
      <c r="G21" s="22">
        <f t="shared" si="0"/>
        <v>104.79462896117526</v>
      </c>
      <c r="H21" s="45">
        <f t="shared" si="1"/>
        <v>11.911177797015261</v>
      </c>
      <c r="I21" s="42">
        <f t="shared" si="2"/>
        <v>116.70580675819052</v>
      </c>
      <c r="J21" s="30">
        <f t="shared" si="5"/>
        <v>310</v>
      </c>
      <c r="K21" s="194"/>
      <c r="L21" s="27">
        <f t="shared" si="3"/>
        <v>426.70580675819053</v>
      </c>
    </row>
    <row r="22" spans="1:12" ht="15.75" customHeight="1" x14ac:dyDescent="0.45">
      <c r="A22" s="350"/>
      <c r="B22" s="5" t="s">
        <v>3</v>
      </c>
      <c r="C22" s="2">
        <v>504</v>
      </c>
      <c r="D22" s="1">
        <v>314742</v>
      </c>
      <c r="E22" s="1">
        <v>319961</v>
      </c>
      <c r="F22" s="41">
        <f t="shared" si="4"/>
        <v>5.2190000000000003</v>
      </c>
      <c r="G22" s="22">
        <f t="shared" si="0"/>
        <v>23.802035362014696</v>
      </c>
      <c r="H22" s="45">
        <f t="shared" si="1"/>
        <v>11.911177797015261</v>
      </c>
      <c r="I22" s="42">
        <f t="shared" si="2"/>
        <v>35.713213159029955</v>
      </c>
      <c r="J22" s="30">
        <f t="shared" si="5"/>
        <v>310</v>
      </c>
      <c r="K22" s="194"/>
      <c r="L22" s="27">
        <f t="shared" si="3"/>
        <v>345.71321315902998</v>
      </c>
    </row>
    <row r="23" spans="1:12" ht="15" customHeight="1" x14ac:dyDescent="0.45">
      <c r="A23" s="351"/>
      <c r="B23" s="5" t="s">
        <v>4</v>
      </c>
      <c r="C23" s="2">
        <v>101</v>
      </c>
      <c r="D23" s="1">
        <v>91101</v>
      </c>
      <c r="E23" s="1">
        <v>92466</v>
      </c>
      <c r="F23" s="41">
        <f>(E23-D23)*0.01</f>
        <v>13.65</v>
      </c>
      <c r="G23" s="22">
        <f t="shared" si="0"/>
        <v>62.252880377754472</v>
      </c>
      <c r="H23" s="45">
        <f t="shared" si="1"/>
        <v>11.911177797015261</v>
      </c>
      <c r="I23" s="42">
        <f t="shared" si="2"/>
        <v>74.164058174769735</v>
      </c>
      <c r="J23" s="30">
        <f t="shared" si="5"/>
        <v>310</v>
      </c>
      <c r="K23" s="194"/>
      <c r="L23" s="27">
        <f t="shared" si="3"/>
        <v>384.16405817476971</v>
      </c>
    </row>
    <row r="24" spans="1:12" ht="15" customHeight="1" x14ac:dyDescent="0.45">
      <c r="A24" s="351"/>
      <c r="B24" s="5" t="s">
        <v>4</v>
      </c>
      <c r="C24" s="2">
        <v>102</v>
      </c>
      <c r="D24" s="1">
        <v>3657194</v>
      </c>
      <c r="E24" s="1">
        <v>3674671</v>
      </c>
      <c r="F24" s="41">
        <f t="shared" ref="F24:F32" si="6">(E24-D24)*$N$1</f>
        <v>17.477</v>
      </c>
      <c r="G24" s="22">
        <f t="shared" si="0"/>
        <v>79.706490136411347</v>
      </c>
      <c r="H24" s="45">
        <f t="shared" si="1"/>
        <v>11.911177797015261</v>
      </c>
      <c r="I24" s="42">
        <f t="shared" si="2"/>
        <v>91.617667933426603</v>
      </c>
      <c r="J24" s="30">
        <f t="shared" si="5"/>
        <v>310</v>
      </c>
      <c r="K24" s="194">
        <v>10</v>
      </c>
      <c r="L24" s="27">
        <f t="shared" si="3"/>
        <v>411.61766793342662</v>
      </c>
    </row>
    <row r="25" spans="1:12" ht="15" customHeight="1" x14ac:dyDescent="0.45">
      <c r="A25" s="351"/>
      <c r="B25" s="5" t="s">
        <v>4</v>
      </c>
      <c r="C25" s="2">
        <v>103</v>
      </c>
      <c r="D25" s="1">
        <v>3589954</v>
      </c>
      <c r="E25" s="1">
        <v>3607741</v>
      </c>
      <c r="F25" s="41">
        <f>(E25-D25)*$N$1</f>
        <v>17.786999999999999</v>
      </c>
      <c r="G25" s="22">
        <f t="shared" si="0"/>
        <v>81.120291815320044</v>
      </c>
      <c r="H25" s="45">
        <f t="shared" si="1"/>
        <v>11.911177797015261</v>
      </c>
      <c r="I25" s="42">
        <f t="shared" si="2"/>
        <v>93.0314696123353</v>
      </c>
      <c r="J25" s="30">
        <f t="shared" si="5"/>
        <v>310</v>
      </c>
      <c r="K25" s="194"/>
      <c r="L25" s="27">
        <f t="shared" si="3"/>
        <v>403.03146961233529</v>
      </c>
    </row>
    <row r="26" spans="1:12" ht="15" customHeight="1" x14ac:dyDescent="0.45">
      <c r="A26" s="351"/>
      <c r="B26" s="5" t="s">
        <v>4</v>
      </c>
      <c r="C26" s="2">
        <v>104</v>
      </c>
      <c r="D26" s="1">
        <v>5386513</v>
      </c>
      <c r="E26" s="1">
        <v>5403168</v>
      </c>
      <c r="F26" s="41">
        <f t="shared" si="6"/>
        <v>16.655000000000001</v>
      </c>
      <c r="G26" s="22">
        <f t="shared" si="0"/>
        <v>75.957635362014713</v>
      </c>
      <c r="H26" s="45">
        <f t="shared" si="1"/>
        <v>11.911177797015261</v>
      </c>
      <c r="I26" s="42">
        <f t="shared" si="2"/>
        <v>87.868813159029969</v>
      </c>
      <c r="J26" s="30">
        <f t="shared" si="5"/>
        <v>310</v>
      </c>
      <c r="K26" s="194"/>
      <c r="L26" s="27">
        <f t="shared" si="3"/>
        <v>397.86881315902997</v>
      </c>
    </row>
    <row r="27" spans="1:12" ht="15" customHeight="1" x14ac:dyDescent="0.45">
      <c r="A27" s="351"/>
      <c r="B27" s="5" t="s">
        <v>4</v>
      </c>
      <c r="C27" s="2">
        <v>201</v>
      </c>
      <c r="D27" s="1">
        <v>2995272</v>
      </c>
      <c r="E27" s="1">
        <v>3042784</v>
      </c>
      <c r="F27" s="41">
        <f t="shared" si="6"/>
        <v>47.512</v>
      </c>
      <c r="G27" s="22">
        <f t="shared" si="0"/>
        <v>216.68563022035681</v>
      </c>
      <c r="H27" s="45">
        <f t="shared" si="1"/>
        <v>11.911177797015261</v>
      </c>
      <c r="I27" s="42">
        <f t="shared" si="2"/>
        <v>228.59680801737207</v>
      </c>
      <c r="J27" s="30">
        <f t="shared" si="5"/>
        <v>310</v>
      </c>
      <c r="K27" s="194"/>
      <c r="L27" s="27">
        <f t="shared" si="3"/>
        <v>538.59680801737204</v>
      </c>
    </row>
    <row r="28" spans="1:12" ht="15" customHeight="1" x14ac:dyDescent="0.45">
      <c r="A28" s="351"/>
      <c r="B28" s="5" t="s">
        <v>4</v>
      </c>
      <c r="C28" s="2">
        <v>202</v>
      </c>
      <c r="D28" s="1">
        <v>2632240</v>
      </c>
      <c r="E28" s="1">
        <v>2643618</v>
      </c>
      <c r="F28" s="41">
        <f t="shared" si="6"/>
        <v>11.378</v>
      </c>
      <c r="G28" s="22">
        <f t="shared" si="0"/>
        <v>51.891082266526766</v>
      </c>
      <c r="H28" s="45">
        <f t="shared" si="1"/>
        <v>11.911177797015261</v>
      </c>
      <c r="I28" s="42">
        <f t="shared" si="2"/>
        <v>63.802260063542029</v>
      </c>
      <c r="J28" s="30">
        <f t="shared" si="5"/>
        <v>310</v>
      </c>
      <c r="K28" s="194"/>
      <c r="L28" s="27">
        <f t="shared" si="3"/>
        <v>373.80226006354201</v>
      </c>
    </row>
    <row r="29" spans="1:12" ht="15" customHeight="1" x14ac:dyDescent="0.45">
      <c r="A29" s="351"/>
      <c r="B29" s="5" t="s">
        <v>4</v>
      </c>
      <c r="C29" s="2">
        <v>203</v>
      </c>
      <c r="D29" s="1">
        <v>2550652</v>
      </c>
      <c r="E29" s="1">
        <v>2565247</v>
      </c>
      <c r="F29" s="41">
        <f t="shared" si="6"/>
        <v>14.595000000000001</v>
      </c>
      <c r="G29" s="22">
        <f t="shared" si="0"/>
        <v>66.56269517313747</v>
      </c>
      <c r="H29" s="45">
        <f t="shared" si="1"/>
        <v>11.911177797015261</v>
      </c>
      <c r="I29" s="42">
        <f t="shared" si="2"/>
        <v>78.473872970152726</v>
      </c>
      <c r="J29" s="30">
        <f t="shared" si="5"/>
        <v>310</v>
      </c>
      <c r="K29" s="194"/>
      <c r="L29" s="27">
        <f t="shared" si="3"/>
        <v>388.47387297015274</v>
      </c>
    </row>
    <row r="30" spans="1:12" ht="15" customHeight="1" x14ac:dyDescent="0.45">
      <c r="A30" s="351"/>
      <c r="B30" s="5" t="s">
        <v>4</v>
      </c>
      <c r="C30" s="2">
        <v>204</v>
      </c>
      <c r="D30" s="1">
        <v>2894582</v>
      </c>
      <c r="E30" s="1">
        <v>2914166</v>
      </c>
      <c r="F30" s="41">
        <f t="shared" si="6"/>
        <v>19.584</v>
      </c>
      <c r="G30" s="22">
        <f t="shared" si="0"/>
        <v>89.315780902413437</v>
      </c>
      <c r="H30" s="45">
        <f t="shared" si="1"/>
        <v>11.911177797015261</v>
      </c>
      <c r="I30" s="42">
        <f t="shared" si="2"/>
        <v>101.22695869942869</v>
      </c>
      <c r="J30" s="30">
        <f t="shared" si="5"/>
        <v>310</v>
      </c>
      <c r="K30" s="194"/>
      <c r="L30" s="27">
        <f t="shared" si="3"/>
        <v>411.22695869942868</v>
      </c>
    </row>
    <row r="31" spans="1:12" ht="15" customHeight="1" x14ac:dyDescent="0.45">
      <c r="A31" s="351"/>
      <c r="B31" s="5" t="s">
        <v>4</v>
      </c>
      <c r="C31" s="2">
        <v>301</v>
      </c>
      <c r="D31" s="1">
        <v>4333369</v>
      </c>
      <c r="E31" s="1">
        <v>4344681</v>
      </c>
      <c r="F31" s="41">
        <f t="shared" si="6"/>
        <v>11.311999999999999</v>
      </c>
      <c r="G31" s="22">
        <f t="shared" si="0"/>
        <v>51.590079328436524</v>
      </c>
      <c r="H31" s="45">
        <f t="shared" si="1"/>
        <v>11.911177797015261</v>
      </c>
      <c r="I31" s="42">
        <f t="shared" si="2"/>
        <v>63.501257125451787</v>
      </c>
      <c r="J31" s="30">
        <f t="shared" si="5"/>
        <v>310</v>
      </c>
      <c r="K31" s="194"/>
      <c r="L31" s="27">
        <f t="shared" si="3"/>
        <v>373.50125712545179</v>
      </c>
    </row>
    <row r="32" spans="1:12" ht="15" customHeight="1" x14ac:dyDescent="0.45">
      <c r="A32" s="351"/>
      <c r="B32" s="5" t="s">
        <v>4</v>
      </c>
      <c r="C32" s="2">
        <v>302</v>
      </c>
      <c r="D32" s="1">
        <v>2644354</v>
      </c>
      <c r="E32" s="1">
        <v>2660411</v>
      </c>
      <c r="F32" s="41">
        <f t="shared" si="6"/>
        <v>16.056999999999999</v>
      </c>
      <c r="G32" s="22">
        <f t="shared" si="0"/>
        <v>73.23036631689402</v>
      </c>
      <c r="H32" s="45">
        <f t="shared" si="1"/>
        <v>11.911177797015261</v>
      </c>
      <c r="I32" s="42">
        <f t="shared" si="2"/>
        <v>85.141544113909276</v>
      </c>
      <c r="J32" s="30">
        <f t="shared" si="5"/>
        <v>310</v>
      </c>
      <c r="K32" s="194"/>
      <c r="L32" s="27">
        <f t="shared" si="3"/>
        <v>395.14154411390928</v>
      </c>
    </row>
    <row r="33" spans="1:12" ht="15" customHeight="1" x14ac:dyDescent="0.45">
      <c r="A33" s="351"/>
      <c r="B33" s="5" t="s">
        <v>4</v>
      </c>
      <c r="C33" s="2">
        <v>303</v>
      </c>
      <c r="D33" s="1">
        <v>124306</v>
      </c>
      <c r="E33" s="1">
        <v>125234</v>
      </c>
      <c r="F33" s="41">
        <f>(E33-D33)*0.01</f>
        <v>9.2799999999999994</v>
      </c>
      <c r="G33" s="22">
        <f t="shared" si="0"/>
        <v>42.322837355718789</v>
      </c>
      <c r="H33" s="45">
        <f t="shared" si="1"/>
        <v>11.911177797015261</v>
      </c>
      <c r="I33" s="42">
        <f t="shared" si="2"/>
        <v>54.234015152734052</v>
      </c>
      <c r="J33" s="30">
        <f t="shared" si="5"/>
        <v>310</v>
      </c>
      <c r="K33" s="194"/>
      <c r="L33" s="27">
        <f t="shared" si="3"/>
        <v>364.23401515273406</v>
      </c>
    </row>
    <row r="34" spans="1:12" ht="15" customHeight="1" x14ac:dyDescent="0.45">
      <c r="A34" s="351"/>
      <c r="B34" s="5" t="s">
        <v>4</v>
      </c>
      <c r="C34" s="2">
        <v>304</v>
      </c>
      <c r="D34" s="1">
        <v>3573151</v>
      </c>
      <c r="E34" s="1">
        <v>3597937</v>
      </c>
      <c r="F34" s="41">
        <f t="shared" ref="F34:F42" si="7">(E34-D34)*$N$1</f>
        <v>24.786000000000001</v>
      </c>
      <c r="G34" s="22">
        <f t="shared" si="0"/>
        <v>113.04028520461702</v>
      </c>
      <c r="H34" s="45">
        <f t="shared" si="1"/>
        <v>11.911177797015261</v>
      </c>
      <c r="I34" s="42">
        <f t="shared" si="2"/>
        <v>124.95146300163228</v>
      </c>
      <c r="J34" s="30">
        <f t="shared" si="5"/>
        <v>310</v>
      </c>
      <c r="K34" s="194"/>
      <c r="L34" s="27">
        <f t="shared" si="3"/>
        <v>434.95146300163231</v>
      </c>
    </row>
    <row r="35" spans="1:12" ht="15" customHeight="1" x14ac:dyDescent="0.45">
      <c r="A35" s="351"/>
      <c r="B35" s="5" t="s">
        <v>4</v>
      </c>
      <c r="C35" s="2">
        <v>401</v>
      </c>
      <c r="D35" s="1">
        <v>3376689</v>
      </c>
      <c r="E35" s="1">
        <v>3398559</v>
      </c>
      <c r="F35" s="41">
        <f t="shared" si="7"/>
        <v>21.87</v>
      </c>
      <c r="G35" s="22">
        <f t="shared" si="0"/>
        <v>99.741428121720901</v>
      </c>
      <c r="H35" s="45">
        <f t="shared" si="1"/>
        <v>11.911177797015261</v>
      </c>
      <c r="I35" s="42">
        <f t="shared" si="2"/>
        <v>111.65260591873616</v>
      </c>
      <c r="J35" s="30">
        <f t="shared" si="5"/>
        <v>310</v>
      </c>
      <c r="K35" s="194"/>
      <c r="L35" s="27">
        <f t="shared" si="3"/>
        <v>421.65260591873619</v>
      </c>
    </row>
    <row r="36" spans="1:12" ht="15" customHeight="1" x14ac:dyDescent="0.45">
      <c r="A36" s="351"/>
      <c r="B36" s="5" t="s">
        <v>4</v>
      </c>
      <c r="C36" s="2">
        <v>402</v>
      </c>
      <c r="D36" s="1">
        <v>1442170</v>
      </c>
      <c r="E36" s="1">
        <v>1458415</v>
      </c>
      <c r="F36" s="41">
        <f t="shared" si="7"/>
        <v>16.245000000000001</v>
      </c>
      <c r="G36" s="22">
        <f t="shared" si="0"/>
        <v>74.087768625393508</v>
      </c>
      <c r="H36" s="45">
        <f t="shared" si="1"/>
        <v>11.911177797015261</v>
      </c>
      <c r="I36" s="42">
        <f t="shared" si="2"/>
        <v>85.998946422408764</v>
      </c>
      <c r="J36" s="30">
        <f t="shared" si="5"/>
        <v>310</v>
      </c>
      <c r="K36" s="194"/>
      <c r="L36" s="27">
        <f t="shared" si="3"/>
        <v>395.99894642240878</v>
      </c>
    </row>
    <row r="37" spans="1:12" ht="15" customHeight="1" x14ac:dyDescent="0.45">
      <c r="A37" s="351"/>
      <c r="B37" s="5" t="s">
        <v>4</v>
      </c>
      <c r="C37" s="2">
        <v>403</v>
      </c>
      <c r="D37" s="1">
        <v>14098</v>
      </c>
      <c r="E37" s="1">
        <v>714</v>
      </c>
      <c r="F37" s="263">
        <v>18</v>
      </c>
      <c r="G37" s="22">
        <f t="shared" si="0"/>
        <v>82.091710388247648</v>
      </c>
      <c r="H37" s="45">
        <f t="shared" si="1"/>
        <v>11.911177797015261</v>
      </c>
      <c r="I37" s="42">
        <f t="shared" si="2"/>
        <v>94.002888185262904</v>
      </c>
      <c r="J37" s="30">
        <f t="shared" si="5"/>
        <v>310</v>
      </c>
      <c r="K37" s="194"/>
      <c r="L37" s="27">
        <f t="shared" si="3"/>
        <v>404.00288818526292</v>
      </c>
    </row>
    <row r="38" spans="1:12" ht="15" customHeight="1" x14ac:dyDescent="0.45">
      <c r="A38" s="351"/>
      <c r="B38" s="5" t="s">
        <v>4</v>
      </c>
      <c r="C38" s="2">
        <v>404</v>
      </c>
      <c r="D38" s="1">
        <v>3985842</v>
      </c>
      <c r="E38" s="1">
        <v>4011539</v>
      </c>
      <c r="F38" s="41">
        <f t="shared" si="7"/>
        <v>25.696999999999999</v>
      </c>
      <c r="G38" s="22">
        <f t="shared" si="0"/>
        <v>117.19503788037777</v>
      </c>
      <c r="H38" s="45">
        <f t="shared" si="1"/>
        <v>11.911177797015261</v>
      </c>
      <c r="I38" s="42">
        <f t="shared" si="2"/>
        <v>129.10621567739304</v>
      </c>
      <c r="J38" s="30">
        <f t="shared" si="5"/>
        <v>310</v>
      </c>
      <c r="K38" s="194"/>
      <c r="L38" s="27">
        <f t="shared" si="3"/>
        <v>439.10621567739304</v>
      </c>
    </row>
    <row r="39" spans="1:12" ht="15" customHeight="1" x14ac:dyDescent="0.45">
      <c r="A39" s="351"/>
      <c r="B39" s="5" t="s">
        <v>4</v>
      </c>
      <c r="C39" s="2">
        <v>501</v>
      </c>
      <c r="D39" s="1">
        <v>5382361</v>
      </c>
      <c r="E39" s="1">
        <v>5425399</v>
      </c>
      <c r="F39" s="41">
        <f t="shared" si="7"/>
        <v>43.038000000000004</v>
      </c>
      <c r="G39" s="22">
        <f t="shared" si="0"/>
        <v>196.28127953830014</v>
      </c>
      <c r="H39" s="45">
        <f t="shared" si="1"/>
        <v>11.911177797015261</v>
      </c>
      <c r="I39" s="42">
        <f t="shared" si="2"/>
        <v>208.1924573353154</v>
      </c>
      <c r="J39" s="30">
        <f t="shared" si="5"/>
        <v>310</v>
      </c>
      <c r="K39" s="194"/>
      <c r="L39" s="27">
        <f t="shared" si="3"/>
        <v>518.19245733531534</v>
      </c>
    </row>
    <row r="40" spans="1:12" ht="15" customHeight="1" x14ac:dyDescent="0.45">
      <c r="A40" s="351"/>
      <c r="B40" s="5" t="s">
        <v>4</v>
      </c>
      <c r="C40" s="2">
        <v>502</v>
      </c>
      <c r="D40" s="1">
        <v>6872283</v>
      </c>
      <c r="E40" s="1">
        <v>6920333</v>
      </c>
      <c r="F40" s="41">
        <f t="shared" si="7"/>
        <v>48.050000000000004</v>
      </c>
      <c r="G40" s="22">
        <f t="shared" si="0"/>
        <v>219.13926023085</v>
      </c>
      <c r="H40" s="45">
        <f t="shared" si="1"/>
        <v>11.911177797015261</v>
      </c>
      <c r="I40" s="42">
        <f t="shared" si="2"/>
        <v>231.05043802786525</v>
      </c>
      <c r="J40" s="30">
        <f t="shared" si="5"/>
        <v>310</v>
      </c>
      <c r="K40" s="194"/>
      <c r="L40" s="27">
        <f t="shared" si="3"/>
        <v>541.05043802786531</v>
      </c>
    </row>
    <row r="41" spans="1:12" ht="15" customHeight="1" x14ac:dyDescent="0.45">
      <c r="A41" s="351"/>
      <c r="B41" s="5" t="s">
        <v>4</v>
      </c>
      <c r="C41" s="2">
        <v>503</v>
      </c>
      <c r="D41" s="1">
        <v>3899226</v>
      </c>
      <c r="E41" s="1">
        <v>3922274</v>
      </c>
      <c r="F41" s="41">
        <f t="shared" si="7"/>
        <v>23.048000000000002</v>
      </c>
      <c r="G41" s="22">
        <f t="shared" si="0"/>
        <v>105.113874501574</v>
      </c>
      <c r="H41" s="45">
        <f t="shared" si="1"/>
        <v>11.911177797015261</v>
      </c>
      <c r="I41" s="42">
        <f t="shared" si="2"/>
        <v>117.02505229858926</v>
      </c>
      <c r="J41" s="30">
        <f t="shared" si="5"/>
        <v>310</v>
      </c>
      <c r="K41" s="194">
        <v>10</v>
      </c>
      <c r="L41" s="27">
        <f t="shared" si="3"/>
        <v>437.02505229858923</v>
      </c>
    </row>
    <row r="42" spans="1:12" ht="15.75" customHeight="1" x14ac:dyDescent="0.45">
      <c r="A42" s="351"/>
      <c r="B42" s="5" t="s">
        <v>4</v>
      </c>
      <c r="C42" s="2">
        <v>504</v>
      </c>
      <c r="D42" s="1">
        <v>3015069</v>
      </c>
      <c r="E42" s="1">
        <v>3025949</v>
      </c>
      <c r="F42" s="41">
        <f t="shared" si="7"/>
        <v>10.88</v>
      </c>
      <c r="G42" s="22">
        <f t="shared" si="0"/>
        <v>49.619878279118588</v>
      </c>
      <c r="H42" s="45">
        <f t="shared" si="1"/>
        <v>11.911177797015261</v>
      </c>
      <c r="I42" s="42">
        <f t="shared" si="2"/>
        <v>61.531056076133851</v>
      </c>
      <c r="J42" s="30">
        <f t="shared" si="5"/>
        <v>310</v>
      </c>
      <c r="K42" s="194"/>
      <c r="L42" s="27">
        <f t="shared" si="3"/>
        <v>371.53105607613384</v>
      </c>
    </row>
    <row r="43" spans="1:12" ht="15" customHeight="1" x14ac:dyDescent="0.45">
      <c r="A43" s="350"/>
      <c r="B43" s="5" t="s">
        <v>5</v>
      </c>
      <c r="C43" s="2">
        <v>101</v>
      </c>
      <c r="D43" s="1">
        <v>34881</v>
      </c>
      <c r="E43" s="1">
        <v>35709</v>
      </c>
      <c r="F43" s="41">
        <f>(E43-D43)*0.01</f>
        <v>8.2799999999999994</v>
      </c>
      <c r="G43" s="22">
        <f t="shared" si="0"/>
        <v>37.762186778593914</v>
      </c>
      <c r="H43" s="45">
        <f t="shared" si="1"/>
        <v>11.911177797015261</v>
      </c>
      <c r="I43" s="42">
        <f t="shared" si="2"/>
        <v>49.673364575609178</v>
      </c>
      <c r="J43" s="30">
        <f t="shared" si="5"/>
        <v>310</v>
      </c>
      <c r="K43" s="194"/>
      <c r="L43" s="27">
        <f t="shared" si="3"/>
        <v>359.67336457560918</v>
      </c>
    </row>
    <row r="44" spans="1:12" ht="15" customHeight="1" x14ac:dyDescent="0.45">
      <c r="A44" s="350"/>
      <c r="B44" s="5" t="s">
        <v>5</v>
      </c>
      <c r="C44" s="2">
        <v>102</v>
      </c>
      <c r="D44" s="1">
        <v>3075605</v>
      </c>
      <c r="E44" s="1">
        <v>3098043</v>
      </c>
      <c r="F44" s="41">
        <f t="shared" ref="F44:F56" si="8">(E44-D44)*$N$1</f>
        <v>22.437999999999999</v>
      </c>
      <c r="G44" s="22">
        <f t="shared" si="0"/>
        <v>102.33187764952781</v>
      </c>
      <c r="H44" s="45">
        <f t="shared" si="1"/>
        <v>11.911177797015261</v>
      </c>
      <c r="I44" s="42">
        <f t="shared" si="2"/>
        <v>114.24305544654307</v>
      </c>
      <c r="J44" s="30">
        <f t="shared" si="5"/>
        <v>310</v>
      </c>
      <c r="K44" s="194"/>
      <c r="L44" s="27">
        <f t="shared" si="3"/>
        <v>424.24305544654305</v>
      </c>
    </row>
    <row r="45" spans="1:12" ht="15" customHeight="1" x14ac:dyDescent="0.45">
      <c r="A45" s="350"/>
      <c r="B45" s="5" t="s">
        <v>5</v>
      </c>
      <c r="C45" s="2">
        <v>103</v>
      </c>
      <c r="D45" s="1">
        <v>1007192</v>
      </c>
      <c r="E45" s="1">
        <v>1008222</v>
      </c>
      <c r="F45" s="41">
        <f>(E45-D45)*$N$1</f>
        <v>1.03</v>
      </c>
      <c r="G45" s="22">
        <f t="shared" si="0"/>
        <v>4.6974700944386161</v>
      </c>
      <c r="H45" s="45">
        <f t="shared" si="1"/>
        <v>11.911177797015261</v>
      </c>
      <c r="I45" s="42">
        <f t="shared" si="2"/>
        <v>16.608647891453877</v>
      </c>
      <c r="J45" s="30">
        <f t="shared" si="5"/>
        <v>310</v>
      </c>
      <c r="K45" s="194"/>
      <c r="L45" s="27">
        <f t="shared" si="3"/>
        <v>326.60864789145387</v>
      </c>
    </row>
    <row r="46" spans="1:12" ht="15" customHeight="1" x14ac:dyDescent="0.45">
      <c r="A46" s="350"/>
      <c r="B46" s="5" t="s">
        <v>5</v>
      </c>
      <c r="C46" s="2">
        <v>104</v>
      </c>
      <c r="D46" s="1">
        <v>4354086</v>
      </c>
      <c r="E46" s="1">
        <v>4370668</v>
      </c>
      <c r="F46" s="41">
        <f t="shared" si="8"/>
        <v>16.582000000000001</v>
      </c>
      <c r="G46" s="22">
        <f t="shared" si="0"/>
        <v>75.624707869884588</v>
      </c>
      <c r="H46" s="45">
        <f t="shared" si="1"/>
        <v>11.911177797015261</v>
      </c>
      <c r="I46" s="42">
        <f t="shared" si="2"/>
        <v>87.535885666899844</v>
      </c>
      <c r="J46" s="30">
        <f t="shared" si="5"/>
        <v>310</v>
      </c>
      <c r="K46" s="194"/>
      <c r="L46" s="27">
        <f t="shared" si="3"/>
        <v>397.53588566689984</v>
      </c>
    </row>
    <row r="47" spans="1:12" ht="15" customHeight="1" x14ac:dyDescent="0.45">
      <c r="A47" s="350"/>
      <c r="B47" s="5" t="s">
        <v>5</v>
      </c>
      <c r="C47" s="2">
        <v>201</v>
      </c>
      <c r="D47" s="1">
        <v>4270193</v>
      </c>
      <c r="E47" s="1">
        <v>4316099</v>
      </c>
      <c r="F47" s="41">
        <f t="shared" si="8"/>
        <v>45.905999999999999</v>
      </c>
      <c r="G47" s="22">
        <f t="shared" si="0"/>
        <v>209.36122539349427</v>
      </c>
      <c r="H47" s="45">
        <f t="shared" si="1"/>
        <v>11.911177797015261</v>
      </c>
      <c r="I47" s="42">
        <f t="shared" si="2"/>
        <v>221.27240319050952</v>
      </c>
      <c r="J47" s="30">
        <f t="shared" si="5"/>
        <v>310</v>
      </c>
      <c r="K47" s="194"/>
      <c r="L47" s="27">
        <f t="shared" si="3"/>
        <v>531.27240319050952</v>
      </c>
    </row>
    <row r="48" spans="1:12" ht="15" customHeight="1" x14ac:dyDescent="0.45">
      <c r="A48" s="350"/>
      <c r="B48" s="5" t="s">
        <v>5</v>
      </c>
      <c r="C48" s="2">
        <v>202</v>
      </c>
      <c r="D48" s="1">
        <v>3275966</v>
      </c>
      <c r="E48" s="1">
        <v>3313732</v>
      </c>
      <c r="F48" s="41">
        <f t="shared" si="8"/>
        <v>37.765999999999998</v>
      </c>
      <c r="G48" s="22">
        <f t="shared" si="0"/>
        <v>172.23752969569782</v>
      </c>
      <c r="H48" s="45">
        <f t="shared" si="1"/>
        <v>11.911177797015261</v>
      </c>
      <c r="I48" s="42">
        <f t="shared" si="2"/>
        <v>184.14870749271307</v>
      </c>
      <c r="J48" s="30">
        <f t="shared" si="5"/>
        <v>310</v>
      </c>
      <c r="K48" s="194"/>
      <c r="L48" s="27">
        <f t="shared" si="3"/>
        <v>494.14870749271307</v>
      </c>
    </row>
    <row r="49" spans="1:12" ht="15" customHeight="1" x14ac:dyDescent="0.45">
      <c r="A49" s="350"/>
      <c r="B49" s="5" t="s">
        <v>5</v>
      </c>
      <c r="C49" s="2">
        <v>203</v>
      </c>
      <c r="D49" s="1">
        <v>2497874</v>
      </c>
      <c r="E49" s="1">
        <v>2507774</v>
      </c>
      <c r="F49" s="41">
        <f t="shared" si="8"/>
        <v>9.9</v>
      </c>
      <c r="G49" s="22">
        <f t="shared" si="0"/>
        <v>45.150440713536213</v>
      </c>
      <c r="H49" s="45">
        <f t="shared" si="1"/>
        <v>11.911177797015261</v>
      </c>
      <c r="I49" s="42">
        <f t="shared" si="2"/>
        <v>57.061618510551476</v>
      </c>
      <c r="J49" s="30">
        <f t="shared" si="5"/>
        <v>310</v>
      </c>
      <c r="K49" s="194"/>
      <c r="L49" s="27">
        <f t="shared" si="3"/>
        <v>367.06161851055145</v>
      </c>
    </row>
    <row r="50" spans="1:12" ht="15" customHeight="1" x14ac:dyDescent="0.45">
      <c r="A50" s="350"/>
      <c r="B50" s="5" t="s">
        <v>5</v>
      </c>
      <c r="C50" s="2">
        <v>204</v>
      </c>
      <c r="D50" s="1">
        <v>2404037</v>
      </c>
      <c r="E50" s="1">
        <v>2415136</v>
      </c>
      <c r="F50" s="41">
        <f t="shared" si="8"/>
        <v>11.099</v>
      </c>
      <c r="G50" s="22">
        <f t="shared" si="0"/>
        <v>50.618660755508927</v>
      </c>
      <c r="H50" s="45">
        <f t="shared" si="1"/>
        <v>11.911177797015261</v>
      </c>
      <c r="I50" s="42">
        <f t="shared" si="2"/>
        <v>62.52983855252419</v>
      </c>
      <c r="J50" s="30">
        <f t="shared" si="5"/>
        <v>310</v>
      </c>
      <c r="K50" s="299"/>
      <c r="L50" s="27">
        <f t="shared" si="3"/>
        <v>372.52983855252421</v>
      </c>
    </row>
    <row r="51" spans="1:12" ht="15" customHeight="1" x14ac:dyDescent="0.45">
      <c r="A51" s="350"/>
      <c r="B51" s="5" t="s">
        <v>5</v>
      </c>
      <c r="C51" s="2">
        <v>301</v>
      </c>
      <c r="D51" s="1">
        <v>2794706</v>
      </c>
      <c r="E51" s="1">
        <v>2806057</v>
      </c>
      <c r="F51" s="41">
        <f t="shared" si="8"/>
        <v>11.351000000000001</v>
      </c>
      <c r="G51" s="22">
        <f t="shared" si="0"/>
        <v>51.767944700944398</v>
      </c>
      <c r="H51" s="45">
        <f t="shared" si="1"/>
        <v>11.911177797015261</v>
      </c>
      <c r="I51" s="42">
        <f t="shared" si="2"/>
        <v>63.679122497959661</v>
      </c>
      <c r="J51" s="30">
        <f t="shared" si="5"/>
        <v>310</v>
      </c>
      <c r="K51" s="194"/>
      <c r="L51" s="27">
        <f t="shared" si="3"/>
        <v>373.67912249795967</v>
      </c>
    </row>
    <row r="52" spans="1:12" ht="15" customHeight="1" x14ac:dyDescent="0.45">
      <c r="A52" s="350"/>
      <c r="B52" s="5" t="s">
        <v>5</v>
      </c>
      <c r="C52" s="2">
        <v>302</v>
      </c>
      <c r="D52" s="1">
        <v>4215016</v>
      </c>
      <c r="E52" s="1">
        <v>4230915</v>
      </c>
      <c r="F52" s="41">
        <f t="shared" si="8"/>
        <v>15.899000000000001</v>
      </c>
      <c r="G52" s="22">
        <f t="shared" si="0"/>
        <v>72.509783525708301</v>
      </c>
      <c r="H52" s="45">
        <f t="shared" si="1"/>
        <v>11.911177797015261</v>
      </c>
      <c r="I52" s="42">
        <f t="shared" si="2"/>
        <v>84.420961322723556</v>
      </c>
      <c r="J52" s="30">
        <f t="shared" si="5"/>
        <v>310</v>
      </c>
      <c r="K52" s="194">
        <v>10</v>
      </c>
      <c r="L52" s="27">
        <f t="shared" si="3"/>
        <v>404.42096132272354</v>
      </c>
    </row>
    <row r="53" spans="1:12" ht="15" customHeight="1" x14ac:dyDescent="0.45">
      <c r="A53" s="350"/>
      <c r="B53" s="5" t="s">
        <v>5</v>
      </c>
      <c r="C53" s="2">
        <v>303</v>
      </c>
      <c r="D53" s="1">
        <v>3755856</v>
      </c>
      <c r="E53" s="1">
        <v>3762663</v>
      </c>
      <c r="F53" s="41">
        <f t="shared" si="8"/>
        <v>6.8070000000000004</v>
      </c>
      <c r="G53" s="22">
        <f t="shared" si="0"/>
        <v>31.044348478488988</v>
      </c>
      <c r="H53" s="45">
        <f t="shared" si="1"/>
        <v>11.911177797015261</v>
      </c>
      <c r="I53" s="42">
        <f t="shared" si="2"/>
        <v>42.955526275504248</v>
      </c>
      <c r="J53" s="30">
        <f t="shared" si="5"/>
        <v>310</v>
      </c>
      <c r="K53" s="194"/>
      <c r="L53" s="27">
        <f t="shared" si="3"/>
        <v>352.95552627550427</v>
      </c>
    </row>
    <row r="54" spans="1:12" ht="15" customHeight="1" x14ac:dyDescent="0.45">
      <c r="A54" s="350"/>
      <c r="B54" s="5" t="s">
        <v>5</v>
      </c>
      <c r="C54" s="2">
        <v>304</v>
      </c>
      <c r="D54" s="1">
        <v>3015134</v>
      </c>
      <c r="E54" s="1">
        <v>3030146</v>
      </c>
      <c r="F54" s="41">
        <f t="shared" si="8"/>
        <v>15.012</v>
      </c>
      <c r="G54" s="22">
        <f t="shared" si="0"/>
        <v>68.464486463798551</v>
      </c>
      <c r="H54" s="45">
        <f t="shared" si="1"/>
        <v>11.911177797015261</v>
      </c>
      <c r="I54" s="42">
        <f t="shared" si="2"/>
        <v>80.375664260813807</v>
      </c>
      <c r="J54" s="30">
        <f t="shared" si="5"/>
        <v>310</v>
      </c>
      <c r="K54" s="194"/>
      <c r="L54" s="27">
        <f t="shared" si="3"/>
        <v>390.37566426081378</v>
      </c>
    </row>
    <row r="55" spans="1:12" ht="15" customHeight="1" x14ac:dyDescent="0.45">
      <c r="A55" s="350"/>
      <c r="B55" s="5" t="s">
        <v>5</v>
      </c>
      <c r="C55" s="2">
        <v>401</v>
      </c>
      <c r="D55" s="1">
        <v>3135584</v>
      </c>
      <c r="E55" s="1">
        <v>3151129</v>
      </c>
      <c r="F55" s="41">
        <f t="shared" si="8"/>
        <v>15.545</v>
      </c>
      <c r="G55" s="22">
        <f t="shared" si="0"/>
        <v>70.895313221406099</v>
      </c>
      <c r="H55" s="45">
        <f t="shared" si="1"/>
        <v>11.911177797015261</v>
      </c>
      <c r="I55" s="42">
        <f t="shared" si="2"/>
        <v>82.806491018421355</v>
      </c>
      <c r="J55" s="30">
        <f t="shared" si="5"/>
        <v>310</v>
      </c>
      <c r="K55" s="194"/>
      <c r="L55" s="27">
        <f t="shared" si="3"/>
        <v>392.80649101842135</v>
      </c>
    </row>
    <row r="56" spans="1:12" ht="15" customHeight="1" x14ac:dyDescent="0.45">
      <c r="A56" s="350"/>
      <c r="B56" s="5" t="s">
        <v>5</v>
      </c>
      <c r="C56" s="2">
        <v>402</v>
      </c>
      <c r="D56" s="1">
        <v>1368277</v>
      </c>
      <c r="E56" s="1">
        <v>1373225</v>
      </c>
      <c r="F56" s="41">
        <f t="shared" si="8"/>
        <v>4.9480000000000004</v>
      </c>
      <c r="G56" s="22">
        <f t="shared" si="0"/>
        <v>22.566099055613858</v>
      </c>
      <c r="H56" s="45">
        <f t="shared" si="1"/>
        <v>11.911177797015261</v>
      </c>
      <c r="I56" s="42">
        <f t="shared" si="2"/>
        <v>34.477276852629117</v>
      </c>
      <c r="J56" s="30">
        <f t="shared" si="5"/>
        <v>310</v>
      </c>
      <c r="K56" s="194"/>
      <c r="L56" s="27">
        <f t="shared" si="3"/>
        <v>344.47727685262913</v>
      </c>
    </row>
    <row r="57" spans="1:12" ht="15" customHeight="1" x14ac:dyDescent="0.45">
      <c r="A57" s="350"/>
      <c r="B57" s="5" t="s">
        <v>5</v>
      </c>
      <c r="C57" s="2">
        <v>403</v>
      </c>
      <c r="D57" s="1">
        <v>179124</v>
      </c>
      <c r="E57" s="1">
        <v>181564</v>
      </c>
      <c r="F57" s="41">
        <f>(E57-D57)*0.01</f>
        <v>24.400000000000002</v>
      </c>
      <c r="G57" s="22">
        <f t="shared" si="0"/>
        <v>111.27987408184683</v>
      </c>
      <c r="H57" s="45">
        <f t="shared" si="1"/>
        <v>11.911177797015261</v>
      </c>
      <c r="I57" s="42">
        <f t="shared" si="2"/>
        <v>123.19105187886208</v>
      </c>
      <c r="J57" s="30">
        <f t="shared" si="5"/>
        <v>310</v>
      </c>
      <c r="K57" s="194"/>
      <c r="L57" s="27">
        <f t="shared" si="3"/>
        <v>433.19105187886208</v>
      </c>
    </row>
    <row r="58" spans="1:12" ht="15" customHeight="1" x14ac:dyDescent="0.45">
      <c r="A58" s="350"/>
      <c r="B58" s="5" t="s">
        <v>5</v>
      </c>
      <c r="C58" s="2">
        <v>404</v>
      </c>
      <c r="D58" s="1">
        <v>2064374</v>
      </c>
      <c r="E58" s="1">
        <v>2075188</v>
      </c>
      <c r="F58" s="41">
        <f t="shared" ref="F58:F87" si="9">(E58-D58)*$N$1</f>
        <v>10.814</v>
      </c>
      <c r="G58" s="22">
        <f t="shared" si="0"/>
        <v>49.318875341028338</v>
      </c>
      <c r="H58" s="45">
        <f t="shared" si="1"/>
        <v>11.911177797015261</v>
      </c>
      <c r="I58" s="42">
        <f t="shared" si="2"/>
        <v>61.230053138043601</v>
      </c>
      <c r="J58" s="30">
        <f t="shared" si="5"/>
        <v>310</v>
      </c>
      <c r="K58" s="194"/>
      <c r="L58" s="27">
        <f t="shared" si="3"/>
        <v>371.23005313804362</v>
      </c>
    </row>
    <row r="59" spans="1:12" ht="15" customHeight="1" x14ac:dyDescent="0.45">
      <c r="A59" s="350"/>
      <c r="B59" s="5" t="s">
        <v>5</v>
      </c>
      <c r="C59" s="2">
        <v>501</v>
      </c>
      <c r="D59" s="1">
        <v>3336837</v>
      </c>
      <c r="E59" s="1">
        <v>3367964</v>
      </c>
      <c r="F59" s="41">
        <f t="shared" si="9"/>
        <v>31.126999999999999</v>
      </c>
      <c r="G59" s="22">
        <f t="shared" si="0"/>
        <v>141.95937051416581</v>
      </c>
      <c r="H59" s="45">
        <f t="shared" si="1"/>
        <v>11.911177797015261</v>
      </c>
      <c r="I59" s="42">
        <f t="shared" si="2"/>
        <v>153.87054831118107</v>
      </c>
      <c r="J59" s="30">
        <f t="shared" si="5"/>
        <v>310</v>
      </c>
      <c r="K59" s="194"/>
      <c r="L59" s="27">
        <f t="shared" si="3"/>
        <v>463.8705483111811</v>
      </c>
    </row>
    <row r="60" spans="1:12" ht="15" customHeight="1" x14ac:dyDescent="0.45">
      <c r="A60" s="350"/>
      <c r="B60" s="5" t="s">
        <v>5</v>
      </c>
      <c r="C60" s="2">
        <v>502</v>
      </c>
      <c r="D60" s="1">
        <v>3589022</v>
      </c>
      <c r="E60" s="1">
        <v>3602374</v>
      </c>
      <c r="F60" s="41">
        <f t="shared" si="9"/>
        <v>13.352</v>
      </c>
      <c r="G60" s="22">
        <f t="shared" si="0"/>
        <v>60.893806505771259</v>
      </c>
      <c r="H60" s="45">
        <f t="shared" si="1"/>
        <v>11.911177797015261</v>
      </c>
      <c r="I60" s="42">
        <f t="shared" si="2"/>
        <v>72.804984302786522</v>
      </c>
      <c r="J60" s="30">
        <f t="shared" si="5"/>
        <v>310</v>
      </c>
      <c r="K60" s="194"/>
      <c r="L60" s="27">
        <f t="shared" si="3"/>
        <v>382.80498430278652</v>
      </c>
    </row>
    <row r="61" spans="1:12" ht="15" customHeight="1" x14ac:dyDescent="0.45">
      <c r="A61" s="350"/>
      <c r="B61" s="5" t="s">
        <v>5</v>
      </c>
      <c r="C61" s="2">
        <v>503</v>
      </c>
      <c r="D61" s="1">
        <v>4739679</v>
      </c>
      <c r="E61" s="1">
        <v>4780380</v>
      </c>
      <c r="F61" s="41">
        <f t="shared" si="9"/>
        <v>40.701000000000001</v>
      </c>
      <c r="G61" s="22">
        <f t="shared" si="0"/>
        <v>185.62303913955932</v>
      </c>
      <c r="H61" s="45">
        <f t="shared" si="1"/>
        <v>11.911177797015261</v>
      </c>
      <c r="I61" s="42">
        <f t="shared" si="2"/>
        <v>197.53421693657458</v>
      </c>
      <c r="J61" s="30">
        <f t="shared" si="5"/>
        <v>310</v>
      </c>
      <c r="K61" s="194"/>
      <c r="L61" s="27">
        <f t="shared" si="3"/>
        <v>507.53421693657458</v>
      </c>
    </row>
    <row r="62" spans="1:12" ht="15.75" customHeight="1" x14ac:dyDescent="0.45">
      <c r="A62" s="350"/>
      <c r="B62" s="5" t="s">
        <v>5</v>
      </c>
      <c r="C62" s="2">
        <v>504</v>
      </c>
      <c r="D62" s="1">
        <v>2278175</v>
      </c>
      <c r="E62" s="1">
        <v>2296325</v>
      </c>
      <c r="F62" s="41">
        <f t="shared" si="9"/>
        <v>18.150000000000002</v>
      </c>
      <c r="G62" s="22">
        <f t="shared" si="0"/>
        <v>82.775807974816388</v>
      </c>
      <c r="H62" s="45">
        <f t="shared" si="1"/>
        <v>11.911177797015261</v>
      </c>
      <c r="I62" s="42">
        <f t="shared" si="2"/>
        <v>94.686985771831644</v>
      </c>
      <c r="J62" s="30">
        <f t="shared" si="5"/>
        <v>310</v>
      </c>
      <c r="K62" s="299"/>
      <c r="L62" s="27">
        <f t="shared" si="3"/>
        <v>404.68698577183164</v>
      </c>
    </row>
    <row r="63" spans="1:12" ht="15" customHeight="1" x14ac:dyDescent="0.45">
      <c r="A63" s="351"/>
      <c r="B63" s="5" t="s">
        <v>6</v>
      </c>
      <c r="C63" s="2">
        <v>101</v>
      </c>
      <c r="D63" s="1">
        <v>4995527</v>
      </c>
      <c r="E63" s="1">
        <v>4995531</v>
      </c>
      <c r="F63" s="41">
        <f t="shared" si="9"/>
        <v>4.0000000000000001E-3</v>
      </c>
      <c r="G63" s="22">
        <f t="shared" si="0"/>
        <v>1.824260230849948E-2</v>
      </c>
      <c r="H63" s="45">
        <f t="shared" si="1"/>
        <v>11.911177797015261</v>
      </c>
      <c r="I63" s="42">
        <f t="shared" si="2"/>
        <v>11.92942039932376</v>
      </c>
      <c r="J63" s="30">
        <f t="shared" si="5"/>
        <v>310</v>
      </c>
      <c r="K63" s="194"/>
      <c r="L63" s="27">
        <f t="shared" si="3"/>
        <v>321.92942039932376</v>
      </c>
    </row>
    <row r="64" spans="1:12" ht="15" customHeight="1" x14ac:dyDescent="0.45">
      <c r="A64" s="351"/>
      <c r="B64" s="5" t="s">
        <v>6</v>
      </c>
      <c r="C64" s="2">
        <v>102</v>
      </c>
      <c r="D64" s="1">
        <v>4744937</v>
      </c>
      <c r="E64" s="1">
        <v>4747907</v>
      </c>
      <c r="F64" s="41">
        <f t="shared" si="9"/>
        <v>2.97</v>
      </c>
      <c r="G64" s="22">
        <f>MMULT($G$1,1/$F$183)*F64</f>
        <v>13.545132214060864</v>
      </c>
      <c r="H64" s="45">
        <f t="shared" si="1"/>
        <v>11.911177797015261</v>
      </c>
      <c r="I64" s="42">
        <f t="shared" si="2"/>
        <v>25.456310011076127</v>
      </c>
      <c r="J64" s="30">
        <f t="shared" si="5"/>
        <v>310</v>
      </c>
      <c r="K64" s="194"/>
      <c r="L64" s="27">
        <f t="shared" si="3"/>
        <v>335.45631001107614</v>
      </c>
    </row>
    <row r="65" spans="1:12" ht="15" customHeight="1" x14ac:dyDescent="0.45">
      <c r="A65" s="351"/>
      <c r="B65" s="5" t="s">
        <v>6</v>
      </c>
      <c r="C65" s="2">
        <v>103</v>
      </c>
      <c r="D65" s="300">
        <v>3698207</v>
      </c>
      <c r="E65" s="1">
        <v>3756118</v>
      </c>
      <c r="F65" s="41">
        <f t="shared" si="9"/>
        <v>57.911000000000001</v>
      </c>
      <c r="G65" s="22">
        <f t="shared" si="0"/>
        <v>264.11183557187832</v>
      </c>
      <c r="H65" s="45">
        <f t="shared" si="1"/>
        <v>11.911177797015261</v>
      </c>
      <c r="I65" s="42">
        <f t="shared" si="2"/>
        <v>276.0230133688936</v>
      </c>
      <c r="J65" s="30">
        <f t="shared" si="5"/>
        <v>310</v>
      </c>
      <c r="K65" s="194">
        <v>10</v>
      </c>
      <c r="L65" s="27">
        <f>SUM(I65,J65,K65)</f>
        <v>596.02301336889354</v>
      </c>
    </row>
    <row r="66" spans="1:12" ht="15" customHeight="1" x14ac:dyDescent="0.45">
      <c r="A66" s="351"/>
      <c r="B66" s="5" t="s">
        <v>6</v>
      </c>
      <c r="C66" s="2">
        <v>104</v>
      </c>
      <c r="D66" s="1">
        <v>335832</v>
      </c>
      <c r="E66" s="1">
        <v>366449</v>
      </c>
      <c r="F66" s="41">
        <f t="shared" si="9"/>
        <v>30.617000000000001</v>
      </c>
      <c r="G66" s="22">
        <f t="shared" si="0"/>
        <v>139.63343871983213</v>
      </c>
      <c r="H66" s="45">
        <f t="shared" si="1"/>
        <v>11.911177797015261</v>
      </c>
      <c r="I66" s="42">
        <f t="shared" si="2"/>
        <v>151.54461651684738</v>
      </c>
      <c r="J66" s="30">
        <f t="shared" si="5"/>
        <v>310</v>
      </c>
      <c r="K66" s="194"/>
      <c r="L66" s="27">
        <f t="shared" si="3"/>
        <v>461.54461651684738</v>
      </c>
    </row>
    <row r="67" spans="1:12" ht="15" customHeight="1" x14ac:dyDescent="0.45">
      <c r="A67" s="351"/>
      <c r="B67" s="5" t="s">
        <v>6</v>
      </c>
      <c r="C67" s="2">
        <v>201</v>
      </c>
      <c r="D67" s="1">
        <v>4161168</v>
      </c>
      <c r="E67" s="1">
        <v>4173182</v>
      </c>
      <c r="F67" s="41">
        <f t="shared" si="9"/>
        <v>12.014000000000001</v>
      </c>
      <c r="G67" s="22">
        <f t="shared" si="0"/>
        <v>54.791656033578185</v>
      </c>
      <c r="H67" s="45">
        <f t="shared" si="1"/>
        <v>11.911177797015261</v>
      </c>
      <c r="I67" s="42">
        <f t="shared" si="2"/>
        <v>66.702833830593448</v>
      </c>
      <c r="J67" s="30">
        <f t="shared" si="5"/>
        <v>310</v>
      </c>
      <c r="K67" s="194"/>
      <c r="L67" s="27">
        <f t="shared" si="3"/>
        <v>376.70283383059348</v>
      </c>
    </row>
    <row r="68" spans="1:12" ht="15" customHeight="1" x14ac:dyDescent="0.45">
      <c r="A68" s="351"/>
      <c r="B68" s="5" t="s">
        <v>6</v>
      </c>
      <c r="C68" s="2">
        <v>202</v>
      </c>
      <c r="D68" s="1">
        <v>4564486</v>
      </c>
      <c r="E68" s="1">
        <v>4596659</v>
      </c>
      <c r="F68" s="41">
        <f t="shared" si="9"/>
        <v>32.173000000000002</v>
      </c>
      <c r="G68" s="22">
        <f t="shared" ref="G68:G131" si="10">MMULT($G$1,1/$F$183)*F68</f>
        <v>146.72981101783844</v>
      </c>
      <c r="H68" s="45">
        <f t="shared" ref="H68:H131" si="11">MMULT($H$1,1/180)</f>
        <v>11.911177797015261</v>
      </c>
      <c r="I68" s="42">
        <f t="shared" ref="I68:I131" si="12">SUM(G68,H68)</f>
        <v>158.6409888148537</v>
      </c>
      <c r="J68" s="30">
        <f t="shared" si="5"/>
        <v>310</v>
      </c>
      <c r="K68" s="194"/>
      <c r="L68" s="27">
        <f t="shared" ref="L68:L131" si="13">SUM(I68,J68,K68)</f>
        <v>468.6409888148537</v>
      </c>
    </row>
    <row r="69" spans="1:12" ht="15" customHeight="1" x14ac:dyDescent="0.45">
      <c r="A69" s="351"/>
      <c r="B69" s="5" t="s">
        <v>6</v>
      </c>
      <c r="C69" s="2">
        <v>203</v>
      </c>
      <c r="D69" s="1">
        <v>2512651</v>
      </c>
      <c r="E69" s="1">
        <v>2517795</v>
      </c>
      <c r="F69" s="41">
        <f t="shared" si="9"/>
        <v>5.1440000000000001</v>
      </c>
      <c r="G69" s="22">
        <f t="shared" si="10"/>
        <v>23.459986568730329</v>
      </c>
      <c r="H69" s="45">
        <f t="shared" si="11"/>
        <v>11.911177797015261</v>
      </c>
      <c r="I69" s="42">
        <f t="shared" si="12"/>
        <v>35.371164365745592</v>
      </c>
      <c r="J69" s="30">
        <f t="shared" ref="J69:J132" si="14">SUM($J$3)</f>
        <v>310</v>
      </c>
      <c r="K69" s="194"/>
      <c r="L69" s="27">
        <f t="shared" si="13"/>
        <v>345.37116436574559</v>
      </c>
    </row>
    <row r="70" spans="1:12" ht="15" customHeight="1" x14ac:dyDescent="0.45">
      <c r="A70" s="351"/>
      <c r="B70" s="5" t="s">
        <v>6</v>
      </c>
      <c r="C70" s="2">
        <v>204</v>
      </c>
      <c r="D70" s="1">
        <v>2551380</v>
      </c>
      <c r="E70" s="1">
        <v>2566340</v>
      </c>
      <c r="F70" s="41">
        <f t="shared" si="9"/>
        <v>14.96</v>
      </c>
      <c r="G70" s="22">
        <f t="shared" si="10"/>
        <v>68.227332633788052</v>
      </c>
      <c r="H70" s="45">
        <f t="shared" si="11"/>
        <v>11.911177797015261</v>
      </c>
      <c r="I70" s="42">
        <f t="shared" si="12"/>
        <v>80.138510430803308</v>
      </c>
      <c r="J70" s="30">
        <f t="shared" si="14"/>
        <v>310</v>
      </c>
      <c r="K70" s="194"/>
      <c r="L70" s="27">
        <f t="shared" si="13"/>
        <v>390.13851043080331</v>
      </c>
    </row>
    <row r="71" spans="1:12" ht="15" customHeight="1" x14ac:dyDescent="0.45">
      <c r="A71" s="351"/>
      <c r="B71" s="5" t="s">
        <v>6</v>
      </c>
      <c r="C71" s="2">
        <v>301</v>
      </c>
      <c r="D71" s="1">
        <v>4025684</v>
      </c>
      <c r="E71" s="1">
        <v>4050908</v>
      </c>
      <c r="F71" s="41">
        <f t="shared" si="9"/>
        <v>25.224</v>
      </c>
      <c r="G71" s="22">
        <f t="shared" si="10"/>
        <v>115.03785015739771</v>
      </c>
      <c r="H71" s="45">
        <f t="shared" si="11"/>
        <v>11.911177797015261</v>
      </c>
      <c r="I71" s="42">
        <f t="shared" si="12"/>
        <v>126.94902795441297</v>
      </c>
      <c r="J71" s="30">
        <f t="shared" si="14"/>
        <v>310</v>
      </c>
      <c r="K71" s="194"/>
      <c r="L71" s="27">
        <f t="shared" si="13"/>
        <v>436.94902795441294</v>
      </c>
    </row>
    <row r="72" spans="1:12" ht="15" customHeight="1" x14ac:dyDescent="0.45">
      <c r="A72" s="351"/>
      <c r="B72" s="5" t="s">
        <v>6</v>
      </c>
      <c r="C72" s="2">
        <v>302</v>
      </c>
      <c r="D72" s="1">
        <v>3277543</v>
      </c>
      <c r="E72" s="1">
        <v>3295741</v>
      </c>
      <c r="F72" s="41">
        <f t="shared" si="9"/>
        <v>18.198</v>
      </c>
      <c r="G72" s="22">
        <f t="shared" si="10"/>
        <v>82.994719202518382</v>
      </c>
      <c r="H72" s="45">
        <f t="shared" si="11"/>
        <v>11.911177797015261</v>
      </c>
      <c r="I72" s="42">
        <f t="shared" si="12"/>
        <v>94.905896999533638</v>
      </c>
      <c r="J72" s="30">
        <f t="shared" si="14"/>
        <v>310</v>
      </c>
      <c r="K72" s="194"/>
      <c r="L72" s="27">
        <f t="shared" si="13"/>
        <v>404.90589699953364</v>
      </c>
    </row>
    <row r="73" spans="1:12" ht="15" customHeight="1" x14ac:dyDescent="0.45">
      <c r="A73" s="351"/>
      <c r="B73" s="5" t="s">
        <v>6</v>
      </c>
      <c r="C73" s="2">
        <v>303</v>
      </c>
      <c r="D73" s="1">
        <v>3589323</v>
      </c>
      <c r="E73" s="1">
        <v>3600568</v>
      </c>
      <c r="F73" s="41">
        <f t="shared" si="9"/>
        <v>11.245000000000001</v>
      </c>
      <c r="G73" s="22">
        <f t="shared" si="10"/>
        <v>51.284515739769162</v>
      </c>
      <c r="H73" s="45">
        <f t="shared" si="11"/>
        <v>11.911177797015261</v>
      </c>
      <c r="I73" s="42">
        <f t="shared" si="12"/>
        <v>63.195693536784425</v>
      </c>
      <c r="J73" s="30">
        <f t="shared" si="14"/>
        <v>310</v>
      </c>
      <c r="K73" s="194"/>
      <c r="L73" s="27">
        <f t="shared" si="13"/>
        <v>373.1956935367844</v>
      </c>
    </row>
    <row r="74" spans="1:12" ht="15" customHeight="1" x14ac:dyDescent="0.45">
      <c r="A74" s="351"/>
      <c r="B74" s="5" t="s">
        <v>6</v>
      </c>
      <c r="C74" s="2">
        <v>304</v>
      </c>
      <c r="D74" s="1">
        <v>1565307</v>
      </c>
      <c r="E74" s="1">
        <v>1575936</v>
      </c>
      <c r="F74" s="41">
        <f t="shared" si="9"/>
        <v>10.629</v>
      </c>
      <c r="G74" s="22">
        <f t="shared" si="10"/>
        <v>48.475154984260236</v>
      </c>
      <c r="H74" s="45">
        <f t="shared" si="11"/>
        <v>11.911177797015261</v>
      </c>
      <c r="I74" s="42">
        <f t="shared" si="12"/>
        <v>60.386332781275499</v>
      </c>
      <c r="J74" s="30">
        <f t="shared" si="14"/>
        <v>310</v>
      </c>
      <c r="K74" s="194"/>
      <c r="L74" s="27">
        <f t="shared" si="13"/>
        <v>370.38633278127548</v>
      </c>
    </row>
    <row r="75" spans="1:12" ht="15" customHeight="1" x14ac:dyDescent="0.45">
      <c r="A75" s="351"/>
      <c r="B75" s="5" t="s">
        <v>6</v>
      </c>
      <c r="C75" s="2">
        <v>401</v>
      </c>
      <c r="D75" s="1">
        <v>4918236</v>
      </c>
      <c r="E75" s="1">
        <v>4934477</v>
      </c>
      <c r="F75" s="41">
        <f t="shared" si="9"/>
        <v>16.241</v>
      </c>
      <c r="G75" s="22">
        <f t="shared" si="10"/>
        <v>74.069526023085004</v>
      </c>
      <c r="H75" s="45">
        <f t="shared" si="11"/>
        <v>11.911177797015261</v>
      </c>
      <c r="I75" s="42">
        <f t="shared" si="12"/>
        <v>85.98070382010026</v>
      </c>
      <c r="J75" s="30">
        <f t="shared" si="14"/>
        <v>310</v>
      </c>
      <c r="K75" s="194"/>
      <c r="L75" s="27">
        <f t="shared" si="13"/>
        <v>395.98070382010025</v>
      </c>
    </row>
    <row r="76" spans="1:12" ht="15" customHeight="1" x14ac:dyDescent="0.45">
      <c r="A76" s="351"/>
      <c r="B76" s="5" t="s">
        <v>6</v>
      </c>
      <c r="C76" s="2">
        <v>402</v>
      </c>
      <c r="D76" s="1">
        <v>3128089</v>
      </c>
      <c r="E76" s="1">
        <v>3153208</v>
      </c>
      <c r="F76" s="41">
        <f t="shared" si="9"/>
        <v>25.119</v>
      </c>
      <c r="G76" s="22">
        <f t="shared" si="10"/>
        <v>114.5589818467996</v>
      </c>
      <c r="H76" s="45">
        <f t="shared" si="11"/>
        <v>11.911177797015261</v>
      </c>
      <c r="I76" s="42">
        <f t="shared" si="12"/>
        <v>126.47015964381485</v>
      </c>
      <c r="J76" s="30">
        <f t="shared" si="14"/>
        <v>310</v>
      </c>
      <c r="K76" s="194">
        <v>10</v>
      </c>
      <c r="L76" s="27">
        <f t="shared" si="13"/>
        <v>446.47015964381484</v>
      </c>
    </row>
    <row r="77" spans="1:12" ht="15" customHeight="1" x14ac:dyDescent="0.45">
      <c r="A77" s="351"/>
      <c r="B77" s="5" t="s">
        <v>6</v>
      </c>
      <c r="C77" s="2">
        <v>403</v>
      </c>
      <c r="D77" s="1">
        <v>2921686</v>
      </c>
      <c r="E77" s="1">
        <v>2946307</v>
      </c>
      <c r="F77" s="41">
        <f t="shared" si="9"/>
        <v>24.621000000000002</v>
      </c>
      <c r="G77" s="22">
        <f t="shared" si="10"/>
        <v>112.28777785939143</v>
      </c>
      <c r="H77" s="45">
        <f t="shared" si="11"/>
        <v>11.911177797015261</v>
      </c>
      <c r="I77" s="42">
        <f t="shared" si="12"/>
        <v>124.19895565640668</v>
      </c>
      <c r="J77" s="30">
        <f t="shared" si="14"/>
        <v>310</v>
      </c>
      <c r="K77" s="194"/>
      <c r="L77" s="27">
        <f t="shared" si="13"/>
        <v>434.19895565640667</v>
      </c>
    </row>
    <row r="78" spans="1:12" ht="15" customHeight="1" x14ac:dyDescent="0.45">
      <c r="A78" s="351"/>
      <c r="B78" s="5" t="s">
        <v>6</v>
      </c>
      <c r="C78" s="2">
        <v>404</v>
      </c>
      <c r="D78" s="1">
        <v>2898402</v>
      </c>
      <c r="E78" s="1">
        <v>2922430</v>
      </c>
      <c r="F78" s="41">
        <f t="shared" si="9"/>
        <v>24.028000000000002</v>
      </c>
      <c r="G78" s="22">
        <f t="shared" si="10"/>
        <v>109.58331206715637</v>
      </c>
      <c r="H78" s="45">
        <f t="shared" si="11"/>
        <v>11.911177797015261</v>
      </c>
      <c r="I78" s="42">
        <f t="shared" si="12"/>
        <v>121.49448986417163</v>
      </c>
      <c r="J78" s="30">
        <f t="shared" si="14"/>
        <v>310</v>
      </c>
      <c r="K78" s="194"/>
      <c r="L78" s="27">
        <f t="shared" si="13"/>
        <v>431.49448986417161</v>
      </c>
    </row>
    <row r="79" spans="1:12" ht="15" customHeight="1" x14ac:dyDescent="0.45">
      <c r="A79" s="351"/>
      <c r="B79" s="5" t="s">
        <v>6</v>
      </c>
      <c r="C79" s="2">
        <v>501</v>
      </c>
      <c r="D79" s="1">
        <v>5023621</v>
      </c>
      <c r="E79" s="1">
        <v>5053766</v>
      </c>
      <c r="F79" s="41">
        <f t="shared" si="9"/>
        <v>30.145</v>
      </c>
      <c r="G79" s="22">
        <f t="shared" si="10"/>
        <v>137.48081164742919</v>
      </c>
      <c r="H79" s="45">
        <f t="shared" si="11"/>
        <v>11.911177797015261</v>
      </c>
      <c r="I79" s="42">
        <f t="shared" si="12"/>
        <v>149.39198944444445</v>
      </c>
      <c r="J79" s="30">
        <f t="shared" si="14"/>
        <v>310</v>
      </c>
      <c r="K79" s="194"/>
      <c r="L79" s="27">
        <f t="shared" si="13"/>
        <v>459.39198944444445</v>
      </c>
    </row>
    <row r="80" spans="1:12" ht="15" customHeight="1" x14ac:dyDescent="0.45">
      <c r="A80" s="351"/>
      <c r="B80" s="5" t="s">
        <v>6</v>
      </c>
      <c r="C80" s="2">
        <v>502</v>
      </c>
      <c r="D80" s="1">
        <v>5118437</v>
      </c>
      <c r="E80" s="1">
        <v>5143492</v>
      </c>
      <c r="F80" s="41">
        <f t="shared" si="9"/>
        <v>25.055</v>
      </c>
      <c r="G80" s="22">
        <f t="shared" si="10"/>
        <v>114.2671002098636</v>
      </c>
      <c r="H80" s="45">
        <f t="shared" si="11"/>
        <v>11.911177797015261</v>
      </c>
      <c r="I80" s="42">
        <f t="shared" si="12"/>
        <v>126.17827800687886</v>
      </c>
      <c r="J80" s="30">
        <f t="shared" si="14"/>
        <v>310</v>
      </c>
      <c r="K80" s="194"/>
      <c r="L80" s="27">
        <f t="shared" si="13"/>
        <v>436.17827800687883</v>
      </c>
    </row>
    <row r="81" spans="1:12" ht="15" customHeight="1" x14ac:dyDescent="0.45">
      <c r="A81" s="351"/>
      <c r="B81" s="5" t="s">
        <v>6</v>
      </c>
      <c r="C81" s="2">
        <v>503</v>
      </c>
      <c r="D81" s="1">
        <v>3270623</v>
      </c>
      <c r="E81" s="1">
        <v>3286630</v>
      </c>
      <c r="F81" s="41">
        <f t="shared" si="9"/>
        <v>16.007000000000001</v>
      </c>
      <c r="G81" s="22">
        <f t="shared" si="10"/>
        <v>73.002333788037788</v>
      </c>
      <c r="H81" s="45">
        <f t="shared" si="11"/>
        <v>11.911177797015261</v>
      </c>
      <c r="I81" s="42">
        <f t="shared" si="12"/>
        <v>84.913511585053044</v>
      </c>
      <c r="J81" s="30">
        <f t="shared" si="14"/>
        <v>310</v>
      </c>
      <c r="K81" s="194"/>
      <c r="L81" s="27">
        <f t="shared" si="13"/>
        <v>394.91351158505302</v>
      </c>
    </row>
    <row r="82" spans="1:12" ht="15.75" customHeight="1" x14ac:dyDescent="0.45">
      <c r="A82" s="351"/>
      <c r="B82" s="5" t="s">
        <v>6</v>
      </c>
      <c r="C82" s="2">
        <v>504</v>
      </c>
      <c r="D82" s="1">
        <v>3710438</v>
      </c>
      <c r="E82" s="1">
        <v>3731404</v>
      </c>
      <c r="F82" s="41">
        <f t="shared" si="9"/>
        <v>20.966000000000001</v>
      </c>
      <c r="G82" s="22">
        <f t="shared" si="10"/>
        <v>95.618600000000015</v>
      </c>
      <c r="H82" s="45">
        <f t="shared" si="11"/>
        <v>11.911177797015261</v>
      </c>
      <c r="I82" s="42">
        <f t="shared" si="12"/>
        <v>107.52977779701527</v>
      </c>
      <c r="J82" s="30">
        <f t="shared" si="14"/>
        <v>310</v>
      </c>
      <c r="K82" s="194"/>
      <c r="L82" s="27">
        <f t="shared" si="13"/>
        <v>417.5297777970153</v>
      </c>
    </row>
    <row r="83" spans="1:12" ht="15" customHeight="1" x14ac:dyDescent="0.45">
      <c r="A83" s="350"/>
      <c r="B83" s="5" t="s">
        <v>7</v>
      </c>
      <c r="C83" s="2">
        <v>101</v>
      </c>
      <c r="D83" s="1">
        <v>5067105</v>
      </c>
      <c r="E83" s="1">
        <v>5094428</v>
      </c>
      <c r="F83" s="41">
        <f t="shared" si="9"/>
        <v>27.323</v>
      </c>
      <c r="G83" s="22">
        <f t="shared" si="10"/>
        <v>124.61065571878281</v>
      </c>
      <c r="H83" s="45">
        <f t="shared" si="11"/>
        <v>11.911177797015261</v>
      </c>
      <c r="I83" s="42">
        <f t="shared" si="12"/>
        <v>136.52183351579808</v>
      </c>
      <c r="J83" s="30">
        <f t="shared" si="14"/>
        <v>310</v>
      </c>
      <c r="K83" s="194"/>
      <c r="L83" s="27">
        <f t="shared" si="13"/>
        <v>446.52183351579811</v>
      </c>
    </row>
    <row r="84" spans="1:12" ht="15" customHeight="1" x14ac:dyDescent="0.45">
      <c r="A84" s="350"/>
      <c r="B84" s="5" t="s">
        <v>7</v>
      </c>
      <c r="C84" s="2">
        <v>102</v>
      </c>
      <c r="D84" s="1">
        <v>2027318</v>
      </c>
      <c r="E84" s="1">
        <v>2048608</v>
      </c>
      <c r="F84" s="41">
        <f t="shared" si="9"/>
        <v>21.29</v>
      </c>
      <c r="G84" s="22">
        <f>MMULT($G$1,1/$F$183)*F84</f>
        <v>97.096250786988463</v>
      </c>
      <c r="H84" s="45">
        <f t="shared" si="11"/>
        <v>11.911177797015261</v>
      </c>
      <c r="I84" s="42">
        <f t="shared" si="12"/>
        <v>109.00742858400372</v>
      </c>
      <c r="J84" s="30">
        <f t="shared" si="14"/>
        <v>310</v>
      </c>
      <c r="K84" s="194"/>
      <c r="L84" s="27">
        <f t="shared" si="13"/>
        <v>419.00742858400372</v>
      </c>
    </row>
    <row r="85" spans="1:12" ht="15" customHeight="1" x14ac:dyDescent="0.45">
      <c r="A85" s="350"/>
      <c r="B85" s="5" t="s">
        <v>7</v>
      </c>
      <c r="C85" s="2">
        <v>103</v>
      </c>
      <c r="D85" s="1">
        <v>3058713</v>
      </c>
      <c r="E85" s="1">
        <v>3062525</v>
      </c>
      <c r="F85" s="41">
        <f t="shared" si="9"/>
        <v>3.8120000000000003</v>
      </c>
      <c r="G85" s="22">
        <f t="shared" si="10"/>
        <v>17.385200000000005</v>
      </c>
      <c r="H85" s="45">
        <f t="shared" si="11"/>
        <v>11.911177797015261</v>
      </c>
      <c r="I85" s="42">
        <f t="shared" si="12"/>
        <v>29.296377797015268</v>
      </c>
      <c r="J85" s="30">
        <f t="shared" si="14"/>
        <v>310</v>
      </c>
      <c r="K85" s="194"/>
      <c r="L85" s="27">
        <f t="shared" si="13"/>
        <v>339.29637779701528</v>
      </c>
    </row>
    <row r="86" spans="1:12" ht="15" customHeight="1" x14ac:dyDescent="0.45">
      <c r="A86" s="350"/>
      <c r="B86" s="5" t="s">
        <v>7</v>
      </c>
      <c r="C86" s="2">
        <v>104</v>
      </c>
      <c r="D86" s="1">
        <v>2771704</v>
      </c>
      <c r="E86" s="1">
        <v>2787558</v>
      </c>
      <c r="F86" s="41">
        <f t="shared" si="9"/>
        <v>15.854000000000001</v>
      </c>
      <c r="G86" s="22">
        <f t="shared" si="10"/>
        <v>72.304554249737691</v>
      </c>
      <c r="H86" s="45">
        <f t="shared" si="11"/>
        <v>11.911177797015261</v>
      </c>
      <c r="I86" s="42">
        <f t="shared" si="12"/>
        <v>84.215732046752947</v>
      </c>
      <c r="J86" s="30">
        <f t="shared" si="14"/>
        <v>310</v>
      </c>
      <c r="K86" s="194"/>
      <c r="L86" s="27">
        <f t="shared" si="13"/>
        <v>394.21573204675292</v>
      </c>
    </row>
    <row r="87" spans="1:12" ht="15" customHeight="1" x14ac:dyDescent="0.45">
      <c r="A87" s="350"/>
      <c r="B87" s="5" t="s">
        <v>7</v>
      </c>
      <c r="C87" s="2">
        <v>201</v>
      </c>
      <c r="D87" s="1">
        <v>5477737</v>
      </c>
      <c r="E87" s="1">
        <v>5511214</v>
      </c>
      <c r="F87" s="41">
        <f t="shared" si="9"/>
        <v>33.477000000000004</v>
      </c>
      <c r="G87" s="22">
        <f t="shared" si="10"/>
        <v>152.67689937040927</v>
      </c>
      <c r="H87" s="45">
        <f t="shared" si="11"/>
        <v>11.911177797015261</v>
      </c>
      <c r="I87" s="42">
        <f t="shared" si="12"/>
        <v>164.58807716742453</v>
      </c>
      <c r="J87" s="30">
        <f t="shared" si="14"/>
        <v>310</v>
      </c>
      <c r="K87" s="194"/>
      <c r="L87" s="27">
        <f t="shared" si="13"/>
        <v>474.58807716742456</v>
      </c>
    </row>
    <row r="88" spans="1:12" ht="15" customHeight="1" x14ac:dyDescent="0.45">
      <c r="A88" s="350"/>
      <c r="B88" s="5" t="s">
        <v>7</v>
      </c>
      <c r="C88" s="2">
        <v>202</v>
      </c>
      <c r="D88" s="1">
        <v>28628</v>
      </c>
      <c r="E88" s="1">
        <v>29426</v>
      </c>
      <c r="F88" s="41">
        <f>(E88-D88)*0.01</f>
        <v>7.98</v>
      </c>
      <c r="G88" s="22">
        <f t="shared" si="10"/>
        <v>36.393991605456463</v>
      </c>
      <c r="H88" s="45">
        <f t="shared" si="11"/>
        <v>11.911177797015261</v>
      </c>
      <c r="I88" s="42">
        <f t="shared" si="12"/>
        <v>48.305169402471726</v>
      </c>
      <c r="J88" s="30">
        <f t="shared" si="14"/>
        <v>310</v>
      </c>
      <c r="K88" s="194"/>
      <c r="L88" s="27">
        <f t="shared" si="13"/>
        <v>358.30516940247173</v>
      </c>
    </row>
    <row r="89" spans="1:12" ht="15" customHeight="1" x14ac:dyDescent="0.45">
      <c r="A89" s="350"/>
      <c r="B89" s="5" t="s">
        <v>7</v>
      </c>
      <c r="C89" s="2">
        <v>203</v>
      </c>
      <c r="D89" s="1">
        <v>4807477</v>
      </c>
      <c r="E89" s="1">
        <v>4844616</v>
      </c>
      <c r="F89" s="41">
        <f>(E89-D89)*$N$1</f>
        <v>37.139000000000003</v>
      </c>
      <c r="G89" s="22">
        <f t="shared" si="10"/>
        <v>169.37800178384055</v>
      </c>
      <c r="H89" s="45">
        <f t="shared" si="11"/>
        <v>11.911177797015261</v>
      </c>
      <c r="I89" s="42">
        <f t="shared" si="12"/>
        <v>181.2891795808558</v>
      </c>
      <c r="J89" s="30">
        <f t="shared" si="14"/>
        <v>310</v>
      </c>
      <c r="K89" s="194"/>
      <c r="L89" s="27">
        <f t="shared" si="13"/>
        <v>491.28917958085583</v>
      </c>
    </row>
    <row r="90" spans="1:12" ht="15" customHeight="1" x14ac:dyDescent="0.45">
      <c r="A90" s="350"/>
      <c r="B90" s="5" t="s">
        <v>7</v>
      </c>
      <c r="C90" s="2">
        <v>204</v>
      </c>
      <c r="D90" s="1">
        <v>133287</v>
      </c>
      <c r="E90" s="1">
        <v>133335</v>
      </c>
      <c r="F90" s="41">
        <f>(E90-D90)*0.01</f>
        <v>0.48</v>
      </c>
      <c r="G90" s="22">
        <f t="shared" si="10"/>
        <v>2.1891122770199374</v>
      </c>
      <c r="H90" s="45">
        <f t="shared" si="11"/>
        <v>11.911177797015261</v>
      </c>
      <c r="I90" s="42">
        <f t="shared" si="12"/>
        <v>14.100290074035199</v>
      </c>
      <c r="J90" s="30">
        <f t="shared" si="14"/>
        <v>310</v>
      </c>
      <c r="K90" s="194"/>
      <c r="L90" s="27">
        <f t="shared" si="13"/>
        <v>324.10029007403517</v>
      </c>
    </row>
    <row r="91" spans="1:12" ht="15" customHeight="1" x14ac:dyDescent="0.45">
      <c r="A91" s="350"/>
      <c r="B91" s="5" t="s">
        <v>7</v>
      </c>
      <c r="C91" s="2">
        <v>301</v>
      </c>
      <c r="D91" s="1">
        <v>5279194</v>
      </c>
      <c r="E91" s="1">
        <v>5304017</v>
      </c>
      <c r="F91" s="41">
        <f t="shared" ref="F91:F103" si="15">(E91-D91)*$N$1</f>
        <v>24.823</v>
      </c>
      <c r="G91" s="22">
        <f t="shared" si="10"/>
        <v>113.20902927597064</v>
      </c>
      <c r="H91" s="45">
        <f t="shared" si="11"/>
        <v>11.911177797015261</v>
      </c>
      <c r="I91" s="42">
        <f t="shared" si="12"/>
        <v>125.12020707298589</v>
      </c>
      <c r="J91" s="30">
        <f t="shared" si="14"/>
        <v>310</v>
      </c>
      <c r="K91" s="194">
        <v>10</v>
      </c>
      <c r="L91" s="27">
        <f t="shared" si="13"/>
        <v>445.12020707298586</v>
      </c>
    </row>
    <row r="92" spans="1:12" ht="15" customHeight="1" x14ac:dyDescent="0.45">
      <c r="A92" s="350"/>
      <c r="B92" s="5" t="s">
        <v>7</v>
      </c>
      <c r="C92" s="2">
        <v>302</v>
      </c>
      <c r="D92" s="1">
        <v>283547</v>
      </c>
      <c r="E92" s="1">
        <v>319802</v>
      </c>
      <c r="F92" s="41">
        <f t="shared" si="15"/>
        <v>36.255000000000003</v>
      </c>
      <c r="G92" s="22">
        <f t="shared" si="10"/>
        <v>165.34638667366215</v>
      </c>
      <c r="H92" s="45">
        <f t="shared" si="11"/>
        <v>11.911177797015261</v>
      </c>
      <c r="I92" s="42">
        <f t="shared" si="12"/>
        <v>177.25756447067741</v>
      </c>
      <c r="J92" s="30">
        <f t="shared" si="14"/>
        <v>310</v>
      </c>
      <c r="K92" s="194"/>
      <c r="L92" s="27">
        <f t="shared" si="13"/>
        <v>487.25756447067738</v>
      </c>
    </row>
    <row r="93" spans="1:12" ht="15" customHeight="1" x14ac:dyDescent="0.45">
      <c r="A93" s="350"/>
      <c r="B93" s="5" t="s">
        <v>7</v>
      </c>
      <c r="C93" s="2">
        <v>303</v>
      </c>
      <c r="D93" s="1">
        <v>5178674</v>
      </c>
      <c r="E93" s="1">
        <v>5242166</v>
      </c>
      <c r="F93" s="41">
        <f t="shared" si="15"/>
        <v>63.492000000000004</v>
      </c>
      <c r="G93" s="22">
        <f t="shared" si="10"/>
        <v>289.56482644281226</v>
      </c>
      <c r="H93" s="45">
        <f t="shared" si="11"/>
        <v>11.911177797015261</v>
      </c>
      <c r="I93" s="42">
        <f t="shared" si="12"/>
        <v>301.47600423982755</v>
      </c>
      <c r="J93" s="30">
        <f t="shared" si="14"/>
        <v>310</v>
      </c>
      <c r="K93" s="194">
        <v>10</v>
      </c>
      <c r="L93" s="27">
        <f t="shared" si="13"/>
        <v>621.47600423982749</v>
      </c>
    </row>
    <row r="94" spans="1:12" ht="15" customHeight="1" x14ac:dyDescent="0.45">
      <c r="A94" s="350"/>
      <c r="B94" s="5" t="s">
        <v>7</v>
      </c>
      <c r="C94" s="2">
        <v>304</v>
      </c>
      <c r="D94" s="1">
        <v>2561934</v>
      </c>
      <c r="E94" s="1">
        <v>2571931</v>
      </c>
      <c r="F94" s="41">
        <f t="shared" si="15"/>
        <v>9.9969999999999999</v>
      </c>
      <c r="G94" s="22">
        <f t="shared" si="10"/>
        <v>45.592823819517321</v>
      </c>
      <c r="H94" s="45">
        <f t="shared" si="11"/>
        <v>11.911177797015261</v>
      </c>
      <c r="I94" s="42">
        <f t="shared" si="12"/>
        <v>57.504001616532584</v>
      </c>
      <c r="J94" s="30">
        <f t="shared" si="14"/>
        <v>310</v>
      </c>
      <c r="K94" s="194"/>
      <c r="L94" s="27">
        <f t="shared" si="13"/>
        <v>367.50400161653261</v>
      </c>
    </row>
    <row r="95" spans="1:12" ht="15" customHeight="1" x14ac:dyDescent="0.45">
      <c r="A95" s="350"/>
      <c r="B95" s="5" t="s">
        <v>7</v>
      </c>
      <c r="C95" s="2">
        <v>401</v>
      </c>
      <c r="D95" s="1">
        <v>4003613</v>
      </c>
      <c r="E95" s="1">
        <v>4032631</v>
      </c>
      <c r="F95" s="41">
        <f t="shared" si="15"/>
        <v>29.018000000000001</v>
      </c>
      <c r="G95" s="22">
        <f t="shared" si="10"/>
        <v>132.34095844700946</v>
      </c>
      <c r="H95" s="45">
        <f t="shared" si="11"/>
        <v>11.911177797015261</v>
      </c>
      <c r="I95" s="42">
        <f t="shared" si="12"/>
        <v>144.25213624402471</v>
      </c>
      <c r="J95" s="30">
        <f t="shared" si="14"/>
        <v>310</v>
      </c>
      <c r="K95" s="194"/>
      <c r="L95" s="27">
        <f t="shared" si="13"/>
        <v>454.25213624402471</v>
      </c>
    </row>
    <row r="96" spans="1:12" ht="15" customHeight="1" x14ac:dyDescent="0.45">
      <c r="A96" s="350"/>
      <c r="B96" s="5" t="s">
        <v>7</v>
      </c>
      <c r="C96" s="2">
        <v>402</v>
      </c>
      <c r="D96" s="1">
        <v>3463108</v>
      </c>
      <c r="E96" s="1">
        <v>3478810</v>
      </c>
      <c r="F96" s="41">
        <f t="shared" si="15"/>
        <v>15.702</v>
      </c>
      <c r="G96" s="22">
        <f t="shared" si="10"/>
        <v>71.6113353620147</v>
      </c>
      <c r="H96" s="45">
        <f t="shared" si="11"/>
        <v>11.911177797015261</v>
      </c>
      <c r="I96" s="42">
        <f t="shared" si="12"/>
        <v>83.522513159029955</v>
      </c>
      <c r="J96" s="30">
        <f t="shared" si="14"/>
        <v>310</v>
      </c>
      <c r="K96" s="194"/>
      <c r="L96" s="27">
        <f t="shared" si="13"/>
        <v>393.52251315902993</v>
      </c>
    </row>
    <row r="97" spans="1:12" ht="15" customHeight="1" x14ac:dyDescent="0.45">
      <c r="A97" s="350"/>
      <c r="B97" s="5" t="s">
        <v>7</v>
      </c>
      <c r="C97" s="2">
        <v>403</v>
      </c>
      <c r="D97" s="1">
        <v>3100395</v>
      </c>
      <c r="E97" s="1">
        <v>3112574</v>
      </c>
      <c r="F97" s="41">
        <f t="shared" si="15"/>
        <v>12.179</v>
      </c>
      <c r="G97" s="22">
        <f t="shared" si="10"/>
        <v>55.544163378803788</v>
      </c>
      <c r="H97" s="45">
        <f t="shared" si="11"/>
        <v>11.911177797015261</v>
      </c>
      <c r="I97" s="42">
        <f t="shared" si="12"/>
        <v>67.455341175819044</v>
      </c>
      <c r="J97" s="30">
        <f t="shared" si="14"/>
        <v>310</v>
      </c>
      <c r="K97" s="194"/>
      <c r="L97" s="27">
        <f t="shared" si="13"/>
        <v>377.45534117581906</v>
      </c>
    </row>
    <row r="98" spans="1:12" ht="15" customHeight="1" x14ac:dyDescent="0.45">
      <c r="A98" s="350"/>
      <c r="B98" s="5" t="s">
        <v>7</v>
      </c>
      <c r="C98" s="2">
        <v>404</v>
      </c>
      <c r="D98" s="1">
        <v>3328777</v>
      </c>
      <c r="E98" s="1">
        <v>3345505</v>
      </c>
      <c r="F98" s="41">
        <f t="shared" si="15"/>
        <v>16.728000000000002</v>
      </c>
      <c r="G98" s="22">
        <f t="shared" si="10"/>
        <v>76.290562854144824</v>
      </c>
      <c r="H98" s="45">
        <f t="shared" si="11"/>
        <v>11.911177797015261</v>
      </c>
      <c r="I98" s="42">
        <f t="shared" si="12"/>
        <v>88.20174065116008</v>
      </c>
      <c r="J98" s="30">
        <f t="shared" si="14"/>
        <v>310</v>
      </c>
      <c r="K98" s="194"/>
      <c r="L98" s="27">
        <f t="shared" si="13"/>
        <v>398.20174065116009</v>
      </c>
    </row>
    <row r="99" spans="1:12" ht="15" customHeight="1" x14ac:dyDescent="0.45">
      <c r="A99" s="350"/>
      <c r="B99" s="5" t="s">
        <v>7</v>
      </c>
      <c r="C99" s="2">
        <v>501</v>
      </c>
      <c r="D99" s="1">
        <v>2931079</v>
      </c>
      <c r="E99" s="1">
        <v>2950146</v>
      </c>
      <c r="F99" s="41">
        <f>(E99-D99)*$N$1</f>
        <v>19.067</v>
      </c>
      <c r="G99" s="22">
        <f t="shared" si="10"/>
        <v>86.957924554039892</v>
      </c>
      <c r="H99" s="45">
        <f t="shared" si="11"/>
        <v>11.911177797015261</v>
      </c>
      <c r="I99" s="42">
        <f t="shared" si="12"/>
        <v>98.869102351055147</v>
      </c>
      <c r="J99" s="30">
        <f t="shared" si="14"/>
        <v>310</v>
      </c>
      <c r="K99" s="194"/>
      <c r="L99" s="27">
        <f t="shared" si="13"/>
        <v>408.86910235105518</v>
      </c>
    </row>
    <row r="100" spans="1:12" ht="15" customHeight="1" x14ac:dyDescent="0.45">
      <c r="A100" s="350"/>
      <c r="B100" s="5" t="s">
        <v>7</v>
      </c>
      <c r="C100" s="2">
        <v>502</v>
      </c>
      <c r="D100" s="1">
        <v>2630766</v>
      </c>
      <c r="E100" s="1">
        <v>2646754</v>
      </c>
      <c r="F100" s="41">
        <f t="shared" si="15"/>
        <v>15.988</v>
      </c>
      <c r="G100" s="22">
        <f t="shared" si="10"/>
        <v>72.915681427072414</v>
      </c>
      <c r="H100" s="45">
        <f t="shared" si="11"/>
        <v>11.911177797015261</v>
      </c>
      <c r="I100" s="42">
        <f t="shared" si="12"/>
        <v>84.82685922408767</v>
      </c>
      <c r="J100" s="30">
        <f t="shared" si="14"/>
        <v>310</v>
      </c>
      <c r="K100" s="194"/>
      <c r="L100" s="27">
        <f t="shared" si="13"/>
        <v>394.82685922408768</v>
      </c>
    </row>
    <row r="101" spans="1:12" ht="15" customHeight="1" x14ac:dyDescent="0.45">
      <c r="A101" s="350"/>
      <c r="B101" s="5" t="s">
        <v>7</v>
      </c>
      <c r="C101" s="2">
        <v>503</v>
      </c>
      <c r="D101" s="1">
        <v>3315004</v>
      </c>
      <c r="E101" s="1">
        <v>3334856</v>
      </c>
      <c r="F101" s="41">
        <f t="shared" si="15"/>
        <v>19.852</v>
      </c>
      <c r="G101" s="22">
        <f t="shared" si="10"/>
        <v>90.53803525708291</v>
      </c>
      <c r="H101" s="45">
        <f t="shared" si="11"/>
        <v>11.911177797015261</v>
      </c>
      <c r="I101" s="42">
        <f t="shared" si="12"/>
        <v>102.44921305409817</v>
      </c>
      <c r="J101" s="30">
        <f t="shared" si="14"/>
        <v>310</v>
      </c>
      <c r="K101" s="194"/>
      <c r="L101" s="27">
        <f t="shared" si="13"/>
        <v>412.44921305409815</v>
      </c>
    </row>
    <row r="102" spans="1:12" ht="15.75" customHeight="1" x14ac:dyDescent="0.45">
      <c r="A102" s="350"/>
      <c r="B102" s="5" t="s">
        <v>7</v>
      </c>
      <c r="C102" s="2">
        <v>504</v>
      </c>
      <c r="D102" s="1">
        <v>4308771</v>
      </c>
      <c r="E102" s="1">
        <v>4331219</v>
      </c>
      <c r="F102" s="41">
        <f t="shared" si="15"/>
        <v>22.448</v>
      </c>
      <c r="G102" s="22">
        <f t="shared" si="10"/>
        <v>102.37748415529907</v>
      </c>
      <c r="H102" s="45">
        <f t="shared" si="11"/>
        <v>11.911177797015261</v>
      </c>
      <c r="I102" s="42">
        <f t="shared" si="12"/>
        <v>114.28866195231433</v>
      </c>
      <c r="J102" s="30">
        <f t="shared" si="14"/>
        <v>310</v>
      </c>
      <c r="K102" s="194"/>
      <c r="L102" s="27">
        <f t="shared" si="13"/>
        <v>424.28866195231433</v>
      </c>
    </row>
    <row r="103" spans="1:12" ht="15" customHeight="1" x14ac:dyDescent="0.45">
      <c r="A103" s="351"/>
      <c r="B103" s="5" t="s">
        <v>8</v>
      </c>
      <c r="C103" s="2">
        <v>101</v>
      </c>
      <c r="D103" s="1">
        <v>4063541</v>
      </c>
      <c r="E103" s="1">
        <v>4093118</v>
      </c>
      <c r="F103" s="41">
        <f t="shared" si="15"/>
        <v>29.577000000000002</v>
      </c>
      <c r="G103" s="22">
        <f t="shared" si="10"/>
        <v>134.89036211962227</v>
      </c>
      <c r="H103" s="45">
        <f t="shared" si="11"/>
        <v>11.911177797015261</v>
      </c>
      <c r="I103" s="42">
        <f t="shared" si="12"/>
        <v>146.80153991663752</v>
      </c>
      <c r="J103" s="30">
        <f t="shared" si="14"/>
        <v>310</v>
      </c>
      <c r="K103" s="194"/>
      <c r="L103" s="27">
        <f t="shared" si="13"/>
        <v>456.80153991663752</v>
      </c>
    </row>
    <row r="104" spans="1:12" ht="15" customHeight="1" x14ac:dyDescent="0.45">
      <c r="A104" s="351"/>
      <c r="B104" s="5" t="s">
        <v>8</v>
      </c>
      <c r="C104" s="2">
        <v>102</v>
      </c>
      <c r="D104" s="1">
        <v>179320</v>
      </c>
      <c r="E104" s="1">
        <v>182300</v>
      </c>
      <c r="F104" s="41">
        <f>(E104-D104)*0.01</f>
        <v>29.8</v>
      </c>
      <c r="G104" s="22">
        <f t="shared" si="10"/>
        <v>135.90738719832112</v>
      </c>
      <c r="H104" s="45">
        <f t="shared" si="11"/>
        <v>11.911177797015261</v>
      </c>
      <c r="I104" s="42">
        <f t="shared" si="12"/>
        <v>147.81856499533637</v>
      </c>
      <c r="J104" s="30">
        <f t="shared" si="14"/>
        <v>310</v>
      </c>
      <c r="K104" s="194"/>
      <c r="L104" s="27">
        <f t="shared" si="13"/>
        <v>457.81856499533637</v>
      </c>
    </row>
    <row r="105" spans="1:12" ht="15" customHeight="1" x14ac:dyDescent="0.45">
      <c r="A105" s="351"/>
      <c r="B105" s="5" t="s">
        <v>8</v>
      </c>
      <c r="C105" s="2">
        <v>103</v>
      </c>
      <c r="D105" s="1">
        <v>241750</v>
      </c>
      <c r="E105" s="1">
        <v>256771</v>
      </c>
      <c r="F105" s="41">
        <f t="shared" ref="F105:F123" si="16">(E105-D105)*$N$1</f>
        <v>15.021000000000001</v>
      </c>
      <c r="G105" s="22">
        <f t="shared" si="10"/>
        <v>68.505532318992664</v>
      </c>
      <c r="H105" s="45">
        <f t="shared" si="11"/>
        <v>11.911177797015261</v>
      </c>
      <c r="I105" s="42">
        <f t="shared" si="12"/>
        <v>80.41671011600792</v>
      </c>
      <c r="J105" s="30">
        <f t="shared" si="14"/>
        <v>310</v>
      </c>
      <c r="K105" s="194"/>
      <c r="L105" s="27">
        <f t="shared" si="13"/>
        <v>390.41671011600795</v>
      </c>
    </row>
    <row r="106" spans="1:12" ht="15" customHeight="1" x14ac:dyDescent="0.45">
      <c r="A106" s="351"/>
      <c r="B106" s="5" t="s">
        <v>8</v>
      </c>
      <c r="C106" s="2">
        <v>104</v>
      </c>
      <c r="D106" s="1">
        <v>7472</v>
      </c>
      <c r="E106" s="1">
        <v>7766</v>
      </c>
      <c r="F106" s="41">
        <f t="shared" si="16"/>
        <v>0.29399999999999998</v>
      </c>
      <c r="G106" s="22">
        <f t="shared" si="10"/>
        <v>1.3408312696747116</v>
      </c>
      <c r="H106" s="45">
        <f t="shared" si="11"/>
        <v>11.911177797015261</v>
      </c>
      <c r="I106" s="42">
        <f t="shared" si="12"/>
        <v>13.252009066689972</v>
      </c>
      <c r="J106" s="30">
        <f t="shared" si="14"/>
        <v>310</v>
      </c>
      <c r="K106" s="194"/>
      <c r="L106" s="27">
        <f t="shared" si="13"/>
        <v>323.25200906668999</v>
      </c>
    </row>
    <row r="107" spans="1:12" ht="15" customHeight="1" x14ac:dyDescent="0.45">
      <c r="A107" s="351"/>
      <c r="B107" s="5" t="s">
        <v>8</v>
      </c>
      <c r="C107" s="2">
        <v>201</v>
      </c>
      <c r="D107" s="1">
        <v>44150</v>
      </c>
      <c r="E107" s="1">
        <v>67581</v>
      </c>
      <c r="F107" s="41">
        <f t="shared" si="16"/>
        <v>23.431000000000001</v>
      </c>
      <c r="G107" s="22">
        <f t="shared" si="10"/>
        <v>106.86060367261283</v>
      </c>
      <c r="H107" s="45">
        <f t="shared" si="11"/>
        <v>11.911177797015261</v>
      </c>
      <c r="I107" s="42">
        <f t="shared" si="12"/>
        <v>118.77178146962808</v>
      </c>
      <c r="J107" s="30">
        <f t="shared" si="14"/>
        <v>310</v>
      </c>
      <c r="K107" s="194"/>
      <c r="L107" s="27">
        <f t="shared" si="13"/>
        <v>428.77178146962808</v>
      </c>
    </row>
    <row r="108" spans="1:12" ht="15" customHeight="1" x14ac:dyDescent="0.45">
      <c r="A108" s="351"/>
      <c r="B108" s="5" t="s">
        <v>8</v>
      </c>
      <c r="C108" s="2">
        <v>202</v>
      </c>
      <c r="D108" s="1">
        <v>307047</v>
      </c>
      <c r="E108" s="1">
        <v>331919</v>
      </c>
      <c r="F108" s="41">
        <f t="shared" si="16"/>
        <v>24.872</v>
      </c>
      <c r="G108" s="22">
        <f t="shared" si="10"/>
        <v>113.43250115424975</v>
      </c>
      <c r="H108" s="45">
        <f t="shared" si="11"/>
        <v>11.911177797015261</v>
      </c>
      <c r="I108" s="42">
        <f t="shared" si="12"/>
        <v>125.34367895126501</v>
      </c>
      <c r="J108" s="30">
        <f t="shared" si="14"/>
        <v>310</v>
      </c>
      <c r="K108" s="194"/>
      <c r="L108" s="27">
        <f t="shared" si="13"/>
        <v>435.34367895126502</v>
      </c>
    </row>
    <row r="109" spans="1:12" ht="15" customHeight="1" x14ac:dyDescent="0.45">
      <c r="A109" s="351"/>
      <c r="B109" s="5" t="s">
        <v>8</v>
      </c>
      <c r="C109" s="2">
        <v>203</v>
      </c>
      <c r="D109" s="1">
        <v>3670732</v>
      </c>
      <c r="E109" s="1">
        <v>3673699</v>
      </c>
      <c r="F109" s="41">
        <f t="shared" si="16"/>
        <v>2.9670000000000001</v>
      </c>
      <c r="G109" s="22">
        <f t="shared" si="10"/>
        <v>13.531450262329487</v>
      </c>
      <c r="H109" s="45">
        <f t="shared" si="11"/>
        <v>11.911177797015261</v>
      </c>
      <c r="I109" s="42">
        <f t="shared" si="12"/>
        <v>25.442628059344749</v>
      </c>
      <c r="J109" s="30">
        <f t="shared" si="14"/>
        <v>310</v>
      </c>
      <c r="K109" s="194"/>
      <c r="L109" s="27">
        <f t="shared" si="13"/>
        <v>335.44262805934477</v>
      </c>
    </row>
    <row r="110" spans="1:12" ht="15" customHeight="1" x14ac:dyDescent="0.45">
      <c r="A110" s="351"/>
      <c r="B110" s="5" t="s">
        <v>8</v>
      </c>
      <c r="C110" s="2">
        <v>204</v>
      </c>
      <c r="D110" s="1">
        <v>2084218</v>
      </c>
      <c r="E110" s="1">
        <v>2103364</v>
      </c>
      <c r="F110" s="41">
        <f t="shared" si="16"/>
        <v>19.146000000000001</v>
      </c>
      <c r="G110" s="22">
        <f t="shared" si="10"/>
        <v>87.318215949632759</v>
      </c>
      <c r="H110" s="45">
        <f t="shared" si="11"/>
        <v>11.911177797015261</v>
      </c>
      <c r="I110" s="42">
        <f t="shared" si="12"/>
        <v>99.229393746648014</v>
      </c>
      <c r="J110" s="30">
        <f t="shared" si="14"/>
        <v>310</v>
      </c>
      <c r="K110" s="194"/>
      <c r="L110" s="27">
        <f t="shared" si="13"/>
        <v>409.22939374664804</v>
      </c>
    </row>
    <row r="111" spans="1:12" ht="15" customHeight="1" x14ac:dyDescent="0.45">
      <c r="A111" s="351"/>
      <c r="B111" s="5" t="s">
        <v>8</v>
      </c>
      <c r="C111" s="2">
        <v>301</v>
      </c>
      <c r="D111" s="1">
        <v>3764841</v>
      </c>
      <c r="E111" s="1">
        <v>3780344</v>
      </c>
      <c r="F111" s="41">
        <f t="shared" si="16"/>
        <v>15.503</v>
      </c>
      <c r="G111" s="22">
        <f t="shared" si="10"/>
        <v>70.703765897166846</v>
      </c>
      <c r="H111" s="45">
        <f t="shared" si="11"/>
        <v>11.911177797015261</v>
      </c>
      <c r="I111" s="42">
        <f t="shared" si="12"/>
        <v>82.614943694182102</v>
      </c>
      <c r="J111" s="30">
        <f t="shared" si="14"/>
        <v>310</v>
      </c>
      <c r="K111" s="194"/>
      <c r="L111" s="27">
        <f t="shared" si="13"/>
        <v>392.6149436941821</v>
      </c>
    </row>
    <row r="112" spans="1:12" ht="15" customHeight="1" x14ac:dyDescent="0.45">
      <c r="A112" s="351"/>
      <c r="B112" s="5" t="s">
        <v>8</v>
      </c>
      <c r="C112" s="2">
        <v>302</v>
      </c>
      <c r="D112" s="1">
        <v>3416009</v>
      </c>
      <c r="E112" s="1">
        <v>3426011</v>
      </c>
      <c r="F112" s="41">
        <f t="shared" si="16"/>
        <v>10.002000000000001</v>
      </c>
      <c r="G112" s="22">
        <f t="shared" si="10"/>
        <v>45.615627072402951</v>
      </c>
      <c r="H112" s="45">
        <f t="shared" si="11"/>
        <v>11.911177797015261</v>
      </c>
      <c r="I112" s="42">
        <f t="shared" si="12"/>
        <v>57.526804869418214</v>
      </c>
      <c r="J112" s="30">
        <f t="shared" si="14"/>
        <v>310</v>
      </c>
      <c r="K112" s="194"/>
      <c r="L112" s="27">
        <f t="shared" si="13"/>
        <v>367.52680486941824</v>
      </c>
    </row>
    <row r="113" spans="1:12" ht="15" customHeight="1" x14ac:dyDescent="0.45">
      <c r="A113" s="351"/>
      <c r="B113" s="5" t="s">
        <v>8</v>
      </c>
      <c r="C113" s="2">
        <v>303</v>
      </c>
      <c r="D113" s="1">
        <v>126818</v>
      </c>
      <c r="E113" s="1">
        <v>157097</v>
      </c>
      <c r="F113" s="41">
        <f t="shared" si="16"/>
        <v>30.279</v>
      </c>
      <c r="G113" s="22">
        <f t="shared" si="10"/>
        <v>138.09193882476393</v>
      </c>
      <c r="H113" s="45">
        <f t="shared" si="11"/>
        <v>11.911177797015261</v>
      </c>
      <c r="I113" s="42">
        <f t="shared" si="12"/>
        <v>150.00311662177918</v>
      </c>
      <c r="J113" s="30">
        <f t="shared" si="14"/>
        <v>310</v>
      </c>
      <c r="K113" s="194"/>
      <c r="L113" s="27">
        <f t="shared" si="13"/>
        <v>460.00311662177921</v>
      </c>
    </row>
    <row r="114" spans="1:12" ht="15" customHeight="1" x14ac:dyDescent="0.45">
      <c r="A114" s="351"/>
      <c r="B114" s="5" t="s">
        <v>8</v>
      </c>
      <c r="C114" s="2">
        <v>304</v>
      </c>
      <c r="D114" s="1">
        <v>161709</v>
      </c>
      <c r="E114" s="1">
        <v>175101</v>
      </c>
      <c r="F114" s="41">
        <f t="shared" si="16"/>
        <v>13.391999999999999</v>
      </c>
      <c r="G114" s="22">
        <f t="shared" si="10"/>
        <v>61.076232528856252</v>
      </c>
      <c r="H114" s="45">
        <f t="shared" si="11"/>
        <v>11.911177797015261</v>
      </c>
      <c r="I114" s="42">
        <f t="shared" si="12"/>
        <v>72.987410325871508</v>
      </c>
      <c r="J114" s="30">
        <f t="shared" si="14"/>
        <v>310</v>
      </c>
      <c r="K114" s="194"/>
      <c r="L114" s="27">
        <f t="shared" si="13"/>
        <v>382.98741032587151</v>
      </c>
    </row>
    <row r="115" spans="1:12" ht="15" customHeight="1" x14ac:dyDescent="0.45">
      <c r="A115" s="351"/>
      <c r="B115" s="5" t="s">
        <v>8</v>
      </c>
      <c r="C115" s="2">
        <v>401</v>
      </c>
      <c r="D115" s="1">
        <v>2899942</v>
      </c>
      <c r="E115" s="1">
        <v>2911261</v>
      </c>
      <c r="F115" s="41">
        <f t="shared" si="16"/>
        <v>11.319000000000001</v>
      </c>
      <c r="G115" s="22">
        <f t="shared" si="10"/>
        <v>51.622003882476399</v>
      </c>
      <c r="H115" s="45">
        <f t="shared" si="11"/>
        <v>11.911177797015261</v>
      </c>
      <c r="I115" s="42">
        <f t="shared" si="12"/>
        <v>63.533181679491662</v>
      </c>
      <c r="J115" s="30">
        <f t="shared" si="14"/>
        <v>310</v>
      </c>
      <c r="K115" s="194"/>
      <c r="L115" s="27">
        <f t="shared" si="13"/>
        <v>373.53318167949169</v>
      </c>
    </row>
    <row r="116" spans="1:12" ht="15" customHeight="1" x14ac:dyDescent="0.45">
      <c r="A116" s="351"/>
      <c r="B116" s="5" t="s">
        <v>8</v>
      </c>
      <c r="C116" s="2">
        <v>402</v>
      </c>
      <c r="D116" s="1">
        <v>8488</v>
      </c>
      <c r="E116" s="1">
        <v>15454</v>
      </c>
      <c r="F116" s="41">
        <f t="shared" si="16"/>
        <v>6.9660000000000002</v>
      </c>
      <c r="G116" s="22">
        <f t="shared" si="10"/>
        <v>31.769491920251841</v>
      </c>
      <c r="H116" s="45">
        <f t="shared" si="11"/>
        <v>11.911177797015261</v>
      </c>
      <c r="I116" s="42">
        <f t="shared" si="12"/>
        <v>43.680669717267101</v>
      </c>
      <c r="J116" s="30">
        <f t="shared" si="14"/>
        <v>310</v>
      </c>
      <c r="K116" s="194"/>
      <c r="L116" s="27">
        <f t="shared" si="13"/>
        <v>353.68066971726711</v>
      </c>
    </row>
    <row r="117" spans="1:12" ht="15" customHeight="1" x14ac:dyDescent="0.45">
      <c r="A117" s="351"/>
      <c r="B117" s="5" t="s">
        <v>8</v>
      </c>
      <c r="C117" s="2">
        <v>403</v>
      </c>
      <c r="D117" s="1">
        <v>538402</v>
      </c>
      <c r="E117" s="1">
        <v>538928</v>
      </c>
      <c r="F117" s="41">
        <f t="shared" si="16"/>
        <v>0.52600000000000002</v>
      </c>
      <c r="G117" s="22">
        <f t="shared" si="10"/>
        <v>2.3989022035676815</v>
      </c>
      <c r="H117" s="45">
        <f t="shared" si="11"/>
        <v>11.911177797015261</v>
      </c>
      <c r="I117" s="42">
        <f t="shared" si="12"/>
        <v>14.310080000582943</v>
      </c>
      <c r="J117" s="30">
        <f t="shared" si="14"/>
        <v>310</v>
      </c>
      <c r="K117" s="194"/>
      <c r="L117" s="27">
        <f t="shared" si="13"/>
        <v>324.31008000058296</v>
      </c>
    </row>
    <row r="118" spans="1:12" ht="15" customHeight="1" x14ac:dyDescent="0.45">
      <c r="A118" s="351"/>
      <c r="B118" s="5" t="s">
        <v>8</v>
      </c>
      <c r="C118" s="2">
        <v>404</v>
      </c>
      <c r="D118" s="1">
        <v>2873444</v>
      </c>
      <c r="E118" s="1">
        <v>2890249</v>
      </c>
      <c r="F118" s="41">
        <f t="shared" si="16"/>
        <v>16.805</v>
      </c>
      <c r="G118" s="22">
        <f t="shared" si="10"/>
        <v>76.641732948583424</v>
      </c>
      <c r="H118" s="45">
        <f t="shared" si="11"/>
        <v>11.911177797015261</v>
      </c>
      <c r="I118" s="42">
        <f t="shared" si="12"/>
        <v>88.55291074559868</v>
      </c>
      <c r="J118" s="30">
        <f t="shared" si="14"/>
        <v>310</v>
      </c>
      <c r="K118" s="194">
        <v>10</v>
      </c>
      <c r="L118" s="27">
        <f t="shared" si="13"/>
        <v>408.55291074559869</v>
      </c>
    </row>
    <row r="119" spans="1:12" ht="15" customHeight="1" x14ac:dyDescent="0.45">
      <c r="A119" s="351"/>
      <c r="B119" s="5" t="s">
        <v>8</v>
      </c>
      <c r="C119" s="2">
        <v>501</v>
      </c>
      <c r="D119" s="1">
        <v>2964006</v>
      </c>
      <c r="E119" s="1">
        <v>2985388</v>
      </c>
      <c r="F119" s="41">
        <f t="shared" si="16"/>
        <v>21.382000000000001</v>
      </c>
      <c r="G119" s="22">
        <f t="shared" si="10"/>
        <v>97.515830640083962</v>
      </c>
      <c r="H119" s="45">
        <f t="shared" si="11"/>
        <v>11.911177797015261</v>
      </c>
      <c r="I119" s="42">
        <f t="shared" si="12"/>
        <v>109.42700843709922</v>
      </c>
      <c r="J119" s="30">
        <f t="shared" si="14"/>
        <v>310</v>
      </c>
      <c r="K119" s="194"/>
      <c r="L119" s="27">
        <f t="shared" si="13"/>
        <v>419.42700843709923</v>
      </c>
    </row>
    <row r="120" spans="1:12" ht="15" customHeight="1" x14ac:dyDescent="0.45">
      <c r="A120" s="351"/>
      <c r="B120" s="5" t="s">
        <v>8</v>
      </c>
      <c r="C120" s="2">
        <v>502</v>
      </c>
      <c r="D120" s="1">
        <v>6211921</v>
      </c>
      <c r="E120" s="1">
        <v>6256597</v>
      </c>
      <c r="F120" s="41">
        <f t="shared" si="16"/>
        <v>44.676000000000002</v>
      </c>
      <c r="G120" s="22">
        <f t="shared" si="10"/>
        <v>203.75162518363069</v>
      </c>
      <c r="H120" s="45">
        <f t="shared" si="11"/>
        <v>11.911177797015261</v>
      </c>
      <c r="I120" s="42">
        <f t="shared" si="12"/>
        <v>215.66280298064595</v>
      </c>
      <c r="J120" s="30">
        <f t="shared" si="14"/>
        <v>310</v>
      </c>
      <c r="K120" s="194"/>
      <c r="L120" s="27">
        <f t="shared" si="13"/>
        <v>525.66280298064589</v>
      </c>
    </row>
    <row r="121" spans="1:12" ht="15" customHeight="1" x14ac:dyDescent="0.45">
      <c r="A121" s="351"/>
      <c r="B121" s="5" t="s">
        <v>8</v>
      </c>
      <c r="C121" s="2">
        <v>503</v>
      </c>
      <c r="D121" s="1">
        <v>210852</v>
      </c>
      <c r="E121" s="1">
        <v>232653</v>
      </c>
      <c r="F121" s="41">
        <f t="shared" si="16"/>
        <v>21.801000000000002</v>
      </c>
      <c r="G121" s="22">
        <f t="shared" si="10"/>
        <v>99.426743231899295</v>
      </c>
      <c r="H121" s="45">
        <f t="shared" si="11"/>
        <v>11.911177797015261</v>
      </c>
      <c r="I121" s="42">
        <f t="shared" si="12"/>
        <v>111.33792102891455</v>
      </c>
      <c r="J121" s="30">
        <f t="shared" si="14"/>
        <v>310</v>
      </c>
      <c r="K121" s="194"/>
      <c r="L121" s="27">
        <f t="shared" si="13"/>
        <v>421.33792102891454</v>
      </c>
    </row>
    <row r="122" spans="1:12" ht="15.75" customHeight="1" x14ac:dyDescent="0.45">
      <c r="A122" s="351"/>
      <c r="B122" s="5" t="s">
        <v>8</v>
      </c>
      <c r="C122" s="2">
        <v>504</v>
      </c>
      <c r="D122" s="1">
        <v>4565774</v>
      </c>
      <c r="E122" s="1">
        <v>4593128</v>
      </c>
      <c r="F122" s="41">
        <f t="shared" si="16"/>
        <v>27.353999999999999</v>
      </c>
      <c r="G122" s="22">
        <f t="shared" si="10"/>
        <v>124.75203588667368</v>
      </c>
      <c r="H122" s="45">
        <f t="shared" si="11"/>
        <v>11.911177797015261</v>
      </c>
      <c r="I122" s="42">
        <f t="shared" si="12"/>
        <v>136.66321368368895</v>
      </c>
      <c r="J122" s="30">
        <f t="shared" si="14"/>
        <v>310</v>
      </c>
      <c r="K122" s="194"/>
      <c r="L122" s="27">
        <f t="shared" si="13"/>
        <v>446.66321368368892</v>
      </c>
    </row>
    <row r="123" spans="1:12" ht="15" customHeight="1" x14ac:dyDescent="0.45">
      <c r="A123" s="350"/>
      <c r="B123" s="5" t="s">
        <v>9</v>
      </c>
      <c r="C123" s="2">
        <v>101</v>
      </c>
      <c r="D123" s="1">
        <v>167636</v>
      </c>
      <c r="E123" s="1">
        <v>186389</v>
      </c>
      <c r="F123" s="41">
        <f t="shared" si="16"/>
        <v>18.753</v>
      </c>
      <c r="G123" s="22">
        <f t="shared" si="10"/>
        <v>85.525880272822675</v>
      </c>
      <c r="H123" s="45">
        <f t="shared" si="11"/>
        <v>11.911177797015261</v>
      </c>
      <c r="I123" s="42">
        <f t="shared" si="12"/>
        <v>97.437058069837931</v>
      </c>
      <c r="J123" s="30">
        <f t="shared" si="14"/>
        <v>310</v>
      </c>
      <c r="K123" s="194"/>
      <c r="L123" s="27">
        <f t="shared" si="13"/>
        <v>407.43705806983792</v>
      </c>
    </row>
    <row r="124" spans="1:12" ht="15" customHeight="1" x14ac:dyDescent="0.45">
      <c r="A124" s="350"/>
      <c r="B124" s="5" t="s">
        <v>9</v>
      </c>
      <c r="C124" s="2">
        <v>102</v>
      </c>
      <c r="D124" s="1">
        <v>25125</v>
      </c>
      <c r="E124" s="1">
        <v>25301</v>
      </c>
      <c r="F124" s="41">
        <f>(E124-D124)*0.01</f>
        <v>1.76</v>
      </c>
      <c r="G124" s="22">
        <f>MMULT($G$1,1/$F$183)*F124</f>
        <v>8.0267450157397704</v>
      </c>
      <c r="H124" s="45">
        <f t="shared" si="11"/>
        <v>11.911177797015261</v>
      </c>
      <c r="I124" s="42">
        <f t="shared" si="12"/>
        <v>19.937922812755033</v>
      </c>
      <c r="J124" s="30">
        <f t="shared" si="14"/>
        <v>310</v>
      </c>
      <c r="K124" s="194"/>
      <c r="L124" s="27">
        <f t="shared" si="13"/>
        <v>329.937922812755</v>
      </c>
    </row>
    <row r="125" spans="1:12" ht="15" customHeight="1" x14ac:dyDescent="0.45">
      <c r="A125" s="350"/>
      <c r="B125" s="5" t="s">
        <v>9</v>
      </c>
      <c r="C125" s="2">
        <v>103</v>
      </c>
      <c r="D125" s="1">
        <v>3062935</v>
      </c>
      <c r="E125" s="1">
        <v>3069224</v>
      </c>
      <c r="F125" s="41">
        <f t="shared" ref="F125:F181" si="17">(E125-D125)*$N$1</f>
        <v>6.2889999999999997</v>
      </c>
      <c r="G125" s="22">
        <f t="shared" si="10"/>
        <v>28.681931479538303</v>
      </c>
      <c r="H125" s="45">
        <f t="shared" si="11"/>
        <v>11.911177797015261</v>
      </c>
      <c r="I125" s="42">
        <f t="shared" si="12"/>
        <v>40.593109276553562</v>
      </c>
      <c r="J125" s="30">
        <f t="shared" si="14"/>
        <v>310</v>
      </c>
      <c r="K125" s="194"/>
      <c r="L125" s="27">
        <f t="shared" si="13"/>
        <v>350.59310927655355</v>
      </c>
    </row>
    <row r="126" spans="1:12" ht="15" customHeight="1" x14ac:dyDescent="0.45">
      <c r="A126" s="350"/>
      <c r="B126" s="5" t="s">
        <v>9</v>
      </c>
      <c r="C126" s="2">
        <v>104</v>
      </c>
      <c r="D126" s="1">
        <v>3036217</v>
      </c>
      <c r="E126" s="1">
        <v>3057728</v>
      </c>
      <c r="F126" s="41">
        <f t="shared" si="17"/>
        <v>21.510999999999999</v>
      </c>
      <c r="G126" s="22">
        <f t="shared" si="10"/>
        <v>98.104154564533061</v>
      </c>
      <c r="H126" s="45">
        <f t="shared" si="11"/>
        <v>11.911177797015261</v>
      </c>
      <c r="I126" s="42">
        <f t="shared" si="12"/>
        <v>110.01533236154832</v>
      </c>
      <c r="J126" s="30">
        <f t="shared" si="14"/>
        <v>310</v>
      </c>
      <c r="K126" s="194"/>
      <c r="L126" s="27">
        <f t="shared" si="13"/>
        <v>420.0153323615483</v>
      </c>
    </row>
    <row r="127" spans="1:12" ht="15" customHeight="1" x14ac:dyDescent="0.45">
      <c r="A127" s="350"/>
      <c r="B127" s="5" t="s">
        <v>9</v>
      </c>
      <c r="C127" s="2">
        <v>201</v>
      </c>
      <c r="D127" s="1">
        <v>2722255</v>
      </c>
      <c r="E127" s="1">
        <v>2733415</v>
      </c>
      <c r="F127" s="41">
        <f t="shared" si="17"/>
        <v>11.16</v>
      </c>
      <c r="G127" s="22">
        <f t="shared" si="10"/>
        <v>50.896860440713546</v>
      </c>
      <c r="H127" s="45">
        <f t="shared" si="11"/>
        <v>11.911177797015261</v>
      </c>
      <c r="I127" s="42">
        <f t="shared" si="12"/>
        <v>62.808038237728809</v>
      </c>
      <c r="J127" s="30">
        <f t="shared" si="14"/>
        <v>310</v>
      </c>
      <c r="K127" s="194"/>
      <c r="L127" s="27">
        <f t="shared" si="13"/>
        <v>372.80803823772879</v>
      </c>
    </row>
    <row r="128" spans="1:12" ht="15" customHeight="1" x14ac:dyDescent="0.45">
      <c r="A128" s="350"/>
      <c r="B128" s="5" t="s">
        <v>9</v>
      </c>
      <c r="C128" s="2">
        <v>202</v>
      </c>
      <c r="D128" s="1">
        <v>4894423</v>
      </c>
      <c r="E128" s="1">
        <v>4911633</v>
      </c>
      <c r="F128" s="41">
        <f t="shared" si="17"/>
        <v>17.21</v>
      </c>
      <c r="G128" s="22">
        <f t="shared" si="10"/>
        <v>78.488796432319006</v>
      </c>
      <c r="H128" s="45">
        <f t="shared" si="11"/>
        <v>11.911177797015261</v>
      </c>
      <c r="I128" s="42">
        <f t="shared" si="12"/>
        <v>90.399974229334262</v>
      </c>
      <c r="J128" s="30">
        <f t="shared" si="14"/>
        <v>310</v>
      </c>
      <c r="K128" s="194"/>
      <c r="L128" s="27">
        <f t="shared" si="13"/>
        <v>400.39997422933425</v>
      </c>
    </row>
    <row r="129" spans="1:12" ht="15" customHeight="1" x14ac:dyDescent="0.45">
      <c r="A129" s="350"/>
      <c r="B129" s="5" t="s">
        <v>9</v>
      </c>
      <c r="C129" s="2">
        <v>203</v>
      </c>
      <c r="D129" s="1">
        <v>2176294</v>
      </c>
      <c r="E129" s="1">
        <v>2202802</v>
      </c>
      <c r="F129" s="41">
        <f t="shared" si="17"/>
        <v>26.507999999999999</v>
      </c>
      <c r="G129" s="22">
        <f t="shared" si="10"/>
        <v>120.89372549842604</v>
      </c>
      <c r="H129" s="45">
        <f t="shared" si="11"/>
        <v>11.911177797015261</v>
      </c>
      <c r="I129" s="42">
        <f t="shared" si="12"/>
        <v>132.80490329544131</v>
      </c>
      <c r="J129" s="30">
        <f t="shared" si="14"/>
        <v>310</v>
      </c>
      <c r="K129" s="194"/>
      <c r="L129" s="27">
        <f t="shared" si="13"/>
        <v>442.80490329544131</v>
      </c>
    </row>
    <row r="130" spans="1:12" ht="15" customHeight="1" x14ac:dyDescent="0.45">
      <c r="A130" s="350"/>
      <c r="B130" s="5" t="s">
        <v>9</v>
      </c>
      <c r="C130" s="2">
        <v>204</v>
      </c>
      <c r="D130" s="1">
        <v>3067533</v>
      </c>
      <c r="E130" s="1">
        <v>3078326</v>
      </c>
      <c r="F130" s="41">
        <f t="shared" si="17"/>
        <v>10.793000000000001</v>
      </c>
      <c r="G130" s="22">
        <f t="shared" si="10"/>
        <v>49.223101678908719</v>
      </c>
      <c r="H130" s="45">
        <f t="shared" si="11"/>
        <v>11.911177797015261</v>
      </c>
      <c r="I130" s="42">
        <f t="shared" si="12"/>
        <v>61.134279475923982</v>
      </c>
      <c r="J130" s="30">
        <f t="shared" si="14"/>
        <v>310</v>
      </c>
      <c r="K130" s="194">
        <v>10</v>
      </c>
      <c r="L130" s="27">
        <f t="shared" si="13"/>
        <v>381.13427947592396</v>
      </c>
    </row>
    <row r="131" spans="1:12" ht="15" customHeight="1" x14ac:dyDescent="0.45">
      <c r="A131" s="350"/>
      <c r="B131" s="5" t="s">
        <v>9</v>
      </c>
      <c r="C131" s="2">
        <v>301</v>
      </c>
      <c r="D131" s="1">
        <v>3195557</v>
      </c>
      <c r="E131" s="1">
        <v>3216776</v>
      </c>
      <c r="F131" s="41">
        <f t="shared" si="17"/>
        <v>21.219000000000001</v>
      </c>
      <c r="G131" s="22">
        <f t="shared" si="10"/>
        <v>96.772444596012619</v>
      </c>
      <c r="H131" s="45">
        <f t="shared" si="11"/>
        <v>11.911177797015261</v>
      </c>
      <c r="I131" s="42">
        <f t="shared" si="12"/>
        <v>108.68362239302787</v>
      </c>
      <c r="J131" s="30">
        <f t="shared" si="14"/>
        <v>310</v>
      </c>
      <c r="K131" s="194"/>
      <c r="L131" s="27">
        <f t="shared" si="13"/>
        <v>418.68362239302786</v>
      </c>
    </row>
    <row r="132" spans="1:12" ht="15" customHeight="1" x14ac:dyDescent="0.45">
      <c r="A132" s="350"/>
      <c r="B132" s="5" t="s">
        <v>9</v>
      </c>
      <c r="C132" s="2">
        <v>302</v>
      </c>
      <c r="D132" s="1">
        <v>1927739</v>
      </c>
      <c r="E132" s="1">
        <v>1932747</v>
      </c>
      <c r="F132" s="41">
        <f t="shared" si="17"/>
        <v>5.008</v>
      </c>
      <c r="G132" s="22">
        <f t="shared" ref="G132:G182" si="18">MMULT($G$1,1/$F$183)*F132</f>
        <v>22.839738090241347</v>
      </c>
      <c r="H132" s="45">
        <f t="shared" ref="H132:H182" si="19">MMULT($H$1,1/180)</f>
        <v>11.911177797015261</v>
      </c>
      <c r="I132" s="42">
        <f t="shared" ref="I132:I182" si="20">SUM(G132,H132)</f>
        <v>34.75091588725661</v>
      </c>
      <c r="J132" s="30">
        <f t="shared" si="14"/>
        <v>310</v>
      </c>
      <c r="K132" s="194"/>
      <c r="L132" s="27">
        <f t="shared" ref="L132:L182" si="21">SUM(I132,J132,K132)</f>
        <v>344.75091588725661</v>
      </c>
    </row>
    <row r="133" spans="1:12" ht="15" customHeight="1" x14ac:dyDescent="0.45">
      <c r="A133" s="350"/>
      <c r="B133" s="5" t="s">
        <v>9</v>
      </c>
      <c r="C133" s="2">
        <v>303</v>
      </c>
      <c r="D133" s="1">
        <v>3565170</v>
      </c>
      <c r="E133" s="1">
        <v>3574708</v>
      </c>
      <c r="F133" s="41">
        <f t="shared" si="17"/>
        <v>9.5380000000000003</v>
      </c>
      <c r="G133" s="22">
        <f t="shared" si="18"/>
        <v>43.49948520461701</v>
      </c>
      <c r="H133" s="45">
        <f t="shared" si="19"/>
        <v>11.911177797015261</v>
      </c>
      <c r="I133" s="42">
        <f t="shared" si="20"/>
        <v>55.410663001632273</v>
      </c>
      <c r="J133" s="30">
        <f t="shared" ref="J133:J182" si="22">SUM($J$3)</f>
        <v>310</v>
      </c>
      <c r="K133" s="194"/>
      <c r="L133" s="27">
        <f t="shared" si="21"/>
        <v>365.41066300163226</v>
      </c>
    </row>
    <row r="134" spans="1:12" ht="15" customHeight="1" x14ac:dyDescent="0.45">
      <c r="A134" s="350"/>
      <c r="B134" s="5" t="s">
        <v>9</v>
      </c>
      <c r="C134" s="2">
        <v>304</v>
      </c>
      <c r="D134" s="1">
        <v>4143789</v>
      </c>
      <c r="E134" s="1">
        <v>4163149</v>
      </c>
      <c r="F134" s="41">
        <f t="shared" si="17"/>
        <v>19.36</v>
      </c>
      <c r="G134" s="22">
        <f t="shared" si="18"/>
        <v>88.294195173137467</v>
      </c>
      <c r="H134" s="45">
        <f t="shared" si="19"/>
        <v>11.911177797015261</v>
      </c>
      <c r="I134" s="42">
        <f t="shared" si="20"/>
        <v>100.20537297015272</v>
      </c>
      <c r="J134" s="30">
        <f t="shared" si="22"/>
        <v>310</v>
      </c>
      <c r="K134" s="194"/>
      <c r="L134" s="27">
        <f t="shared" si="21"/>
        <v>410.20537297015272</v>
      </c>
    </row>
    <row r="135" spans="1:12" ht="15" customHeight="1" x14ac:dyDescent="0.45">
      <c r="A135" s="350"/>
      <c r="B135" s="5" t="s">
        <v>9</v>
      </c>
      <c r="C135" s="2">
        <v>401</v>
      </c>
      <c r="D135" s="1">
        <v>1980433</v>
      </c>
      <c r="E135" s="1">
        <v>1990047</v>
      </c>
      <c r="F135" s="41">
        <f t="shared" si="17"/>
        <v>9.6140000000000008</v>
      </c>
      <c r="G135" s="22">
        <f t="shared" si="18"/>
        <v>43.846094648478498</v>
      </c>
      <c r="H135" s="45">
        <f t="shared" si="19"/>
        <v>11.911177797015261</v>
      </c>
      <c r="I135" s="42">
        <f t="shared" si="20"/>
        <v>55.757272445493761</v>
      </c>
      <c r="J135" s="30">
        <f t="shared" si="22"/>
        <v>310</v>
      </c>
      <c r="K135" s="194"/>
      <c r="L135" s="27">
        <f t="shared" si="21"/>
        <v>365.75727244549375</v>
      </c>
    </row>
    <row r="136" spans="1:12" ht="15" customHeight="1" x14ac:dyDescent="0.45">
      <c r="A136" s="350"/>
      <c r="B136" s="5" t="s">
        <v>9</v>
      </c>
      <c r="C136" s="2">
        <v>402</v>
      </c>
      <c r="D136" s="1">
        <v>2054316</v>
      </c>
      <c r="E136" s="1">
        <v>2069914</v>
      </c>
      <c r="F136" s="41">
        <f t="shared" si="17"/>
        <v>15.598000000000001</v>
      </c>
      <c r="G136" s="22">
        <f t="shared" si="18"/>
        <v>71.137027701993716</v>
      </c>
      <c r="H136" s="45">
        <f t="shared" si="19"/>
        <v>11.911177797015261</v>
      </c>
      <c r="I136" s="42">
        <f t="shared" si="20"/>
        <v>83.048205499008972</v>
      </c>
      <c r="J136" s="30">
        <f t="shared" si="22"/>
        <v>310</v>
      </c>
      <c r="K136" s="194"/>
      <c r="L136" s="27">
        <f t="shared" si="21"/>
        <v>393.04820549900899</v>
      </c>
    </row>
    <row r="137" spans="1:12" ht="15" customHeight="1" x14ac:dyDescent="0.45">
      <c r="A137" s="350"/>
      <c r="B137" s="5" t="s">
        <v>9</v>
      </c>
      <c r="C137" s="2">
        <v>403</v>
      </c>
      <c r="D137" s="1">
        <v>4707843</v>
      </c>
      <c r="E137" s="1">
        <v>4734269</v>
      </c>
      <c r="F137" s="41">
        <f t="shared" si="17"/>
        <v>26.426000000000002</v>
      </c>
      <c r="G137" s="22">
        <f t="shared" si="18"/>
        <v>120.51975215110181</v>
      </c>
      <c r="H137" s="45">
        <f t="shared" si="19"/>
        <v>11.911177797015261</v>
      </c>
      <c r="I137" s="42">
        <f t="shared" si="20"/>
        <v>132.43092994811707</v>
      </c>
      <c r="J137" s="30">
        <f t="shared" si="22"/>
        <v>310</v>
      </c>
      <c r="K137" s="194"/>
      <c r="L137" s="27">
        <f t="shared" si="21"/>
        <v>442.43092994811707</v>
      </c>
    </row>
    <row r="138" spans="1:12" ht="15" customHeight="1" x14ac:dyDescent="0.45">
      <c r="A138" s="350"/>
      <c r="B138" s="5" t="s">
        <v>9</v>
      </c>
      <c r="C138" s="2">
        <v>404</v>
      </c>
      <c r="D138" s="1">
        <v>2591791</v>
      </c>
      <c r="E138" s="1">
        <v>2602129</v>
      </c>
      <c r="F138" s="41">
        <f t="shared" si="17"/>
        <v>10.338000000000001</v>
      </c>
      <c r="G138" s="22">
        <f t="shared" si="18"/>
        <v>47.148005666316905</v>
      </c>
      <c r="H138" s="45">
        <f t="shared" si="19"/>
        <v>11.911177797015261</v>
      </c>
      <c r="I138" s="42">
        <f t="shared" si="20"/>
        <v>59.059183463332168</v>
      </c>
      <c r="J138" s="30">
        <f t="shared" si="22"/>
        <v>310</v>
      </c>
      <c r="K138" s="194"/>
      <c r="L138" s="27">
        <f t="shared" si="21"/>
        <v>369.05918346333215</v>
      </c>
    </row>
    <row r="139" spans="1:12" ht="15" customHeight="1" x14ac:dyDescent="0.45">
      <c r="A139" s="350"/>
      <c r="B139" s="5" t="s">
        <v>9</v>
      </c>
      <c r="C139" s="2">
        <v>501</v>
      </c>
      <c r="D139" s="1">
        <v>3245654</v>
      </c>
      <c r="E139" s="1">
        <v>3262774</v>
      </c>
      <c r="F139" s="41">
        <f t="shared" si="17"/>
        <v>17.12</v>
      </c>
      <c r="G139" s="22">
        <f t="shared" si="18"/>
        <v>78.078337880377774</v>
      </c>
      <c r="H139" s="45">
        <f t="shared" si="19"/>
        <v>11.911177797015261</v>
      </c>
      <c r="I139" s="42">
        <f t="shared" si="20"/>
        <v>89.98951567739303</v>
      </c>
      <c r="J139" s="30">
        <f t="shared" si="22"/>
        <v>310</v>
      </c>
      <c r="K139" s="194">
        <v>10</v>
      </c>
      <c r="L139" s="27">
        <f t="shared" si="21"/>
        <v>409.989515677393</v>
      </c>
    </row>
    <row r="140" spans="1:12" ht="15" customHeight="1" x14ac:dyDescent="0.45">
      <c r="A140" s="350"/>
      <c r="B140" s="5" t="s">
        <v>9</v>
      </c>
      <c r="C140" s="2">
        <v>502</v>
      </c>
      <c r="D140" s="1">
        <v>3088988</v>
      </c>
      <c r="E140" s="1">
        <v>3095409</v>
      </c>
      <c r="F140" s="41">
        <f t="shared" si="17"/>
        <v>6.4210000000000003</v>
      </c>
      <c r="G140" s="22">
        <f t="shared" si="18"/>
        <v>29.283937355718788</v>
      </c>
      <c r="H140" s="45">
        <f t="shared" si="19"/>
        <v>11.911177797015261</v>
      </c>
      <c r="I140" s="42">
        <f t="shared" si="20"/>
        <v>41.195115152734047</v>
      </c>
      <c r="J140" s="30">
        <f t="shared" si="22"/>
        <v>310</v>
      </c>
      <c r="K140" s="194"/>
      <c r="L140" s="27">
        <f t="shared" si="21"/>
        <v>351.19511515273405</v>
      </c>
    </row>
    <row r="141" spans="1:12" ht="15" customHeight="1" x14ac:dyDescent="0.45">
      <c r="A141" s="350"/>
      <c r="B141" s="5" t="s">
        <v>9</v>
      </c>
      <c r="C141" s="2">
        <v>503</v>
      </c>
      <c r="D141" s="1">
        <v>3090219</v>
      </c>
      <c r="E141" s="1">
        <v>3100794</v>
      </c>
      <c r="F141" s="41">
        <f t="shared" si="17"/>
        <v>10.575000000000001</v>
      </c>
      <c r="G141" s="22">
        <f t="shared" si="18"/>
        <v>48.228879853095499</v>
      </c>
      <c r="H141" s="45">
        <f t="shared" si="19"/>
        <v>11.911177797015261</v>
      </c>
      <c r="I141" s="42">
        <f t="shared" si="20"/>
        <v>60.140057650110762</v>
      </c>
      <c r="J141" s="30">
        <f t="shared" si="22"/>
        <v>310</v>
      </c>
      <c r="K141" s="194"/>
      <c r="L141" s="27">
        <f>SUM(I141,J141,K141)</f>
        <v>370.14005765011075</v>
      </c>
    </row>
    <row r="142" spans="1:12" ht="15.75" customHeight="1" x14ac:dyDescent="0.45">
      <c r="A142" s="350"/>
      <c r="B142" s="5" t="s">
        <v>9</v>
      </c>
      <c r="C142" s="2">
        <v>504</v>
      </c>
      <c r="D142" s="1">
        <v>3122994</v>
      </c>
      <c r="E142" s="1">
        <v>3130147</v>
      </c>
      <c r="F142" s="41">
        <f t="shared" si="17"/>
        <v>7.1530000000000005</v>
      </c>
      <c r="G142" s="22">
        <f t="shared" si="18"/>
        <v>32.622333578174192</v>
      </c>
      <c r="H142" s="45">
        <f t="shared" si="19"/>
        <v>11.911177797015261</v>
      </c>
      <c r="I142" s="42">
        <f t="shared" si="20"/>
        <v>44.533511375189455</v>
      </c>
      <c r="J142" s="30">
        <f t="shared" si="22"/>
        <v>310</v>
      </c>
      <c r="K142" s="194">
        <v>10</v>
      </c>
      <c r="L142" s="27">
        <f t="shared" si="21"/>
        <v>364.53351137518945</v>
      </c>
    </row>
    <row r="143" spans="1:12" x14ac:dyDescent="0.45">
      <c r="A143" s="351"/>
      <c r="B143" s="5" t="s">
        <v>10</v>
      </c>
      <c r="C143" s="2">
        <v>101</v>
      </c>
      <c r="D143" s="1">
        <v>3884561</v>
      </c>
      <c r="E143" s="1">
        <v>3909208</v>
      </c>
      <c r="F143" s="41">
        <f t="shared" si="17"/>
        <v>24.647000000000002</v>
      </c>
      <c r="G143" s="22">
        <f t="shared" si="18"/>
        <v>112.40635477439668</v>
      </c>
      <c r="H143" s="45">
        <f t="shared" si="19"/>
        <v>11.911177797015261</v>
      </c>
      <c r="I143" s="42">
        <f t="shared" si="20"/>
        <v>124.31753257141193</v>
      </c>
      <c r="J143" s="30">
        <f t="shared" si="22"/>
        <v>310</v>
      </c>
      <c r="K143" s="194"/>
      <c r="L143" s="27">
        <f t="shared" si="21"/>
        <v>434.3175325714119</v>
      </c>
    </row>
    <row r="144" spans="1:12" x14ac:dyDescent="0.45">
      <c r="A144" s="351"/>
      <c r="B144" s="5" t="s">
        <v>10</v>
      </c>
      <c r="C144" s="2">
        <v>102</v>
      </c>
      <c r="D144" s="1">
        <v>40726</v>
      </c>
      <c r="E144" s="1">
        <v>44336</v>
      </c>
      <c r="F144" s="41">
        <f t="shared" si="17"/>
        <v>3.61</v>
      </c>
      <c r="G144" s="22">
        <f t="shared" si="18"/>
        <v>16.463948583420777</v>
      </c>
      <c r="H144" s="45">
        <f t="shared" si="19"/>
        <v>11.911177797015261</v>
      </c>
      <c r="I144" s="42">
        <f t="shared" si="20"/>
        <v>28.375126380436036</v>
      </c>
      <c r="J144" s="30">
        <f t="shared" si="22"/>
        <v>310</v>
      </c>
      <c r="K144" s="194"/>
      <c r="L144" s="27">
        <f t="shared" si="21"/>
        <v>338.37512638043603</v>
      </c>
    </row>
    <row r="145" spans="1:12" x14ac:dyDescent="0.45">
      <c r="A145" s="351"/>
      <c r="B145" s="5" t="s">
        <v>10</v>
      </c>
      <c r="C145" s="2">
        <v>103</v>
      </c>
      <c r="D145" s="1">
        <v>4011485</v>
      </c>
      <c r="E145" s="1">
        <v>4016923</v>
      </c>
      <c r="F145" s="41">
        <f t="shared" si="17"/>
        <v>5.4379999999999997</v>
      </c>
      <c r="G145" s="22">
        <f t="shared" si="18"/>
        <v>24.800817838405038</v>
      </c>
      <c r="H145" s="45">
        <f t="shared" si="19"/>
        <v>11.911177797015261</v>
      </c>
      <c r="I145" s="42">
        <f t="shared" si="20"/>
        <v>36.711995635420301</v>
      </c>
      <c r="J145" s="30">
        <f t="shared" si="22"/>
        <v>310</v>
      </c>
      <c r="K145" s="194"/>
      <c r="L145" s="27">
        <f t="shared" si="21"/>
        <v>346.71199563542029</v>
      </c>
    </row>
    <row r="146" spans="1:12" x14ac:dyDescent="0.45">
      <c r="A146" s="351"/>
      <c r="B146" s="5" t="s">
        <v>10</v>
      </c>
      <c r="C146" s="2">
        <v>104</v>
      </c>
      <c r="D146" s="1">
        <v>3112928</v>
      </c>
      <c r="E146" s="1">
        <v>3129026</v>
      </c>
      <c r="F146" s="41">
        <f t="shared" si="17"/>
        <v>16.097999999999999</v>
      </c>
      <c r="G146" s="22">
        <f t="shared" si="18"/>
        <v>73.41735299055614</v>
      </c>
      <c r="H146" s="45">
        <f t="shared" si="19"/>
        <v>11.911177797015261</v>
      </c>
      <c r="I146" s="42">
        <f t="shared" si="20"/>
        <v>85.328530787571395</v>
      </c>
      <c r="J146" s="30">
        <f t="shared" si="22"/>
        <v>310</v>
      </c>
      <c r="K146" s="194"/>
      <c r="L146" s="27">
        <f t="shared" si="21"/>
        <v>395.32853078757137</v>
      </c>
    </row>
    <row r="147" spans="1:12" x14ac:dyDescent="0.45">
      <c r="A147" s="351"/>
      <c r="B147" s="5" t="s">
        <v>10</v>
      </c>
      <c r="C147" s="2">
        <v>201</v>
      </c>
      <c r="D147" s="1">
        <v>5775357</v>
      </c>
      <c r="E147" s="1">
        <v>5826317</v>
      </c>
      <c r="F147" s="41">
        <f t="shared" si="17"/>
        <v>50.96</v>
      </c>
      <c r="G147" s="22">
        <f t="shared" si="18"/>
        <v>232.41075341028335</v>
      </c>
      <c r="H147" s="45">
        <f t="shared" si="19"/>
        <v>11.911177797015261</v>
      </c>
      <c r="I147" s="42">
        <f t="shared" si="20"/>
        <v>244.3219312072986</v>
      </c>
      <c r="J147" s="30">
        <f t="shared" si="22"/>
        <v>310</v>
      </c>
      <c r="K147" s="194"/>
      <c r="L147" s="27">
        <f t="shared" si="21"/>
        <v>554.32193120729858</v>
      </c>
    </row>
    <row r="148" spans="1:12" x14ac:dyDescent="0.45">
      <c r="A148" s="351"/>
      <c r="B148" s="5" t="s">
        <v>10</v>
      </c>
      <c r="C148" s="2">
        <v>202</v>
      </c>
      <c r="D148" s="1">
        <v>3549866</v>
      </c>
      <c r="E148" s="1">
        <v>3559291</v>
      </c>
      <c r="F148" s="41">
        <f t="shared" si="17"/>
        <v>9.4250000000000007</v>
      </c>
      <c r="G148" s="22">
        <f t="shared" si="18"/>
        <v>42.984131689401899</v>
      </c>
      <c r="H148" s="45">
        <f t="shared" si="19"/>
        <v>11.911177797015261</v>
      </c>
      <c r="I148" s="42">
        <f t="shared" si="20"/>
        <v>54.895309486417162</v>
      </c>
      <c r="J148" s="30">
        <f t="shared" si="22"/>
        <v>310</v>
      </c>
      <c r="K148" s="194"/>
      <c r="L148" s="27">
        <f t="shared" si="21"/>
        <v>364.89530948641715</v>
      </c>
    </row>
    <row r="149" spans="1:12" x14ac:dyDescent="0.45">
      <c r="A149" s="351"/>
      <c r="B149" s="5" t="s">
        <v>10</v>
      </c>
      <c r="C149" s="2">
        <v>203</v>
      </c>
      <c r="D149" s="1">
        <v>3619664</v>
      </c>
      <c r="E149" s="1">
        <v>3641682</v>
      </c>
      <c r="F149" s="41">
        <f t="shared" si="17"/>
        <v>22.018000000000001</v>
      </c>
      <c r="G149" s="22">
        <f t="shared" si="18"/>
        <v>100.41640440713537</v>
      </c>
      <c r="H149" s="45">
        <f t="shared" si="19"/>
        <v>11.911177797015261</v>
      </c>
      <c r="I149" s="42">
        <f t="shared" si="20"/>
        <v>112.32758220415063</v>
      </c>
      <c r="J149" s="30">
        <f t="shared" si="22"/>
        <v>310</v>
      </c>
      <c r="K149" s="194"/>
      <c r="L149" s="27">
        <f t="shared" si="21"/>
        <v>422.32758220415064</v>
      </c>
    </row>
    <row r="150" spans="1:12" x14ac:dyDescent="0.45">
      <c r="A150" s="351"/>
      <c r="B150" s="5" t="s">
        <v>10</v>
      </c>
      <c r="C150" s="2">
        <v>204</v>
      </c>
      <c r="D150" s="1">
        <v>1934035</v>
      </c>
      <c r="E150" s="1">
        <v>1934398</v>
      </c>
      <c r="F150" s="41">
        <f t="shared" si="17"/>
        <v>0.36299999999999999</v>
      </c>
      <c r="G150" s="22">
        <f t="shared" si="18"/>
        <v>1.6555161594963277</v>
      </c>
      <c r="H150" s="45">
        <f t="shared" si="19"/>
        <v>11.911177797015261</v>
      </c>
      <c r="I150" s="42">
        <f t="shared" si="20"/>
        <v>13.566693956511589</v>
      </c>
      <c r="J150" s="30">
        <f t="shared" si="22"/>
        <v>310</v>
      </c>
      <c r="K150" s="194"/>
      <c r="L150" s="27">
        <f t="shared" si="21"/>
        <v>323.56669395651159</v>
      </c>
    </row>
    <row r="151" spans="1:12" x14ac:dyDescent="0.45">
      <c r="A151" s="351"/>
      <c r="B151" s="5" t="s">
        <v>10</v>
      </c>
      <c r="C151" s="2">
        <v>301</v>
      </c>
      <c r="D151" s="1">
        <v>2470274</v>
      </c>
      <c r="E151" s="1">
        <v>2486019</v>
      </c>
      <c r="F151" s="41">
        <f t="shared" si="17"/>
        <v>15.745000000000001</v>
      </c>
      <c r="G151" s="22">
        <f t="shared" si="18"/>
        <v>71.807443336831071</v>
      </c>
      <c r="H151" s="45">
        <f t="shared" si="19"/>
        <v>11.911177797015261</v>
      </c>
      <c r="I151" s="42">
        <f t="shared" si="20"/>
        <v>83.718621133846327</v>
      </c>
      <c r="J151" s="30">
        <f t="shared" si="22"/>
        <v>310</v>
      </c>
      <c r="K151" s="194"/>
      <c r="L151" s="27">
        <f t="shared" si="21"/>
        <v>393.71862113384634</v>
      </c>
    </row>
    <row r="152" spans="1:12" x14ac:dyDescent="0.45">
      <c r="A152" s="351"/>
      <c r="B152" s="5" t="s">
        <v>10</v>
      </c>
      <c r="C152" s="2">
        <v>302</v>
      </c>
      <c r="D152" s="1">
        <v>4366969</v>
      </c>
      <c r="E152" s="1">
        <v>4384708</v>
      </c>
      <c r="F152" s="41">
        <f t="shared" si="17"/>
        <v>17.739000000000001</v>
      </c>
      <c r="G152" s="22">
        <f t="shared" si="18"/>
        <v>80.901380587618064</v>
      </c>
      <c r="H152" s="45">
        <f t="shared" si="19"/>
        <v>11.911177797015261</v>
      </c>
      <c r="I152" s="42">
        <f t="shared" si="20"/>
        <v>92.81255838463332</v>
      </c>
      <c r="J152" s="30">
        <f t="shared" si="22"/>
        <v>310</v>
      </c>
      <c r="K152" s="194"/>
      <c r="L152" s="27">
        <f t="shared" si="21"/>
        <v>402.81255838463335</v>
      </c>
    </row>
    <row r="153" spans="1:12" x14ac:dyDescent="0.45">
      <c r="A153" s="351"/>
      <c r="B153" s="5" t="s">
        <v>10</v>
      </c>
      <c r="C153" s="2">
        <v>303</v>
      </c>
      <c r="D153" s="1">
        <v>2715581</v>
      </c>
      <c r="E153" s="1">
        <v>2729575</v>
      </c>
      <c r="F153" s="41">
        <f t="shared" si="17"/>
        <v>13.994</v>
      </c>
      <c r="G153" s="22">
        <f t="shared" si="18"/>
        <v>63.821744176285421</v>
      </c>
      <c r="H153" s="45">
        <f t="shared" si="19"/>
        <v>11.911177797015261</v>
      </c>
      <c r="I153" s="42">
        <f t="shared" si="20"/>
        <v>75.732921973300677</v>
      </c>
      <c r="J153" s="30">
        <f t="shared" si="22"/>
        <v>310</v>
      </c>
      <c r="K153" s="194"/>
      <c r="L153" s="27">
        <f>SUM(I153,J153,K153)</f>
        <v>385.73292197330068</v>
      </c>
    </row>
    <row r="154" spans="1:12" x14ac:dyDescent="0.45">
      <c r="A154" s="351"/>
      <c r="B154" s="5" t="s">
        <v>10</v>
      </c>
      <c r="C154" s="2">
        <v>304</v>
      </c>
      <c r="D154" s="1">
        <v>193141</v>
      </c>
      <c r="E154" s="1">
        <v>213960</v>
      </c>
      <c r="F154" s="41">
        <f t="shared" si="17"/>
        <v>20.818999999999999</v>
      </c>
      <c r="G154" s="22">
        <f t="shared" si="18"/>
        <v>94.94818436516266</v>
      </c>
      <c r="H154" s="45">
        <f t="shared" si="19"/>
        <v>11.911177797015261</v>
      </c>
      <c r="I154" s="42">
        <f t="shared" si="20"/>
        <v>106.85936216217792</v>
      </c>
      <c r="J154" s="30">
        <f t="shared" si="22"/>
        <v>310</v>
      </c>
      <c r="K154" s="194"/>
      <c r="L154" s="27">
        <f t="shared" si="21"/>
        <v>416.85936216217794</v>
      </c>
    </row>
    <row r="155" spans="1:12" x14ac:dyDescent="0.45">
      <c r="A155" s="351"/>
      <c r="B155" s="5" t="s">
        <v>10</v>
      </c>
      <c r="C155" s="2">
        <v>401</v>
      </c>
      <c r="D155" s="1">
        <v>5138628</v>
      </c>
      <c r="E155" s="1">
        <v>5157150</v>
      </c>
      <c r="F155" s="41">
        <f t="shared" si="17"/>
        <v>18.522000000000002</v>
      </c>
      <c r="G155" s="22">
        <f t="shared" si="18"/>
        <v>84.472369989506845</v>
      </c>
      <c r="H155" s="45">
        <f t="shared" si="19"/>
        <v>11.911177797015261</v>
      </c>
      <c r="I155" s="42">
        <f t="shared" si="20"/>
        <v>96.383547786522101</v>
      </c>
      <c r="J155" s="30">
        <f t="shared" si="22"/>
        <v>310</v>
      </c>
      <c r="K155" s="194"/>
      <c r="L155" s="27">
        <f t="shared" si="21"/>
        <v>406.38354778652212</v>
      </c>
    </row>
    <row r="156" spans="1:12" x14ac:dyDescent="0.45">
      <c r="A156" s="351"/>
      <c r="B156" s="5" t="s">
        <v>10</v>
      </c>
      <c r="C156" s="2">
        <v>402</v>
      </c>
      <c r="D156" s="1">
        <v>3904112</v>
      </c>
      <c r="E156" s="1">
        <v>3921534</v>
      </c>
      <c r="F156" s="41">
        <f t="shared" si="17"/>
        <v>17.422000000000001</v>
      </c>
      <c r="G156" s="22">
        <f t="shared" si="18"/>
        <v>79.455654354669477</v>
      </c>
      <c r="H156" s="45">
        <f t="shared" si="19"/>
        <v>11.911177797015261</v>
      </c>
      <c r="I156" s="42">
        <f t="shared" si="20"/>
        <v>91.366832151684733</v>
      </c>
      <c r="J156" s="30">
        <f t="shared" si="22"/>
        <v>310</v>
      </c>
      <c r="K156" s="194"/>
      <c r="L156" s="27">
        <f t="shared" si="21"/>
        <v>401.36683215168472</v>
      </c>
    </row>
    <row r="157" spans="1:12" x14ac:dyDescent="0.45">
      <c r="A157" s="351"/>
      <c r="B157" s="5" t="s">
        <v>10</v>
      </c>
      <c r="C157" s="2">
        <v>403</v>
      </c>
      <c r="D157" s="1">
        <v>251964</v>
      </c>
      <c r="E157" s="1">
        <v>273772</v>
      </c>
      <c r="F157" s="41">
        <f t="shared" si="17"/>
        <v>21.808</v>
      </c>
      <c r="G157" s="22">
        <f t="shared" si="18"/>
        <v>99.458667785939156</v>
      </c>
      <c r="H157" s="45">
        <f t="shared" si="19"/>
        <v>11.911177797015261</v>
      </c>
      <c r="I157" s="42">
        <f t="shared" si="20"/>
        <v>111.36984558295441</v>
      </c>
      <c r="J157" s="30">
        <f t="shared" si="22"/>
        <v>310</v>
      </c>
      <c r="K157" s="194"/>
      <c r="L157" s="27">
        <f t="shared" si="21"/>
        <v>421.36984558295444</v>
      </c>
    </row>
    <row r="158" spans="1:12" x14ac:dyDescent="0.45">
      <c r="A158" s="351"/>
      <c r="B158" s="5" t="s">
        <v>10</v>
      </c>
      <c r="C158" s="2">
        <v>404</v>
      </c>
      <c r="D158" s="1">
        <v>263381</v>
      </c>
      <c r="E158" s="1">
        <v>281561</v>
      </c>
      <c r="F158" s="41">
        <f>(E158-D158)*$N$1</f>
        <v>18.18</v>
      </c>
      <c r="G158" s="22">
        <f>MMULT($G$1,1/$F$183)*F158</f>
        <v>82.912627492130127</v>
      </c>
      <c r="H158" s="45">
        <f t="shared" si="19"/>
        <v>11.911177797015261</v>
      </c>
      <c r="I158" s="42">
        <f t="shared" si="20"/>
        <v>94.823805289145383</v>
      </c>
      <c r="J158" s="30">
        <f t="shared" si="22"/>
        <v>310</v>
      </c>
      <c r="K158" s="194"/>
      <c r="L158" s="27">
        <f>SUM(I158,J158,K158)</f>
        <v>404.82380528914541</v>
      </c>
    </row>
    <row r="159" spans="1:12" x14ac:dyDescent="0.45">
      <c r="A159" s="351"/>
      <c r="B159" s="5" t="s">
        <v>10</v>
      </c>
      <c r="C159" s="2">
        <v>501</v>
      </c>
      <c r="D159" s="1">
        <v>256479</v>
      </c>
      <c r="E159" s="1">
        <v>258068</v>
      </c>
      <c r="F159" s="41">
        <f>(E159-D159)*0.01</f>
        <v>15.89</v>
      </c>
      <c r="G159" s="22">
        <f>MMULT($G$1,1/$F$183)*F159</f>
        <v>72.468737670514173</v>
      </c>
      <c r="H159" s="45">
        <f t="shared" si="19"/>
        <v>11.911177797015261</v>
      </c>
      <c r="I159" s="42">
        <f t="shared" si="20"/>
        <v>84.379915467529429</v>
      </c>
      <c r="J159" s="30">
        <f t="shared" si="22"/>
        <v>310</v>
      </c>
      <c r="K159" s="194"/>
      <c r="L159" s="27">
        <f>SUM(I159,J159,K159)</f>
        <v>394.37991546752943</v>
      </c>
    </row>
    <row r="160" spans="1:12" x14ac:dyDescent="0.45">
      <c r="A160" s="351"/>
      <c r="B160" s="5" t="s">
        <v>10</v>
      </c>
      <c r="C160" s="2">
        <v>502</v>
      </c>
      <c r="D160" s="1">
        <v>2905651</v>
      </c>
      <c r="E160" s="1">
        <v>2920125</v>
      </c>
      <c r="F160" s="41">
        <f t="shared" si="17"/>
        <v>14.474</v>
      </c>
      <c r="G160" s="22">
        <f t="shared" si="18"/>
        <v>66.010856453305365</v>
      </c>
      <c r="H160" s="45">
        <f t="shared" si="19"/>
        <v>11.911177797015261</v>
      </c>
      <c r="I160" s="42">
        <f t="shared" si="20"/>
        <v>77.922034250320621</v>
      </c>
      <c r="J160" s="30">
        <f t="shared" si="22"/>
        <v>310</v>
      </c>
      <c r="K160" s="194">
        <v>300</v>
      </c>
      <c r="L160" s="27">
        <f t="shared" si="21"/>
        <v>687.92203425032062</v>
      </c>
    </row>
    <row r="161" spans="1:12" x14ac:dyDescent="0.45">
      <c r="A161" s="351"/>
      <c r="B161" s="5" t="s">
        <v>10</v>
      </c>
      <c r="C161" s="2">
        <v>503</v>
      </c>
      <c r="D161" s="1">
        <v>3889739</v>
      </c>
      <c r="E161" s="1">
        <v>3905979</v>
      </c>
      <c r="F161" s="41">
        <f t="shared" si="17"/>
        <v>16.240000000000002</v>
      </c>
      <c r="G161" s="22">
        <f t="shared" si="18"/>
        <v>74.064965372507885</v>
      </c>
      <c r="H161" s="45">
        <f t="shared" si="19"/>
        <v>11.911177797015261</v>
      </c>
      <c r="I161" s="42">
        <f t="shared" si="20"/>
        <v>85.976143169523141</v>
      </c>
      <c r="J161" s="30">
        <f t="shared" si="22"/>
        <v>310</v>
      </c>
      <c r="K161" s="194"/>
      <c r="L161" s="27">
        <f t="shared" si="21"/>
        <v>395.97614316952314</v>
      </c>
    </row>
    <row r="162" spans="1:12" x14ac:dyDescent="0.45">
      <c r="A162" s="351"/>
      <c r="B162" s="5" t="s">
        <v>10</v>
      </c>
      <c r="C162" s="2">
        <v>504</v>
      </c>
      <c r="D162" s="1">
        <v>3620441</v>
      </c>
      <c r="E162" s="1">
        <v>3624540</v>
      </c>
      <c r="F162" s="41">
        <f t="shared" si="17"/>
        <v>4.0990000000000002</v>
      </c>
      <c r="G162" s="22">
        <f t="shared" si="18"/>
        <v>18.694106715634842</v>
      </c>
      <c r="H162" s="45">
        <f t="shared" si="19"/>
        <v>11.911177797015261</v>
      </c>
      <c r="I162" s="42">
        <f t="shared" si="20"/>
        <v>30.605284512650101</v>
      </c>
      <c r="J162" s="30">
        <f t="shared" si="22"/>
        <v>310</v>
      </c>
      <c r="K162" s="194"/>
      <c r="L162" s="27">
        <f t="shared" si="21"/>
        <v>340.60528451265009</v>
      </c>
    </row>
    <row r="163" spans="1:12" x14ac:dyDescent="0.45">
      <c r="A163" s="350"/>
      <c r="B163" s="5" t="s">
        <v>11</v>
      </c>
      <c r="C163" s="2">
        <v>101</v>
      </c>
      <c r="D163" s="1">
        <v>3225191</v>
      </c>
      <c r="E163" s="1">
        <v>3250679</v>
      </c>
      <c r="F163" s="41">
        <f t="shared" si="17"/>
        <v>25.488</v>
      </c>
      <c r="G163" s="22">
        <f t="shared" si="18"/>
        <v>116.24186190975867</v>
      </c>
      <c r="H163" s="45">
        <f t="shared" si="19"/>
        <v>11.911177797015261</v>
      </c>
      <c r="I163" s="42">
        <f t="shared" si="20"/>
        <v>128.15303970677394</v>
      </c>
      <c r="J163" s="30">
        <f t="shared" si="22"/>
        <v>310</v>
      </c>
      <c r="K163" s="194"/>
      <c r="L163" s="27">
        <f t="shared" si="21"/>
        <v>438.15303970677394</v>
      </c>
    </row>
    <row r="164" spans="1:12" x14ac:dyDescent="0.45">
      <c r="A164" s="350"/>
      <c r="B164" s="5" t="s">
        <v>11</v>
      </c>
      <c r="C164" s="2">
        <v>102</v>
      </c>
      <c r="D164" s="1">
        <v>3018488</v>
      </c>
      <c r="E164" s="1">
        <v>3050393</v>
      </c>
      <c r="F164" s="41">
        <f t="shared" si="17"/>
        <v>31.905000000000001</v>
      </c>
      <c r="G164" s="22">
        <f t="shared" si="18"/>
        <v>145.50755666316897</v>
      </c>
      <c r="H164" s="45">
        <f t="shared" si="19"/>
        <v>11.911177797015261</v>
      </c>
      <c r="I164" s="42">
        <f t="shared" si="20"/>
        <v>157.41873446018423</v>
      </c>
      <c r="J164" s="30">
        <f t="shared" si="22"/>
        <v>310</v>
      </c>
      <c r="K164" s="194"/>
      <c r="L164" s="27">
        <f t="shared" si="21"/>
        <v>467.41873446018423</v>
      </c>
    </row>
    <row r="165" spans="1:12" x14ac:dyDescent="0.45">
      <c r="A165" s="350"/>
      <c r="B165" s="5" t="s">
        <v>11</v>
      </c>
      <c r="C165" s="2">
        <v>103</v>
      </c>
      <c r="D165" s="1">
        <v>2461690</v>
      </c>
      <c r="E165" s="1">
        <v>2468987</v>
      </c>
      <c r="F165" s="41">
        <f t="shared" si="17"/>
        <v>7.2969999999999997</v>
      </c>
      <c r="G165" s="22">
        <f t="shared" si="18"/>
        <v>33.279067261280169</v>
      </c>
      <c r="H165" s="45">
        <f t="shared" si="19"/>
        <v>11.911177797015261</v>
      </c>
      <c r="I165" s="42">
        <f t="shared" si="20"/>
        <v>45.190245058295432</v>
      </c>
      <c r="J165" s="30">
        <f t="shared" si="22"/>
        <v>310</v>
      </c>
      <c r="K165" s="194"/>
      <c r="L165" s="27">
        <f t="shared" si="21"/>
        <v>355.19024505829543</v>
      </c>
    </row>
    <row r="166" spans="1:12" x14ac:dyDescent="0.45">
      <c r="A166" s="350"/>
      <c r="B166" s="5" t="s">
        <v>11</v>
      </c>
      <c r="C166" s="2">
        <v>104</v>
      </c>
      <c r="D166" s="1">
        <v>3104925</v>
      </c>
      <c r="E166" s="1">
        <v>3134892</v>
      </c>
      <c r="F166" s="41">
        <f t="shared" si="17"/>
        <v>29.967000000000002</v>
      </c>
      <c r="G166" s="22">
        <f t="shared" si="18"/>
        <v>136.66901584470097</v>
      </c>
      <c r="H166" s="45">
        <f t="shared" si="19"/>
        <v>11.911177797015261</v>
      </c>
      <c r="I166" s="42">
        <f t="shared" si="20"/>
        <v>148.58019364171622</v>
      </c>
      <c r="J166" s="30">
        <f t="shared" si="22"/>
        <v>310</v>
      </c>
      <c r="K166" s="194"/>
      <c r="L166" s="27">
        <f t="shared" si="21"/>
        <v>458.58019364171622</v>
      </c>
    </row>
    <row r="167" spans="1:12" x14ac:dyDescent="0.45">
      <c r="A167" s="350"/>
      <c r="B167" s="5" t="s">
        <v>11</v>
      </c>
      <c r="C167" s="2">
        <v>201</v>
      </c>
      <c r="D167" s="1">
        <v>2255957</v>
      </c>
      <c r="E167" s="1">
        <v>2269478</v>
      </c>
      <c r="F167" s="41">
        <f t="shared" si="17"/>
        <v>13.521000000000001</v>
      </c>
      <c r="G167" s="22">
        <f t="shared" si="18"/>
        <v>61.664556453305366</v>
      </c>
      <c r="H167" s="45">
        <f t="shared" si="19"/>
        <v>11.911177797015261</v>
      </c>
      <c r="I167" s="42">
        <f t="shared" si="20"/>
        <v>73.575734250320622</v>
      </c>
      <c r="J167" s="30">
        <f t="shared" si="22"/>
        <v>310</v>
      </c>
      <c r="K167" s="194"/>
      <c r="L167" s="27">
        <f t="shared" si="21"/>
        <v>383.57573425032064</v>
      </c>
    </row>
    <row r="168" spans="1:12" x14ac:dyDescent="0.45">
      <c r="A168" s="350"/>
      <c r="B168" s="5" t="s">
        <v>11</v>
      </c>
      <c r="C168" s="2">
        <v>202</v>
      </c>
      <c r="D168" s="1">
        <v>360676</v>
      </c>
      <c r="E168" s="1">
        <v>385534</v>
      </c>
      <c r="F168" s="41">
        <f t="shared" si="17"/>
        <v>24.858000000000001</v>
      </c>
      <c r="G168" s="22">
        <f t="shared" si="18"/>
        <v>113.36865204617001</v>
      </c>
      <c r="H168" s="45">
        <f t="shared" si="19"/>
        <v>11.911177797015261</v>
      </c>
      <c r="I168" s="42">
        <f t="shared" si="20"/>
        <v>125.27982984318527</v>
      </c>
      <c r="J168" s="30">
        <f t="shared" si="22"/>
        <v>310</v>
      </c>
      <c r="K168" s="194">
        <v>10</v>
      </c>
      <c r="L168" s="27">
        <f t="shared" si="21"/>
        <v>445.27982984318527</v>
      </c>
    </row>
    <row r="169" spans="1:12" x14ac:dyDescent="0.45">
      <c r="A169" s="350"/>
      <c r="B169" s="5" t="s">
        <v>11</v>
      </c>
      <c r="C169" s="2">
        <v>203</v>
      </c>
      <c r="D169" s="1">
        <v>2906601</v>
      </c>
      <c r="E169" s="1">
        <v>2929480</v>
      </c>
      <c r="F169" s="41">
        <f t="shared" si="17"/>
        <v>22.879000000000001</v>
      </c>
      <c r="G169" s="22">
        <f t="shared" si="18"/>
        <v>104.3431245540399</v>
      </c>
      <c r="H169" s="45">
        <f t="shared" si="19"/>
        <v>11.911177797015261</v>
      </c>
      <c r="I169" s="42">
        <f t="shared" si="20"/>
        <v>116.25430235105516</v>
      </c>
      <c r="J169" s="30">
        <f t="shared" si="22"/>
        <v>310</v>
      </c>
      <c r="K169" s="194">
        <v>10</v>
      </c>
      <c r="L169" s="27">
        <f t="shared" si="21"/>
        <v>436.25430235105517</v>
      </c>
    </row>
    <row r="170" spans="1:12" x14ac:dyDescent="0.45">
      <c r="A170" s="350"/>
      <c r="B170" s="5" t="s">
        <v>11</v>
      </c>
      <c r="C170" s="2">
        <v>204</v>
      </c>
      <c r="D170" s="1">
        <v>2498015</v>
      </c>
      <c r="E170" s="1">
        <v>2517426</v>
      </c>
      <c r="F170" s="41">
        <f t="shared" si="17"/>
        <v>19.411000000000001</v>
      </c>
      <c r="G170" s="22">
        <f t="shared" si="18"/>
        <v>88.526788352570847</v>
      </c>
      <c r="H170" s="45">
        <f t="shared" si="19"/>
        <v>11.911177797015261</v>
      </c>
      <c r="I170" s="42">
        <f t="shared" si="20"/>
        <v>100.4379661495861</v>
      </c>
      <c r="J170" s="30">
        <f t="shared" si="22"/>
        <v>310</v>
      </c>
      <c r="K170" s="194"/>
      <c r="L170" s="27">
        <f t="shared" si="21"/>
        <v>410.43796614958609</v>
      </c>
    </row>
    <row r="171" spans="1:12" x14ac:dyDescent="0.45">
      <c r="A171" s="350"/>
      <c r="B171" s="5" t="s">
        <v>11</v>
      </c>
      <c r="C171" s="2">
        <v>301</v>
      </c>
      <c r="D171" s="1">
        <v>3501989</v>
      </c>
      <c r="E171" s="1">
        <v>3515577</v>
      </c>
      <c r="F171" s="41">
        <f t="shared" si="17"/>
        <v>13.588000000000001</v>
      </c>
      <c r="G171" s="22">
        <f t="shared" si="18"/>
        <v>61.970120041972734</v>
      </c>
      <c r="H171" s="45">
        <f t="shared" si="19"/>
        <v>11.911177797015261</v>
      </c>
      <c r="I171" s="42">
        <f t="shared" si="20"/>
        <v>73.88129783898799</v>
      </c>
      <c r="J171" s="30">
        <f t="shared" si="22"/>
        <v>310</v>
      </c>
      <c r="K171" s="194"/>
      <c r="L171" s="27">
        <f t="shared" si="21"/>
        <v>383.88129783898796</v>
      </c>
    </row>
    <row r="172" spans="1:12" x14ac:dyDescent="0.45">
      <c r="A172" s="350"/>
      <c r="B172" s="5" t="s">
        <v>11</v>
      </c>
      <c r="C172" s="2">
        <v>302</v>
      </c>
      <c r="D172" s="1">
        <v>2805656</v>
      </c>
      <c r="E172" s="1">
        <v>2816272</v>
      </c>
      <c r="F172" s="41">
        <f t="shared" si="17"/>
        <v>10.616</v>
      </c>
      <c r="G172" s="22">
        <f t="shared" si="18"/>
        <v>48.415866526757611</v>
      </c>
      <c r="H172" s="45">
        <f t="shared" si="19"/>
        <v>11.911177797015261</v>
      </c>
      <c r="I172" s="42">
        <f t="shared" si="20"/>
        <v>60.327044323772874</v>
      </c>
      <c r="J172" s="30">
        <f t="shared" si="22"/>
        <v>310</v>
      </c>
      <c r="K172" s="194">
        <v>10</v>
      </c>
      <c r="L172" s="27">
        <f t="shared" si="21"/>
        <v>380.3270443237729</v>
      </c>
    </row>
    <row r="173" spans="1:12" x14ac:dyDescent="0.45">
      <c r="A173" s="350"/>
      <c r="B173" s="5" t="s">
        <v>11</v>
      </c>
      <c r="C173" s="2">
        <v>303</v>
      </c>
      <c r="D173" s="1">
        <v>2617070</v>
      </c>
      <c r="E173" s="1">
        <v>2632911</v>
      </c>
      <c r="F173" s="41">
        <f t="shared" si="17"/>
        <v>15.841000000000001</v>
      </c>
      <c r="G173" s="22">
        <f t="shared" si="18"/>
        <v>72.24526579223506</v>
      </c>
      <c r="H173" s="45">
        <f t="shared" si="19"/>
        <v>11.911177797015261</v>
      </c>
      <c r="I173" s="42">
        <f t="shared" si="20"/>
        <v>84.156443589250316</v>
      </c>
      <c r="J173" s="30">
        <f t="shared" si="22"/>
        <v>310</v>
      </c>
      <c r="K173" s="194"/>
      <c r="L173" s="27">
        <f t="shared" si="21"/>
        <v>394.15644358925033</v>
      </c>
    </row>
    <row r="174" spans="1:12" x14ac:dyDescent="0.45">
      <c r="A174" s="350"/>
      <c r="B174" s="5" t="s">
        <v>11</v>
      </c>
      <c r="C174" s="2">
        <v>304</v>
      </c>
      <c r="D174" s="1">
        <v>5447261</v>
      </c>
      <c r="E174" s="1">
        <v>5452320</v>
      </c>
      <c r="F174" s="41">
        <f t="shared" si="17"/>
        <v>5.0590000000000002</v>
      </c>
      <c r="G174" s="22">
        <f t="shared" si="18"/>
        <v>23.072331269674716</v>
      </c>
      <c r="H174" s="45">
        <f t="shared" si="19"/>
        <v>11.911177797015261</v>
      </c>
      <c r="I174" s="42">
        <f t="shared" si="20"/>
        <v>34.983509066689976</v>
      </c>
      <c r="J174" s="30">
        <f t="shared" si="22"/>
        <v>310</v>
      </c>
      <c r="K174" s="194"/>
      <c r="L174" s="27">
        <f t="shared" si="21"/>
        <v>344.98350906668998</v>
      </c>
    </row>
    <row r="175" spans="1:12" x14ac:dyDescent="0.45">
      <c r="A175" s="350"/>
      <c r="B175" s="5" t="s">
        <v>11</v>
      </c>
      <c r="C175" s="2">
        <v>401</v>
      </c>
      <c r="D175" s="1">
        <v>3496872</v>
      </c>
      <c r="E175" s="1">
        <v>3496872</v>
      </c>
      <c r="F175" s="41">
        <f t="shared" si="17"/>
        <v>0</v>
      </c>
      <c r="G175" s="22">
        <f t="shared" si="18"/>
        <v>0</v>
      </c>
      <c r="H175" s="45">
        <f t="shared" si="19"/>
        <v>11.911177797015261</v>
      </c>
      <c r="I175" s="42">
        <f t="shared" si="20"/>
        <v>11.911177797015261</v>
      </c>
      <c r="J175" s="30">
        <f t="shared" si="22"/>
        <v>310</v>
      </c>
      <c r="K175" s="194"/>
      <c r="L175" s="27">
        <f t="shared" si="21"/>
        <v>321.91117779701528</v>
      </c>
    </row>
    <row r="176" spans="1:12" x14ac:dyDescent="0.45">
      <c r="A176" s="350"/>
      <c r="B176" s="5" t="s">
        <v>11</v>
      </c>
      <c r="C176" s="2">
        <v>402</v>
      </c>
      <c r="D176" s="1">
        <v>2077393</v>
      </c>
      <c r="E176" s="1">
        <v>2084281</v>
      </c>
      <c r="F176" s="41">
        <f t="shared" si="17"/>
        <v>6.8879999999999999</v>
      </c>
      <c r="G176" s="22">
        <f t="shared" si="18"/>
        <v>31.4137611752361</v>
      </c>
      <c r="H176" s="45">
        <f t="shared" si="19"/>
        <v>11.911177797015261</v>
      </c>
      <c r="I176" s="42">
        <f t="shared" si="20"/>
        <v>43.32493897225136</v>
      </c>
      <c r="J176" s="30">
        <f t="shared" si="22"/>
        <v>310</v>
      </c>
      <c r="K176" s="194"/>
      <c r="L176" s="27">
        <f t="shared" si="21"/>
        <v>353.32493897225135</v>
      </c>
    </row>
    <row r="177" spans="1:12" x14ac:dyDescent="0.45">
      <c r="A177" s="350"/>
      <c r="B177" s="5" t="s">
        <v>11</v>
      </c>
      <c r="C177" s="2">
        <v>403</v>
      </c>
      <c r="D177" s="1">
        <v>3365771</v>
      </c>
      <c r="E177" s="1">
        <v>3380715</v>
      </c>
      <c r="F177" s="41">
        <f>(E177-D177)*$N$1</f>
        <v>14.944000000000001</v>
      </c>
      <c r="G177" s="22">
        <f t="shared" si="18"/>
        <v>68.154362224554049</v>
      </c>
      <c r="H177" s="45">
        <f t="shared" si="19"/>
        <v>11.911177797015261</v>
      </c>
      <c r="I177" s="42">
        <f t="shared" si="20"/>
        <v>80.065540021569305</v>
      </c>
      <c r="J177" s="30">
        <f t="shared" si="22"/>
        <v>310</v>
      </c>
      <c r="K177" s="194"/>
      <c r="L177" s="27">
        <f t="shared" si="21"/>
        <v>390.06554002156929</v>
      </c>
    </row>
    <row r="178" spans="1:12" x14ac:dyDescent="0.45">
      <c r="A178" s="350"/>
      <c r="B178" s="5" t="s">
        <v>11</v>
      </c>
      <c r="C178" s="2">
        <v>404</v>
      </c>
      <c r="D178" s="1">
        <v>165542</v>
      </c>
      <c r="E178" s="1">
        <v>178634</v>
      </c>
      <c r="F178" s="41">
        <f t="shared" si="17"/>
        <v>13.092000000000001</v>
      </c>
      <c r="G178" s="22">
        <f>MMULT($G$1,1/$F$183)*F178</f>
        <v>59.708037355718794</v>
      </c>
      <c r="H178" s="45">
        <f t="shared" si="19"/>
        <v>11.911177797015261</v>
      </c>
      <c r="I178" s="42">
        <f t="shared" si="20"/>
        <v>71.619215152734057</v>
      </c>
      <c r="J178" s="30">
        <f t="shared" si="22"/>
        <v>310</v>
      </c>
      <c r="K178" s="194"/>
      <c r="L178" s="27">
        <f t="shared" si="21"/>
        <v>381.61921515273406</v>
      </c>
    </row>
    <row r="179" spans="1:12" x14ac:dyDescent="0.45">
      <c r="A179" s="350"/>
      <c r="B179" s="5" t="s">
        <v>11</v>
      </c>
      <c r="C179" s="2">
        <v>501</v>
      </c>
      <c r="D179" s="1">
        <v>4187611</v>
      </c>
      <c r="E179" s="1">
        <v>4243832</v>
      </c>
      <c r="F179" s="41">
        <f t="shared" si="17"/>
        <v>56.221000000000004</v>
      </c>
      <c r="G179" s="22">
        <f t="shared" si="18"/>
        <v>256.40433609653729</v>
      </c>
      <c r="H179" s="45">
        <f t="shared" si="19"/>
        <v>11.911177797015261</v>
      </c>
      <c r="I179" s="42">
        <f t="shared" si="20"/>
        <v>268.31551389355258</v>
      </c>
      <c r="J179" s="30">
        <f t="shared" si="22"/>
        <v>310</v>
      </c>
      <c r="K179" s="194">
        <v>10</v>
      </c>
      <c r="L179" s="27">
        <f t="shared" si="21"/>
        <v>588.31551389355263</v>
      </c>
    </row>
    <row r="180" spans="1:12" x14ac:dyDescent="0.45">
      <c r="A180" s="350"/>
      <c r="B180" s="5" t="s">
        <v>11</v>
      </c>
      <c r="C180" s="2">
        <v>502</v>
      </c>
      <c r="D180" s="1">
        <v>4097236</v>
      </c>
      <c r="E180" s="1">
        <v>4115729</v>
      </c>
      <c r="F180" s="41">
        <f t="shared" si="17"/>
        <v>18.493000000000002</v>
      </c>
      <c r="G180" s="22">
        <f t="shared" si="18"/>
        <v>84.340111122770224</v>
      </c>
      <c r="H180" s="45">
        <f t="shared" si="19"/>
        <v>11.911177797015261</v>
      </c>
      <c r="I180" s="42">
        <f t="shared" si="20"/>
        <v>96.25128891978548</v>
      </c>
      <c r="J180" s="30">
        <f t="shared" si="22"/>
        <v>310</v>
      </c>
      <c r="K180" s="194"/>
      <c r="L180" s="27">
        <f t="shared" si="21"/>
        <v>406.25128891978545</v>
      </c>
    </row>
    <row r="181" spans="1:12" x14ac:dyDescent="0.45">
      <c r="A181" s="350"/>
      <c r="B181" s="5" t="s">
        <v>11</v>
      </c>
      <c r="C181" s="2">
        <v>503</v>
      </c>
      <c r="D181" s="1">
        <v>2512344</v>
      </c>
      <c r="E181" s="1">
        <v>2523588</v>
      </c>
      <c r="F181" s="41">
        <f t="shared" si="17"/>
        <v>11.244</v>
      </c>
      <c r="G181" s="22">
        <f t="shared" si="18"/>
        <v>51.279955089192029</v>
      </c>
      <c r="H181" s="45">
        <f t="shared" si="19"/>
        <v>11.911177797015261</v>
      </c>
      <c r="I181" s="42">
        <f t="shared" si="20"/>
        <v>63.191132886207292</v>
      </c>
      <c r="J181" s="30">
        <f t="shared" si="22"/>
        <v>310</v>
      </c>
      <c r="K181" s="194"/>
      <c r="L181" s="27">
        <f t="shared" si="21"/>
        <v>373.1911328862073</v>
      </c>
    </row>
    <row r="182" spans="1:12" x14ac:dyDescent="0.45">
      <c r="A182" s="350"/>
      <c r="B182" s="5" t="s">
        <v>11</v>
      </c>
      <c r="C182" s="2">
        <v>504</v>
      </c>
      <c r="D182" s="1">
        <v>3509330</v>
      </c>
      <c r="E182" s="1">
        <v>3543044</v>
      </c>
      <c r="F182" s="41">
        <f>(E182-D182)*$N$1</f>
        <v>33.713999999999999</v>
      </c>
      <c r="G182" s="22">
        <f t="shared" si="18"/>
        <v>153.75777355718785</v>
      </c>
      <c r="H182" s="45">
        <f t="shared" si="19"/>
        <v>11.911177797015261</v>
      </c>
      <c r="I182" s="42">
        <f t="shared" si="20"/>
        <v>165.6689513542031</v>
      </c>
      <c r="J182" s="30">
        <f t="shared" si="22"/>
        <v>310</v>
      </c>
      <c r="K182" s="194"/>
      <c r="L182" s="27">
        <f t="shared" si="21"/>
        <v>475.6689513542031</v>
      </c>
    </row>
    <row r="183" spans="1:12" ht="15" customHeight="1" x14ac:dyDescent="0.45">
      <c r="F183" s="27">
        <f>SUM(F3:F182)</f>
        <v>3341.8890000000006</v>
      </c>
      <c r="G183" s="22">
        <f>MMULT($G$1,1/$F$183)*F183</f>
        <v>15241.187996537255</v>
      </c>
      <c r="H183" s="268">
        <f>SUM(H3:H182)</f>
        <v>2144.0120034627398</v>
      </c>
      <c r="I183" s="42">
        <f>SUM(G183,H183)</f>
        <v>17385.199999999997</v>
      </c>
      <c r="K183" s="20">
        <f>SUM(K3:K182)</f>
        <v>450</v>
      </c>
    </row>
    <row r="184" spans="1:12" ht="15" customHeight="1" x14ac:dyDescent="0.45">
      <c r="F184" t="s">
        <v>12</v>
      </c>
      <c r="I184" s="107">
        <f>SUM(-E190,I1)</f>
        <v>0</v>
      </c>
    </row>
    <row r="185" spans="1:12" ht="15" customHeight="1" x14ac:dyDescent="0.45"/>
    <row r="186" spans="1:12" ht="18" x14ac:dyDescent="0.55000000000000004">
      <c r="D186" s="361" t="s">
        <v>274</v>
      </c>
      <c r="E186" s="361"/>
      <c r="F186" s="361"/>
    </row>
    <row r="187" spans="1:12" ht="15" customHeight="1" x14ac:dyDescent="0.45">
      <c r="D187" s="54" t="s">
        <v>72</v>
      </c>
      <c r="E187" s="147" t="s">
        <v>275</v>
      </c>
      <c r="F187" s="54" t="s">
        <v>69</v>
      </c>
    </row>
    <row r="188" spans="1:12" ht="15" customHeight="1" x14ac:dyDescent="0.45">
      <c r="D188" s="46">
        <v>6244656</v>
      </c>
      <c r="E188" s="86">
        <v>7938.6</v>
      </c>
      <c r="F188" s="92">
        <v>1815</v>
      </c>
      <c r="G188" s="91">
        <f>MMULT(E188,1/F188)</f>
        <v>4.3738842975206609</v>
      </c>
      <c r="H188" s="20"/>
    </row>
    <row r="189" spans="1:12" ht="15" customHeight="1" thickBot="1" x14ac:dyDescent="0.5">
      <c r="D189" s="46">
        <v>6244619</v>
      </c>
      <c r="E189" s="87">
        <v>9446.6</v>
      </c>
      <c r="F189" s="93">
        <v>1997</v>
      </c>
      <c r="G189" s="91">
        <f>MMULT(E189,1/F189)</f>
        <v>4.7303955933900852</v>
      </c>
      <c r="H189" s="150"/>
    </row>
    <row r="190" spans="1:12" ht="15" customHeight="1" thickBot="1" x14ac:dyDescent="0.5">
      <c r="D190" s="6" t="s">
        <v>33</v>
      </c>
      <c r="E190" s="48">
        <f>SUM(E188:E189)</f>
        <v>17385.2</v>
      </c>
      <c r="F190" s="94">
        <f>SUM(F188:F189)</f>
        <v>3812</v>
      </c>
      <c r="H190" s="61"/>
    </row>
    <row r="191" spans="1:12" ht="15" customHeight="1" x14ac:dyDescent="0.45">
      <c r="H191" s="61"/>
    </row>
    <row r="192" spans="1:12" ht="15" customHeight="1" x14ac:dyDescent="0.45">
      <c r="D192" s="358" t="s">
        <v>69</v>
      </c>
      <c r="E192" s="358"/>
      <c r="F192" s="234">
        <f>SUM(F190)</f>
        <v>3812</v>
      </c>
      <c r="G192" s="154">
        <f>MMULT(E190,1/F190)</f>
        <v>4.5606505771248695</v>
      </c>
      <c r="H192" s="153" t="s">
        <v>12</v>
      </c>
      <c r="I192" s="233" cm="1">
        <f t="array" ref="I192">MMULT(E190,1/F190)</f>
        <v>4.5606505771248695</v>
      </c>
    </row>
    <row r="193" spans="2:13" ht="15" customHeight="1" x14ac:dyDescent="0.45">
      <c r="D193" s="358" t="s">
        <v>271</v>
      </c>
      <c r="E193" s="358"/>
      <c r="F193" s="234">
        <f>SUM(F183)</f>
        <v>3341.8890000000006</v>
      </c>
      <c r="G193" s="27">
        <f>MMULT(F193,G192)</f>
        <v>15241.187996537255</v>
      </c>
      <c r="H193" s="61"/>
    </row>
    <row r="194" spans="2:13" ht="15" customHeight="1" thickBot="1" x14ac:dyDescent="0.5">
      <c r="D194" s="358" t="s">
        <v>270</v>
      </c>
      <c r="E194" s="358"/>
      <c r="F194" s="234">
        <f>SUM(F192,-F193)</f>
        <v>470.11099999999942</v>
      </c>
      <c r="G194" s="47">
        <f>MMULT(F194,G192)</f>
        <v>2144.0120034627471</v>
      </c>
      <c r="H194" s="61"/>
    </row>
    <row r="195" spans="2:13" ht="15" customHeight="1" thickBot="1" x14ac:dyDescent="0.5">
      <c r="F195" s="7"/>
      <c r="G195" s="48">
        <f>SUM(G193:G194)</f>
        <v>17385.200000000004</v>
      </c>
    </row>
    <row r="196" spans="2:13" ht="15" customHeight="1" x14ac:dyDescent="0.45">
      <c r="F196" s="7"/>
    </row>
    <row r="197" spans="2:13" ht="15" customHeight="1" x14ac:dyDescent="0.45">
      <c r="F197" s="7"/>
    </row>
    <row r="198" spans="2:13" ht="15" customHeight="1" x14ac:dyDescent="0.45">
      <c r="D198" t="s">
        <v>70</v>
      </c>
      <c r="F198" s="20">
        <f>MAX(F3:F182)</f>
        <v>63.492000000000004</v>
      </c>
      <c r="G198" s="20">
        <f>MAX(I3:I182)</f>
        <v>301.47600423982755</v>
      </c>
    </row>
    <row r="199" spans="2:13" ht="15" customHeight="1" x14ac:dyDescent="0.45">
      <c r="D199" t="s">
        <v>71</v>
      </c>
      <c r="F199" s="20">
        <f>MIN(F3:F182)</f>
        <v>0</v>
      </c>
      <c r="G199" s="20">
        <f>MIN(I3:I182)</f>
        <v>11.911177797015261</v>
      </c>
    </row>
    <row r="200" spans="2:13" ht="15" customHeight="1" x14ac:dyDescent="0.45">
      <c r="D200" t="s">
        <v>265</v>
      </c>
      <c r="F200" s="91">
        <f>AVERAGE(F3:F182)</f>
        <v>18.566050000000004</v>
      </c>
      <c r="G200" s="91">
        <f>AVERAGE(G3:G182)</f>
        <v>84.673266647429173</v>
      </c>
    </row>
    <row r="201" spans="2:13" ht="15" customHeight="1" x14ac:dyDescent="0.45">
      <c r="D201" t="s">
        <v>273</v>
      </c>
      <c r="F201" s="91">
        <f>AVERAGE(F199,F198)</f>
        <v>31.746000000000002</v>
      </c>
      <c r="G201" t="s">
        <v>12</v>
      </c>
    </row>
    <row r="202" spans="2:13" ht="15.75" customHeight="1" x14ac:dyDescent="0.45"/>
    <row r="203" spans="2:13" ht="15" customHeight="1" thickBot="1" x14ac:dyDescent="0.5"/>
    <row r="204" spans="2:13" ht="15" customHeight="1" x14ac:dyDescent="0.45">
      <c r="B204" s="271"/>
      <c r="C204" s="272"/>
      <c r="D204" s="272"/>
      <c r="E204" s="272"/>
      <c r="F204" s="272"/>
      <c r="G204" s="272"/>
      <c r="H204" s="272"/>
      <c r="I204" s="273"/>
      <c r="J204" s="272"/>
      <c r="K204" s="274"/>
    </row>
    <row r="205" spans="2:13" ht="23.25" x14ac:dyDescent="0.7">
      <c r="B205" s="368" t="s">
        <v>334</v>
      </c>
      <c r="C205" s="369"/>
      <c r="D205" s="369"/>
      <c r="E205" s="369"/>
      <c r="F205" s="369"/>
      <c r="G205" s="369"/>
      <c r="H205" s="369"/>
      <c r="I205" s="369"/>
      <c r="J205" s="369"/>
      <c r="K205" s="370"/>
    </row>
    <row r="206" spans="2:13" ht="15" customHeight="1" x14ac:dyDescent="0.45">
      <c r="B206" s="275"/>
      <c r="D206" s="6"/>
      <c r="E206" s="6"/>
      <c r="F206" s="6"/>
      <c r="G206" s="6"/>
      <c r="H206" s="6"/>
      <c r="I206" s="6"/>
      <c r="J206" s="6"/>
      <c r="K206" s="276"/>
    </row>
    <row r="207" spans="2:13" ht="15" customHeight="1" x14ac:dyDescent="0.45">
      <c r="B207" s="275"/>
      <c r="C207" s="338" t="s">
        <v>350</v>
      </c>
      <c r="D207" s="338"/>
      <c r="E207" s="338"/>
      <c r="I207" s="42" t="s">
        <v>354</v>
      </c>
      <c r="J207" s="286">
        <f>SUM(E2)</f>
        <v>46122</v>
      </c>
      <c r="K207" s="277"/>
      <c r="M207" t="s">
        <v>12</v>
      </c>
    </row>
    <row r="208" spans="2:13" ht="15" customHeight="1" x14ac:dyDescent="0.45">
      <c r="B208" s="275"/>
      <c r="C208" s="338" t="s">
        <v>351</v>
      </c>
      <c r="D208" s="338"/>
      <c r="E208" s="338"/>
      <c r="I208" s="42" t="s">
        <v>66</v>
      </c>
      <c r="J208" s="287" t="s">
        <v>3</v>
      </c>
      <c r="K208" s="277"/>
    </row>
    <row r="209" spans="2:11" ht="15" customHeight="1" x14ac:dyDescent="0.45">
      <c r="B209" s="275"/>
      <c r="C209" s="338" t="s">
        <v>352</v>
      </c>
      <c r="D209" s="338"/>
      <c r="E209" s="338"/>
      <c r="I209" s="42" t="s">
        <v>355</v>
      </c>
      <c r="J209" s="287">
        <v>101</v>
      </c>
      <c r="K209" s="277"/>
    </row>
    <row r="210" spans="2:11" ht="15" customHeight="1" x14ac:dyDescent="0.45">
      <c r="B210" s="275"/>
      <c r="C210" s="338" t="s">
        <v>353</v>
      </c>
      <c r="D210" s="338"/>
      <c r="E210" s="338"/>
      <c r="J210" t="s">
        <v>12</v>
      </c>
      <c r="K210" s="277"/>
    </row>
    <row r="211" spans="2:11" ht="15" customHeight="1" x14ac:dyDescent="0.45">
      <c r="B211" s="275"/>
      <c r="K211" s="277"/>
    </row>
    <row r="212" spans="2:11" ht="15" customHeight="1" x14ac:dyDescent="0.45">
      <c r="B212" s="365" t="s">
        <v>302</v>
      </c>
      <c r="C212" s="366"/>
      <c r="D212" s="366"/>
      <c r="E212" s="366"/>
      <c r="F212" s="366"/>
      <c r="G212" s="367"/>
      <c r="K212" s="277"/>
    </row>
    <row r="213" spans="2:11" ht="15" customHeight="1" x14ac:dyDescent="0.45">
      <c r="B213" s="278" t="s">
        <v>356</v>
      </c>
      <c r="C213" s="242"/>
      <c r="D213" s="242"/>
      <c r="E213" s="242"/>
      <c r="F213" s="242"/>
      <c r="G213" s="243"/>
      <c r="H213" s="352" t="s">
        <v>327</v>
      </c>
      <c r="I213" s="353"/>
      <c r="J213" s="284">
        <v>290</v>
      </c>
      <c r="K213" s="277"/>
    </row>
    <row r="214" spans="2:11" ht="15" customHeight="1" x14ac:dyDescent="0.45">
      <c r="B214" s="371" t="s">
        <v>357</v>
      </c>
      <c r="C214" s="372"/>
      <c r="D214" s="372"/>
      <c r="E214" s="372"/>
      <c r="F214" s="372"/>
      <c r="G214" s="373"/>
      <c r="H214" s="352" t="s">
        <v>326</v>
      </c>
      <c r="I214" s="353"/>
      <c r="J214" s="284">
        <v>20</v>
      </c>
      <c r="K214" s="277"/>
    </row>
    <row r="215" spans="2:11" ht="15" customHeight="1" x14ac:dyDescent="0.45">
      <c r="B215" s="371" t="s">
        <v>358</v>
      </c>
      <c r="C215" s="372"/>
      <c r="D215" s="372"/>
      <c r="E215" s="372"/>
      <c r="F215" s="372"/>
      <c r="G215" s="373"/>
      <c r="H215" s="352" t="s">
        <v>328</v>
      </c>
      <c r="I215" s="353"/>
      <c r="J215" s="284" cm="1">
        <f t="array" ref="J215">LOOKUP(J208&amp;J209,B3:K182:B3:B182&amp;C3:C182,G3:G182)</f>
        <v>70.598870933892982</v>
      </c>
      <c r="K215" s="277"/>
    </row>
    <row r="216" spans="2:11" ht="15" customHeight="1" x14ac:dyDescent="0.45">
      <c r="B216" s="374" t="s">
        <v>359</v>
      </c>
      <c r="C216" s="375"/>
      <c r="D216" s="375"/>
      <c r="E216" s="375"/>
      <c r="F216" s="375"/>
      <c r="G216" s="376"/>
      <c r="H216" s="352" t="s">
        <v>329</v>
      </c>
      <c r="I216" s="353"/>
      <c r="J216" s="284">
        <f>SUM(H3)</f>
        <v>11.911177797015261</v>
      </c>
      <c r="K216" s="277"/>
    </row>
    <row r="217" spans="2:11" ht="15" customHeight="1" x14ac:dyDescent="0.45">
      <c r="B217" s="374" t="s">
        <v>360</v>
      </c>
      <c r="C217" s="375"/>
      <c r="D217" s="375"/>
      <c r="E217" s="375"/>
      <c r="F217" s="375"/>
      <c r="G217" s="376"/>
      <c r="H217" s="352" t="s">
        <v>337</v>
      </c>
      <c r="I217" s="353"/>
      <c r="J217" s="284" cm="1">
        <f t="array" ref="J217">LOOKUP(J208&amp;J209,B3:K182:B3:B182&amp;C3:C182,K3:K184)</f>
        <v>0</v>
      </c>
      <c r="K217" s="277"/>
    </row>
    <row r="218" spans="2:11" ht="15" customHeight="1" thickBot="1" x14ac:dyDescent="0.5">
      <c r="B218" s="374" t="s">
        <v>361</v>
      </c>
      <c r="C218" s="375"/>
      <c r="D218" s="375"/>
      <c r="E218" s="375"/>
      <c r="F218" s="375"/>
      <c r="G218" s="376"/>
      <c r="H218" s="354" t="s">
        <v>333</v>
      </c>
      <c r="I218" s="355"/>
      <c r="J218" s="285">
        <v>0</v>
      </c>
      <c r="K218" s="277"/>
    </row>
    <row r="219" spans="2:11" ht="15" customHeight="1" thickBot="1" x14ac:dyDescent="0.5">
      <c r="B219" s="377" t="s">
        <v>362</v>
      </c>
      <c r="C219" s="378"/>
      <c r="D219" s="378"/>
      <c r="E219" s="378"/>
      <c r="F219" s="378"/>
      <c r="G219" s="379"/>
      <c r="H219" s="356" t="s">
        <v>33</v>
      </c>
      <c r="I219" s="357"/>
      <c r="J219" s="270">
        <f>SUM(J213:K218)</f>
        <v>392.51004873090824</v>
      </c>
      <c r="K219" s="279"/>
    </row>
    <row r="220" spans="2:11" ht="15" customHeight="1" thickBot="1" x14ac:dyDescent="0.5">
      <c r="B220" s="280"/>
      <c r="C220" s="281"/>
      <c r="D220" s="281"/>
      <c r="E220" s="281"/>
      <c r="F220" s="281"/>
      <c r="G220" s="281"/>
      <c r="H220" s="282"/>
      <c r="I220" s="282"/>
      <c r="J220" s="282"/>
      <c r="K220" s="283"/>
    </row>
    <row r="221" spans="2:11" ht="15.75" customHeight="1" thickBot="1" x14ac:dyDescent="0.5"/>
    <row r="222" spans="2:11" ht="42.75" customHeight="1" thickBot="1" x14ac:dyDescent="0.5">
      <c r="B222" s="362" t="s">
        <v>363</v>
      </c>
      <c r="C222" s="363"/>
      <c r="D222" s="363"/>
      <c r="E222" s="363"/>
      <c r="F222" s="363"/>
      <c r="G222" s="363"/>
      <c r="H222" s="363"/>
      <c r="I222" s="363"/>
      <c r="J222" s="363"/>
      <c r="K222" s="364"/>
    </row>
    <row r="223" spans="2:11" ht="15" customHeight="1" x14ac:dyDescent="0.45"/>
    <row r="224" spans="2:11" ht="15" customHeight="1" x14ac:dyDescent="0.45"/>
    <row r="225" ht="15" customHeight="1" x14ac:dyDescent="0.45"/>
    <row r="226" ht="15" customHeight="1" x14ac:dyDescent="0.45"/>
    <row r="227" ht="15" customHeight="1" x14ac:dyDescent="0.45"/>
    <row r="228" ht="15" customHeight="1" x14ac:dyDescent="0.45"/>
    <row r="229" ht="15" customHeight="1" x14ac:dyDescent="0.45"/>
    <row r="230" ht="15" customHeight="1" x14ac:dyDescent="0.45"/>
    <row r="231" ht="15" customHeight="1" x14ac:dyDescent="0.45"/>
    <row r="232" ht="15" customHeight="1" x14ac:dyDescent="0.45"/>
    <row r="233" ht="15" customHeight="1" x14ac:dyDescent="0.45"/>
    <row r="234" ht="15" customHeight="1" x14ac:dyDescent="0.45"/>
    <row r="235" ht="15" customHeight="1" x14ac:dyDescent="0.45"/>
    <row r="236" ht="15" customHeight="1" x14ac:dyDescent="0.45"/>
    <row r="237" ht="15" customHeight="1" x14ac:dyDescent="0.45"/>
    <row r="238" ht="15" customHeight="1" x14ac:dyDescent="0.45"/>
    <row r="239" ht="15" customHeight="1" x14ac:dyDescent="0.45"/>
    <row r="240" ht="15" customHeight="1" x14ac:dyDescent="0.45"/>
    <row r="241" ht="15.75" customHeight="1" x14ac:dyDescent="0.45"/>
  </sheetData>
  <mergeCells count="35">
    <mergeCell ref="D192:E192"/>
    <mergeCell ref="D193:E193"/>
    <mergeCell ref="D194:E194"/>
    <mergeCell ref="A83:A102"/>
    <mergeCell ref="A103:A122"/>
    <mergeCell ref="A123:A142"/>
    <mergeCell ref="A143:A162"/>
    <mergeCell ref="A163:A182"/>
    <mergeCell ref="D186:F186"/>
    <mergeCell ref="A63:A82"/>
    <mergeCell ref="D1:E1"/>
    <mergeCell ref="I1:J1"/>
    <mergeCell ref="A3:A22"/>
    <mergeCell ref="A23:A42"/>
    <mergeCell ref="A43:A62"/>
    <mergeCell ref="B205:K205"/>
    <mergeCell ref="C207:E207"/>
    <mergeCell ref="C208:E208"/>
    <mergeCell ref="C209:E209"/>
    <mergeCell ref="C210:E210"/>
    <mergeCell ref="B212:G212"/>
    <mergeCell ref="H213:I213"/>
    <mergeCell ref="B214:G214"/>
    <mergeCell ref="H214:I214"/>
    <mergeCell ref="B215:G215"/>
    <mergeCell ref="H215:I215"/>
    <mergeCell ref="B219:G219"/>
    <mergeCell ref="H219:I219"/>
    <mergeCell ref="B222:K222"/>
    <mergeCell ref="B216:G216"/>
    <mergeCell ref="H216:I216"/>
    <mergeCell ref="B217:G217"/>
    <mergeCell ref="H217:I217"/>
    <mergeCell ref="B218:G218"/>
    <mergeCell ref="H218:I218"/>
  </mergeCells>
  <pageMargins left="0.7" right="0.7" top="0.75" bottom="0.75" header="0.3" footer="0.3"/>
  <pageSetup paperSize="9" scale="85" orientation="portrait" horizontalDpi="4294967293" verticalDpi="4294967293" r:id="rId1"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B69C79-5CB0-4D4B-AFAB-A4156C1618A3}">
  <dimension ref="A1:O222"/>
  <sheetViews>
    <sheetView zoomScale="85" zoomScaleNormal="85" workbookViewId="0">
      <pane xSplit="1" ySplit="2" topLeftCell="B203" activePane="bottomRight" state="frozen"/>
      <selection activeCell="F159" sqref="F159"/>
      <selection pane="topRight" activeCell="F159" sqref="F159"/>
      <selection pane="bottomLeft" activeCell="F159" sqref="F159"/>
      <selection pane="bottomRight" activeCell="H10" sqref="H10"/>
    </sheetView>
  </sheetViews>
  <sheetFormatPr baseColWidth="10" defaultRowHeight="14.25" x14ac:dyDescent="0.45"/>
  <cols>
    <col min="1" max="1" width="4.1328125" customWidth="1"/>
    <col min="2" max="2" width="5.3984375" style="6" bestFit="1" customWidth="1"/>
    <col min="3" max="3" width="6.265625" bestFit="1" customWidth="1"/>
    <col min="4" max="5" width="10" customWidth="1"/>
    <col min="6" max="6" width="11.1328125" customWidth="1"/>
    <col min="7" max="7" width="12.59765625" customWidth="1"/>
    <col min="8" max="8" width="13.3984375" customWidth="1"/>
    <col min="9" max="9" width="12.86328125" style="20" bestFit="1" customWidth="1"/>
    <col min="10" max="10" width="12.86328125" customWidth="1"/>
    <col min="11" max="11" width="7.73046875" style="81" bestFit="1" customWidth="1"/>
    <col min="12" max="12" width="13.265625" customWidth="1"/>
  </cols>
  <sheetData>
    <row r="1" spans="1:15" ht="21" customHeight="1" x14ac:dyDescent="0.45">
      <c r="D1" s="347" t="s">
        <v>280</v>
      </c>
      <c r="E1" s="347"/>
      <c r="F1" s="53" t="s">
        <v>2</v>
      </c>
      <c r="G1" s="27">
        <f>SUM(G193)</f>
        <v>14764.474440837841</v>
      </c>
      <c r="H1" s="27">
        <f>SUM(G194)</f>
        <v>1844.2255591621613</v>
      </c>
      <c r="I1" s="348">
        <f>SUM(G1:H1)</f>
        <v>16608.7</v>
      </c>
      <c r="J1" s="349"/>
      <c r="K1" s="168" t="s">
        <v>12</v>
      </c>
      <c r="L1" s="4"/>
      <c r="N1">
        <v>1E-3</v>
      </c>
    </row>
    <row r="2" spans="1:15" ht="46.5" customHeight="1" x14ac:dyDescent="0.45">
      <c r="B2" s="43" t="s">
        <v>0</v>
      </c>
      <c r="C2" s="44" t="s">
        <v>1</v>
      </c>
      <c r="D2" s="3">
        <v>46122</v>
      </c>
      <c r="E2" s="3">
        <v>46152</v>
      </c>
      <c r="F2" s="50" t="s">
        <v>68</v>
      </c>
      <c r="G2" s="51" t="s">
        <v>276</v>
      </c>
      <c r="H2" s="52" t="s">
        <v>277</v>
      </c>
      <c r="I2" s="21" t="s">
        <v>278</v>
      </c>
      <c r="J2" s="28" t="s">
        <v>319</v>
      </c>
      <c r="K2" s="169" t="s">
        <v>266</v>
      </c>
      <c r="L2" s="28" t="s">
        <v>279</v>
      </c>
      <c r="N2" t="s">
        <v>12</v>
      </c>
    </row>
    <row r="3" spans="1:15" ht="15" customHeight="1" x14ac:dyDescent="0.45">
      <c r="A3" s="350"/>
      <c r="B3" s="5" t="s">
        <v>3</v>
      </c>
      <c r="C3" s="2">
        <v>101</v>
      </c>
      <c r="D3" s="1">
        <v>3217221</v>
      </c>
      <c r="E3" s="1">
        <v>3230260</v>
      </c>
      <c r="F3" s="41">
        <f>(E3-D3)*$N$1</f>
        <v>13.039</v>
      </c>
      <c r="G3" s="22">
        <f>MMULT($G$1,1/$F$183)*F3</f>
        <v>58.529956567567574</v>
      </c>
      <c r="H3" s="45">
        <f>MMULT($H$1,1/180)</f>
        <v>10.245697550900896</v>
      </c>
      <c r="I3" s="42">
        <f>SUM(G3,H3)</f>
        <v>68.775654118468466</v>
      </c>
      <c r="J3" s="30">
        <v>310</v>
      </c>
      <c r="K3" s="194"/>
      <c r="L3" s="27">
        <f>SUM(I3,J3,K3)</f>
        <v>378.77565411846848</v>
      </c>
      <c r="N3" t="s">
        <v>12</v>
      </c>
    </row>
    <row r="4" spans="1:15" ht="15" customHeight="1" x14ac:dyDescent="0.45">
      <c r="A4" s="350"/>
      <c r="B4" s="5" t="s">
        <v>3</v>
      </c>
      <c r="C4" s="2">
        <v>102</v>
      </c>
      <c r="D4" s="1">
        <v>2092100</v>
      </c>
      <c r="E4" s="1">
        <v>2095603</v>
      </c>
      <c r="F4" s="41">
        <f>(E4-D4)*$N$1</f>
        <v>3.5030000000000001</v>
      </c>
      <c r="G4" s="22">
        <f t="shared" ref="G4:G67" si="0">MMULT($G$1,1/$F$183)*F4</f>
        <v>15.724398945945948</v>
      </c>
      <c r="H4" s="45">
        <f t="shared" ref="H4:H67" si="1">MMULT($H$1,1/180)</f>
        <v>10.245697550900896</v>
      </c>
      <c r="I4" s="42">
        <f t="shared" ref="I4:I67" si="2">SUM(G4,H4)</f>
        <v>25.970096496846843</v>
      </c>
      <c r="J4" s="30">
        <f>SUM($J$3)</f>
        <v>310</v>
      </c>
      <c r="K4" s="194"/>
      <c r="L4" s="27">
        <f t="shared" ref="L4:L67" si="3">SUM(I4,J4,K4)</f>
        <v>335.97009649684685</v>
      </c>
      <c r="N4" t="s">
        <v>12</v>
      </c>
    </row>
    <row r="5" spans="1:15" ht="15" customHeight="1" x14ac:dyDescent="0.45">
      <c r="A5" s="350"/>
      <c r="B5" s="5" t="s">
        <v>3</v>
      </c>
      <c r="C5" s="2">
        <v>103</v>
      </c>
      <c r="D5" s="1">
        <v>2976611</v>
      </c>
      <c r="E5" s="1">
        <v>2986462</v>
      </c>
      <c r="F5" s="41">
        <f t="shared" ref="F5:F22" si="4">(E5-D5)*$N$1</f>
        <v>9.8510000000000009</v>
      </c>
      <c r="G5" s="22">
        <f t="shared" si="0"/>
        <v>44.219541540540547</v>
      </c>
      <c r="H5" s="45">
        <f t="shared" si="1"/>
        <v>10.245697550900896</v>
      </c>
      <c r="I5" s="42">
        <f t="shared" si="2"/>
        <v>54.465239091441447</v>
      </c>
      <c r="J5" s="30">
        <f t="shared" ref="J5:J68" si="5">SUM($J$3)</f>
        <v>310</v>
      </c>
      <c r="K5" s="194"/>
      <c r="L5" s="27">
        <f t="shared" si="3"/>
        <v>364.46523909144145</v>
      </c>
      <c r="N5" t="s">
        <v>12</v>
      </c>
    </row>
    <row r="6" spans="1:15" ht="15" customHeight="1" x14ac:dyDescent="0.45">
      <c r="A6" s="350"/>
      <c r="B6" s="5" t="s">
        <v>3</v>
      </c>
      <c r="C6" s="2">
        <v>104</v>
      </c>
      <c r="D6" s="1">
        <v>2601813</v>
      </c>
      <c r="E6" s="1">
        <v>2611980</v>
      </c>
      <c r="F6" s="41">
        <f t="shared" si="4"/>
        <v>10.167</v>
      </c>
      <c r="G6" s="22">
        <f t="shared" si="0"/>
        <v>45.638014297297303</v>
      </c>
      <c r="H6" s="45">
        <f t="shared" si="1"/>
        <v>10.245697550900896</v>
      </c>
      <c r="I6" s="42">
        <f t="shared" si="2"/>
        <v>55.883711848198203</v>
      </c>
      <c r="J6" s="30">
        <f t="shared" si="5"/>
        <v>310</v>
      </c>
      <c r="K6" s="194"/>
      <c r="L6" s="27">
        <f t="shared" si="3"/>
        <v>365.88371184819823</v>
      </c>
      <c r="N6" t="s">
        <v>12</v>
      </c>
      <c r="O6" t="s">
        <v>12</v>
      </c>
    </row>
    <row r="7" spans="1:15" ht="15" customHeight="1" x14ac:dyDescent="0.45">
      <c r="A7" s="350"/>
      <c r="B7" s="5" t="s">
        <v>3</v>
      </c>
      <c r="C7" s="2">
        <v>201</v>
      </c>
      <c r="D7" s="1">
        <v>3805412</v>
      </c>
      <c r="E7" s="1">
        <v>3822794</v>
      </c>
      <c r="F7" s="41">
        <f t="shared" si="4"/>
        <v>17.382000000000001</v>
      </c>
      <c r="G7" s="22">
        <f t="shared" si="0"/>
        <v>78.024979297297307</v>
      </c>
      <c r="H7" s="45">
        <f t="shared" si="1"/>
        <v>10.245697550900896</v>
      </c>
      <c r="I7" s="42">
        <f t="shared" si="2"/>
        <v>88.270676848198207</v>
      </c>
      <c r="J7" s="30">
        <f t="shared" si="5"/>
        <v>310</v>
      </c>
      <c r="K7" s="194"/>
      <c r="L7" s="27">
        <f t="shared" si="3"/>
        <v>398.27067684819821</v>
      </c>
      <c r="N7" t="s">
        <v>12</v>
      </c>
    </row>
    <row r="8" spans="1:15" ht="15" customHeight="1" x14ac:dyDescent="0.45">
      <c r="A8" s="350"/>
      <c r="B8" s="5" t="s">
        <v>3</v>
      </c>
      <c r="C8" s="2">
        <v>202</v>
      </c>
      <c r="D8" s="1">
        <v>277568</v>
      </c>
      <c r="E8" s="1">
        <v>297391</v>
      </c>
      <c r="F8" s="41">
        <f t="shared" si="4"/>
        <v>19.823</v>
      </c>
      <c r="G8" s="22">
        <f t="shared" si="0"/>
        <v>88.982232459459468</v>
      </c>
      <c r="H8" s="45">
        <f t="shared" si="1"/>
        <v>10.245697550900896</v>
      </c>
      <c r="I8" s="42">
        <f t="shared" si="2"/>
        <v>99.227930010360367</v>
      </c>
      <c r="J8" s="30">
        <f t="shared" si="5"/>
        <v>310</v>
      </c>
      <c r="K8" s="194"/>
      <c r="L8" s="27">
        <f t="shared" si="3"/>
        <v>409.22793001036035</v>
      </c>
      <c r="N8" t="s">
        <v>12</v>
      </c>
    </row>
    <row r="9" spans="1:15" ht="15" customHeight="1" x14ac:dyDescent="0.45">
      <c r="A9" s="350"/>
      <c r="B9" s="5" t="s">
        <v>3</v>
      </c>
      <c r="C9" s="2">
        <v>203</v>
      </c>
      <c r="D9" s="1">
        <v>5053011</v>
      </c>
      <c r="E9" s="1">
        <v>5075889</v>
      </c>
      <c r="F9" s="41">
        <f t="shared" si="4"/>
        <v>22.878</v>
      </c>
      <c r="G9" s="22">
        <f t="shared" si="0"/>
        <v>102.69563205405407</v>
      </c>
      <c r="H9" s="45">
        <f t="shared" si="1"/>
        <v>10.245697550900896</v>
      </c>
      <c r="I9" s="42">
        <f t="shared" si="2"/>
        <v>112.94132960495497</v>
      </c>
      <c r="J9" s="30">
        <f t="shared" si="5"/>
        <v>310</v>
      </c>
      <c r="K9" s="194"/>
      <c r="L9" s="27">
        <f t="shared" si="3"/>
        <v>422.94132960495494</v>
      </c>
      <c r="N9" t="s">
        <v>12</v>
      </c>
    </row>
    <row r="10" spans="1:15" ht="15" customHeight="1" x14ac:dyDescent="0.45">
      <c r="A10" s="350"/>
      <c r="B10" s="5" t="s">
        <v>3</v>
      </c>
      <c r="C10" s="2">
        <v>204</v>
      </c>
      <c r="D10" s="1">
        <v>2046704</v>
      </c>
      <c r="E10" s="1">
        <v>2059570</v>
      </c>
      <c r="F10" s="41">
        <f t="shared" si="4"/>
        <v>12.866</v>
      </c>
      <c r="G10" s="22">
        <f t="shared" si="0"/>
        <v>57.753387621621627</v>
      </c>
      <c r="H10" s="45">
        <f t="shared" si="1"/>
        <v>10.245697550900896</v>
      </c>
      <c r="I10" s="42">
        <f t="shared" si="2"/>
        <v>67.999085172522527</v>
      </c>
      <c r="J10" s="30">
        <f t="shared" si="5"/>
        <v>310</v>
      </c>
      <c r="K10" s="194"/>
      <c r="L10" s="27">
        <f t="shared" si="3"/>
        <v>377.99908517252254</v>
      </c>
      <c r="N10" t="s">
        <v>12</v>
      </c>
    </row>
    <row r="11" spans="1:15" ht="15" customHeight="1" x14ac:dyDescent="0.45">
      <c r="A11" s="350"/>
      <c r="B11" s="5" t="s">
        <v>3</v>
      </c>
      <c r="C11" s="2">
        <v>301</v>
      </c>
      <c r="D11" s="1">
        <v>4183183</v>
      </c>
      <c r="E11" s="1">
        <v>4209850</v>
      </c>
      <c r="F11" s="41">
        <f t="shared" si="4"/>
        <v>26.667000000000002</v>
      </c>
      <c r="G11" s="22">
        <f t="shared" si="0"/>
        <v>119.70383862162164</v>
      </c>
      <c r="H11" s="45">
        <f t="shared" si="1"/>
        <v>10.245697550900896</v>
      </c>
      <c r="I11" s="42">
        <f t="shared" si="2"/>
        <v>129.94953617252253</v>
      </c>
      <c r="J11" s="30">
        <f t="shared" si="5"/>
        <v>310</v>
      </c>
      <c r="K11" s="194"/>
      <c r="L11" s="27">
        <f t="shared" si="3"/>
        <v>439.94953617252253</v>
      </c>
      <c r="N11" t="s">
        <v>12</v>
      </c>
    </row>
    <row r="12" spans="1:15" ht="15" customHeight="1" x14ac:dyDescent="0.45">
      <c r="A12" s="350"/>
      <c r="B12" s="5" t="s">
        <v>3</v>
      </c>
      <c r="C12" s="2">
        <v>302</v>
      </c>
      <c r="D12" s="1">
        <v>4502641</v>
      </c>
      <c r="E12" s="1">
        <v>4525620</v>
      </c>
      <c r="F12" s="41">
        <f>(E12-D12)*$N$1</f>
        <v>22.978999999999999</v>
      </c>
      <c r="G12" s="22">
        <f t="shared" si="0"/>
        <v>103.14900467567568</v>
      </c>
      <c r="H12" s="45">
        <f t="shared" si="1"/>
        <v>10.245697550900896</v>
      </c>
      <c r="I12" s="42">
        <f t="shared" si="2"/>
        <v>113.39470222657658</v>
      </c>
      <c r="J12" s="30">
        <f t="shared" si="5"/>
        <v>310</v>
      </c>
      <c r="K12" s="194"/>
      <c r="L12" s="27">
        <f t="shared" si="3"/>
        <v>423.39470222657656</v>
      </c>
      <c r="N12" t="s">
        <v>12</v>
      </c>
    </row>
    <row r="13" spans="1:15" ht="15" customHeight="1" x14ac:dyDescent="0.45">
      <c r="A13" s="350"/>
      <c r="B13" s="5" t="s">
        <v>3</v>
      </c>
      <c r="C13" s="2">
        <v>303</v>
      </c>
      <c r="D13" s="1">
        <v>3721429</v>
      </c>
      <c r="E13" s="1">
        <v>3736010</v>
      </c>
      <c r="F13" s="41">
        <f t="shared" si="4"/>
        <v>14.581</v>
      </c>
      <c r="G13" s="22">
        <f t="shared" si="0"/>
        <v>65.451744513513518</v>
      </c>
      <c r="H13" s="45">
        <f t="shared" si="1"/>
        <v>10.245697550900896</v>
      </c>
      <c r="I13" s="42">
        <f t="shared" si="2"/>
        <v>75.697442064414417</v>
      </c>
      <c r="J13" s="30">
        <f t="shared" si="5"/>
        <v>310</v>
      </c>
      <c r="K13" s="194"/>
      <c r="L13" s="27">
        <f t="shared" si="3"/>
        <v>385.69744206441442</v>
      </c>
      <c r="N13" t="s">
        <v>12</v>
      </c>
    </row>
    <row r="14" spans="1:15" ht="15" customHeight="1" x14ac:dyDescent="0.45">
      <c r="A14" s="350"/>
      <c r="B14" s="5" t="s">
        <v>3</v>
      </c>
      <c r="C14" s="2">
        <v>304</v>
      </c>
      <c r="D14" s="1">
        <v>1827029</v>
      </c>
      <c r="E14" s="1">
        <v>1845678</v>
      </c>
      <c r="F14" s="41">
        <f t="shared" si="4"/>
        <v>18.649000000000001</v>
      </c>
      <c r="G14" s="22">
        <f t="shared" si="0"/>
        <v>83.712336837837853</v>
      </c>
      <c r="H14" s="45">
        <f t="shared" si="1"/>
        <v>10.245697550900896</v>
      </c>
      <c r="I14" s="42">
        <f t="shared" si="2"/>
        <v>93.958034388738753</v>
      </c>
      <c r="J14" s="30">
        <f t="shared" si="5"/>
        <v>310</v>
      </c>
      <c r="K14" s="194"/>
      <c r="L14" s="27">
        <f t="shared" si="3"/>
        <v>403.95803438873872</v>
      </c>
      <c r="N14" t="s">
        <v>12</v>
      </c>
    </row>
    <row r="15" spans="1:15" ht="15" customHeight="1" x14ac:dyDescent="0.45">
      <c r="A15" s="350"/>
      <c r="B15" s="5" t="s">
        <v>3</v>
      </c>
      <c r="C15" s="2">
        <v>401</v>
      </c>
      <c r="D15" s="1">
        <v>2259834</v>
      </c>
      <c r="E15" s="1">
        <v>2266041</v>
      </c>
      <c r="F15" s="41">
        <f t="shared" si="4"/>
        <v>6.2069999999999999</v>
      </c>
      <c r="G15" s="22">
        <f t="shared" si="0"/>
        <v>27.862216459459461</v>
      </c>
      <c r="H15" s="45">
        <f t="shared" si="1"/>
        <v>10.245697550900896</v>
      </c>
      <c r="I15" s="42">
        <f t="shared" si="2"/>
        <v>38.107914010360361</v>
      </c>
      <c r="J15" s="30">
        <f t="shared" si="5"/>
        <v>310</v>
      </c>
      <c r="K15" s="194"/>
      <c r="L15" s="27">
        <f t="shared" si="3"/>
        <v>348.10791401036033</v>
      </c>
      <c r="N15" t="s">
        <v>12</v>
      </c>
    </row>
    <row r="16" spans="1:15" ht="15" customHeight="1" x14ac:dyDescent="0.45">
      <c r="A16" s="350"/>
      <c r="B16" s="5" t="s">
        <v>3</v>
      </c>
      <c r="C16" s="2">
        <v>402</v>
      </c>
      <c r="D16" s="1">
        <v>5644089</v>
      </c>
      <c r="E16" s="1">
        <v>5663561</v>
      </c>
      <c r="F16" s="41">
        <f t="shared" si="4"/>
        <v>19.472000000000001</v>
      </c>
      <c r="G16" s="22">
        <f t="shared" si="0"/>
        <v>87.406650378378401</v>
      </c>
      <c r="H16" s="45">
        <f t="shared" si="1"/>
        <v>10.245697550900896</v>
      </c>
      <c r="I16" s="42">
        <f t="shared" si="2"/>
        <v>97.652347929279301</v>
      </c>
      <c r="J16" s="30">
        <f t="shared" si="5"/>
        <v>310</v>
      </c>
      <c r="K16" s="194"/>
      <c r="L16" s="27">
        <f t="shared" si="3"/>
        <v>407.6523479292793</v>
      </c>
    </row>
    <row r="17" spans="1:12" ht="15" customHeight="1" x14ac:dyDescent="0.45">
      <c r="A17" s="350"/>
      <c r="B17" s="5" t="s">
        <v>3</v>
      </c>
      <c r="C17" s="2">
        <v>403</v>
      </c>
      <c r="D17" s="1">
        <v>3058620</v>
      </c>
      <c r="E17" s="1">
        <v>3080126</v>
      </c>
      <c r="F17" s="41">
        <f t="shared" si="4"/>
        <v>21.506</v>
      </c>
      <c r="G17" s="22">
        <f t="shared" si="0"/>
        <v>96.536946540540555</v>
      </c>
      <c r="H17" s="45">
        <f t="shared" si="1"/>
        <v>10.245697550900896</v>
      </c>
      <c r="I17" s="42">
        <f t="shared" si="2"/>
        <v>106.78264409144145</v>
      </c>
      <c r="J17" s="30">
        <f t="shared" si="5"/>
        <v>310</v>
      </c>
      <c r="K17" s="194"/>
      <c r="L17" s="27">
        <f t="shared" si="3"/>
        <v>416.78264409144145</v>
      </c>
    </row>
    <row r="18" spans="1:12" ht="15" customHeight="1" x14ac:dyDescent="0.45">
      <c r="A18" s="350"/>
      <c r="B18" s="5" t="s">
        <v>3</v>
      </c>
      <c r="C18" s="2">
        <v>404</v>
      </c>
      <c r="D18" s="1">
        <v>2733351</v>
      </c>
      <c r="E18" s="1">
        <v>2747249</v>
      </c>
      <c r="F18" s="41">
        <f t="shared" si="4"/>
        <v>13.898</v>
      </c>
      <c r="G18" s="22">
        <f t="shared" si="0"/>
        <v>62.385868270270279</v>
      </c>
      <c r="H18" s="45">
        <f t="shared" si="1"/>
        <v>10.245697550900896</v>
      </c>
      <c r="I18" s="42">
        <f t="shared" si="2"/>
        <v>72.631565821171179</v>
      </c>
      <c r="J18" s="30">
        <f t="shared" si="5"/>
        <v>310</v>
      </c>
      <c r="K18" s="194"/>
      <c r="L18" s="27">
        <f t="shared" si="3"/>
        <v>382.63156582117119</v>
      </c>
    </row>
    <row r="19" spans="1:12" ht="15" customHeight="1" x14ac:dyDescent="0.45">
      <c r="A19" s="350"/>
      <c r="B19" s="5" t="s">
        <v>3</v>
      </c>
      <c r="C19" s="2">
        <v>501</v>
      </c>
      <c r="D19" s="1">
        <v>4037422</v>
      </c>
      <c r="E19" s="1">
        <v>4062309</v>
      </c>
      <c r="F19" s="41">
        <f t="shared" si="4"/>
        <v>24.887</v>
      </c>
      <c r="G19" s="22">
        <f t="shared" si="0"/>
        <v>111.71370727027029</v>
      </c>
      <c r="H19" s="45">
        <f t="shared" si="1"/>
        <v>10.245697550900896</v>
      </c>
      <c r="I19" s="42">
        <f t="shared" si="2"/>
        <v>121.95940482117119</v>
      </c>
      <c r="J19" s="30">
        <f t="shared" si="5"/>
        <v>310</v>
      </c>
      <c r="K19" s="194"/>
      <c r="L19" s="27">
        <f t="shared" si="3"/>
        <v>431.95940482117118</v>
      </c>
    </row>
    <row r="20" spans="1:12" ht="15" customHeight="1" x14ac:dyDescent="0.45">
      <c r="A20" s="350"/>
      <c r="B20" s="5" t="s">
        <v>3</v>
      </c>
      <c r="C20" s="2">
        <v>502</v>
      </c>
      <c r="D20" s="1">
        <v>6041521</v>
      </c>
      <c r="E20" s="1">
        <v>6091254</v>
      </c>
      <c r="F20" s="41">
        <f t="shared" si="4"/>
        <v>49.733000000000004</v>
      </c>
      <c r="G20" s="22">
        <f t="shared" si="0"/>
        <v>223.24337218918924</v>
      </c>
      <c r="H20" s="45">
        <f t="shared" si="1"/>
        <v>10.245697550900896</v>
      </c>
      <c r="I20" s="42">
        <f t="shared" si="2"/>
        <v>233.48906974009014</v>
      </c>
      <c r="J20" s="30">
        <f t="shared" si="5"/>
        <v>310</v>
      </c>
      <c r="K20" s="194"/>
      <c r="L20" s="27">
        <f t="shared" si="3"/>
        <v>543.48906974009014</v>
      </c>
    </row>
    <row r="21" spans="1:12" ht="15" customHeight="1" x14ac:dyDescent="0.45">
      <c r="A21" s="350"/>
      <c r="B21" s="5" t="s">
        <v>3</v>
      </c>
      <c r="C21" s="2">
        <v>503</v>
      </c>
      <c r="D21" s="1">
        <v>2101625</v>
      </c>
      <c r="E21" s="1">
        <v>2119731</v>
      </c>
      <c r="F21" s="41">
        <f t="shared" si="4"/>
        <v>18.106000000000002</v>
      </c>
      <c r="G21" s="22">
        <f t="shared" si="0"/>
        <v>81.274897891891911</v>
      </c>
      <c r="H21" s="45">
        <f t="shared" si="1"/>
        <v>10.245697550900896</v>
      </c>
      <c r="I21" s="42">
        <f t="shared" si="2"/>
        <v>91.520595442792811</v>
      </c>
      <c r="J21" s="30">
        <f t="shared" si="5"/>
        <v>310</v>
      </c>
      <c r="K21" s="194"/>
      <c r="L21" s="27">
        <f t="shared" si="3"/>
        <v>401.5205954427928</v>
      </c>
    </row>
    <row r="22" spans="1:12" ht="15.75" customHeight="1" x14ac:dyDescent="0.45">
      <c r="A22" s="350"/>
      <c r="B22" s="5" t="s">
        <v>3</v>
      </c>
      <c r="C22" s="2">
        <v>504</v>
      </c>
      <c r="D22" s="1">
        <v>319961</v>
      </c>
      <c r="E22" s="1">
        <v>325551</v>
      </c>
      <c r="F22" s="41">
        <f t="shared" si="4"/>
        <v>5.59</v>
      </c>
      <c r="G22" s="22">
        <f t="shared" si="0"/>
        <v>25.092603513513517</v>
      </c>
      <c r="H22" s="45">
        <f t="shared" si="1"/>
        <v>10.245697550900896</v>
      </c>
      <c r="I22" s="42">
        <f t="shared" si="2"/>
        <v>35.338301064414409</v>
      </c>
      <c r="J22" s="30">
        <f t="shared" si="5"/>
        <v>310</v>
      </c>
      <c r="K22" s="194"/>
      <c r="L22" s="27">
        <f t="shared" si="3"/>
        <v>345.3383010644144</v>
      </c>
    </row>
    <row r="23" spans="1:12" ht="15" customHeight="1" x14ac:dyDescent="0.45">
      <c r="A23" s="351"/>
      <c r="B23" s="5" t="s">
        <v>4</v>
      </c>
      <c r="C23" s="2">
        <v>101</v>
      </c>
      <c r="D23" s="1">
        <v>92466</v>
      </c>
      <c r="E23" s="1">
        <v>93881</v>
      </c>
      <c r="F23" s="41">
        <f>(E23-D23)*0.01</f>
        <v>14.15</v>
      </c>
      <c r="G23" s="22">
        <f t="shared" si="0"/>
        <v>63.517055405405415</v>
      </c>
      <c r="H23" s="45">
        <f t="shared" si="1"/>
        <v>10.245697550900896</v>
      </c>
      <c r="I23" s="42">
        <f t="shared" si="2"/>
        <v>73.762752956306315</v>
      </c>
      <c r="J23" s="30">
        <f t="shared" si="5"/>
        <v>310</v>
      </c>
      <c r="K23" s="194"/>
      <c r="L23" s="27">
        <f t="shared" si="3"/>
        <v>383.76275295630631</v>
      </c>
    </row>
    <row r="24" spans="1:12" ht="15" customHeight="1" x14ac:dyDescent="0.45">
      <c r="A24" s="351"/>
      <c r="B24" s="5" t="s">
        <v>4</v>
      </c>
      <c r="C24" s="2">
        <v>102</v>
      </c>
      <c r="D24" s="1">
        <v>3674671</v>
      </c>
      <c r="E24" s="1">
        <v>3692246</v>
      </c>
      <c r="F24" s="41">
        <f t="shared" ref="F24:F32" si="6">(E24-D24)*$N$1</f>
        <v>17.574999999999999</v>
      </c>
      <c r="G24" s="22">
        <f t="shared" si="0"/>
        <v>78.891325000000009</v>
      </c>
      <c r="H24" s="45">
        <f t="shared" si="1"/>
        <v>10.245697550900896</v>
      </c>
      <c r="I24" s="42">
        <f t="shared" si="2"/>
        <v>89.137022550900909</v>
      </c>
      <c r="J24" s="30">
        <f t="shared" si="5"/>
        <v>310</v>
      </c>
      <c r="K24" s="194">
        <v>10</v>
      </c>
      <c r="L24" s="27">
        <f t="shared" si="3"/>
        <v>409.13702255090089</v>
      </c>
    </row>
    <row r="25" spans="1:12" ht="15" customHeight="1" x14ac:dyDescent="0.45">
      <c r="A25" s="351"/>
      <c r="B25" s="5" t="s">
        <v>4</v>
      </c>
      <c r="C25" s="2">
        <v>103</v>
      </c>
      <c r="D25" s="1">
        <v>3607741</v>
      </c>
      <c r="E25" s="1">
        <v>3627089</v>
      </c>
      <c r="F25" s="41">
        <f>(E25-D25)*$N$1</f>
        <v>19.347999999999999</v>
      </c>
      <c r="G25" s="22">
        <f t="shared" si="0"/>
        <v>86.850034486486493</v>
      </c>
      <c r="H25" s="45">
        <f t="shared" si="1"/>
        <v>10.245697550900896</v>
      </c>
      <c r="I25" s="42">
        <f t="shared" si="2"/>
        <v>97.095732037387393</v>
      </c>
      <c r="J25" s="30">
        <f t="shared" si="5"/>
        <v>310</v>
      </c>
      <c r="K25" s="194"/>
      <c r="L25" s="27">
        <f t="shared" si="3"/>
        <v>407.09573203738739</v>
      </c>
    </row>
    <row r="26" spans="1:12" ht="15" customHeight="1" x14ac:dyDescent="0.45">
      <c r="A26" s="351"/>
      <c r="B26" s="5" t="s">
        <v>4</v>
      </c>
      <c r="C26" s="2">
        <v>104</v>
      </c>
      <c r="D26" s="1">
        <v>5403168</v>
      </c>
      <c r="E26" s="1">
        <v>5417788</v>
      </c>
      <c r="F26" s="41">
        <f t="shared" si="6"/>
        <v>14.620000000000001</v>
      </c>
      <c r="G26" s="22">
        <f t="shared" si="0"/>
        <v>65.626809189189203</v>
      </c>
      <c r="H26" s="45">
        <f t="shared" si="1"/>
        <v>10.245697550900896</v>
      </c>
      <c r="I26" s="42">
        <f t="shared" si="2"/>
        <v>75.872506740090103</v>
      </c>
      <c r="J26" s="30">
        <f t="shared" si="5"/>
        <v>310</v>
      </c>
      <c r="K26" s="194"/>
      <c r="L26" s="27">
        <f t="shared" si="3"/>
        <v>385.8725067400901</v>
      </c>
    </row>
    <row r="27" spans="1:12" ht="15" customHeight="1" x14ac:dyDescent="0.45">
      <c r="A27" s="351"/>
      <c r="B27" s="5" t="s">
        <v>4</v>
      </c>
      <c r="C27" s="2">
        <v>201</v>
      </c>
      <c r="D27" s="1">
        <v>3042784</v>
      </c>
      <c r="E27" s="1">
        <v>3087816</v>
      </c>
      <c r="F27" s="41">
        <f t="shared" si="6"/>
        <v>45.032000000000004</v>
      </c>
      <c r="G27" s="22">
        <f t="shared" si="0"/>
        <v>202.14134551351356</v>
      </c>
      <c r="H27" s="45">
        <f t="shared" si="1"/>
        <v>10.245697550900896</v>
      </c>
      <c r="I27" s="42">
        <f t="shared" si="2"/>
        <v>212.38704306441446</v>
      </c>
      <c r="J27" s="30">
        <f t="shared" si="5"/>
        <v>310</v>
      </c>
      <c r="K27" s="194">
        <v>10</v>
      </c>
      <c r="L27" s="27">
        <f t="shared" si="3"/>
        <v>532.38704306441446</v>
      </c>
    </row>
    <row r="28" spans="1:12" ht="15" customHeight="1" x14ac:dyDescent="0.45">
      <c r="A28" s="351"/>
      <c r="B28" s="5" t="s">
        <v>4</v>
      </c>
      <c r="C28" s="2">
        <v>202</v>
      </c>
      <c r="D28" s="1">
        <v>2643618</v>
      </c>
      <c r="E28" s="1">
        <v>2652251</v>
      </c>
      <c r="F28" s="41">
        <f t="shared" si="6"/>
        <v>8.6330000000000009</v>
      </c>
      <c r="G28" s="22">
        <f t="shared" si="0"/>
        <v>38.75213705405406</v>
      </c>
      <c r="H28" s="45">
        <f t="shared" si="1"/>
        <v>10.245697550900896</v>
      </c>
      <c r="I28" s="42">
        <f t="shared" si="2"/>
        <v>48.99783460495496</v>
      </c>
      <c r="J28" s="30">
        <f t="shared" si="5"/>
        <v>310</v>
      </c>
      <c r="K28" s="194"/>
      <c r="L28" s="27">
        <f t="shared" si="3"/>
        <v>358.99783460495496</v>
      </c>
    </row>
    <row r="29" spans="1:12" ht="15" customHeight="1" x14ac:dyDescent="0.45">
      <c r="A29" s="351"/>
      <c r="B29" s="5" t="s">
        <v>4</v>
      </c>
      <c r="C29" s="2">
        <v>203</v>
      </c>
      <c r="D29" s="1">
        <v>2565247</v>
      </c>
      <c r="E29" s="1">
        <v>2578037</v>
      </c>
      <c r="F29" s="41">
        <f t="shared" si="6"/>
        <v>12.790000000000001</v>
      </c>
      <c r="G29" s="22">
        <f t="shared" si="0"/>
        <v>57.412235945945959</v>
      </c>
      <c r="H29" s="45">
        <f t="shared" si="1"/>
        <v>10.245697550900896</v>
      </c>
      <c r="I29" s="42">
        <f t="shared" si="2"/>
        <v>67.657933496846852</v>
      </c>
      <c r="J29" s="30">
        <f t="shared" si="5"/>
        <v>310</v>
      </c>
      <c r="K29" s="194"/>
      <c r="L29" s="27">
        <f t="shared" si="3"/>
        <v>377.65793349684685</v>
      </c>
    </row>
    <row r="30" spans="1:12" ht="15" customHeight="1" x14ac:dyDescent="0.45">
      <c r="A30" s="351"/>
      <c r="B30" s="5" t="s">
        <v>4</v>
      </c>
      <c r="C30" s="2">
        <v>204</v>
      </c>
      <c r="D30" s="1">
        <v>2914166</v>
      </c>
      <c r="E30" s="1">
        <v>2929556</v>
      </c>
      <c r="F30" s="41">
        <f t="shared" si="6"/>
        <v>15.39</v>
      </c>
      <c r="G30" s="22">
        <f t="shared" si="0"/>
        <v>69.083214324324331</v>
      </c>
      <c r="H30" s="45">
        <f t="shared" si="1"/>
        <v>10.245697550900896</v>
      </c>
      <c r="I30" s="42">
        <f t="shared" si="2"/>
        <v>79.328911875225231</v>
      </c>
      <c r="J30" s="30">
        <f t="shared" si="5"/>
        <v>310</v>
      </c>
      <c r="K30" s="194"/>
      <c r="L30" s="27">
        <f t="shared" si="3"/>
        <v>389.32891187522523</v>
      </c>
    </row>
    <row r="31" spans="1:12" ht="15" customHeight="1" x14ac:dyDescent="0.45">
      <c r="A31" s="351"/>
      <c r="B31" s="5" t="s">
        <v>4</v>
      </c>
      <c r="C31" s="2">
        <v>301</v>
      </c>
      <c r="D31" s="1">
        <v>4344681</v>
      </c>
      <c r="E31" s="1">
        <v>4359654</v>
      </c>
      <c r="F31" s="41">
        <f t="shared" si="6"/>
        <v>14.973000000000001</v>
      </c>
      <c r="G31" s="22">
        <f t="shared" si="0"/>
        <v>67.211368945945964</v>
      </c>
      <c r="H31" s="45">
        <f t="shared" si="1"/>
        <v>10.245697550900896</v>
      </c>
      <c r="I31" s="42">
        <f t="shared" si="2"/>
        <v>77.457066496846863</v>
      </c>
      <c r="J31" s="30">
        <f t="shared" si="5"/>
        <v>310</v>
      </c>
      <c r="K31" s="194"/>
      <c r="L31" s="27">
        <f t="shared" si="3"/>
        <v>387.45706649684689</v>
      </c>
    </row>
    <row r="32" spans="1:12" ht="15" customHeight="1" x14ac:dyDescent="0.45">
      <c r="A32" s="351"/>
      <c r="B32" s="5" t="s">
        <v>4</v>
      </c>
      <c r="C32" s="2">
        <v>302</v>
      </c>
      <c r="D32" s="1">
        <v>2660411</v>
      </c>
      <c r="E32" s="1">
        <v>2676230</v>
      </c>
      <c r="F32" s="41">
        <f t="shared" si="6"/>
        <v>15.819000000000001</v>
      </c>
      <c r="G32" s="22">
        <f t="shared" si="0"/>
        <v>71.008925756756767</v>
      </c>
      <c r="H32" s="45">
        <f t="shared" si="1"/>
        <v>10.245697550900896</v>
      </c>
      <c r="I32" s="42">
        <f t="shared" si="2"/>
        <v>81.254623307657667</v>
      </c>
      <c r="J32" s="30">
        <f t="shared" si="5"/>
        <v>310</v>
      </c>
      <c r="K32" s="194"/>
      <c r="L32" s="27">
        <f t="shared" si="3"/>
        <v>391.25462330765765</v>
      </c>
    </row>
    <row r="33" spans="1:12" ht="15" customHeight="1" x14ac:dyDescent="0.45">
      <c r="A33" s="351"/>
      <c r="B33" s="5" t="s">
        <v>4</v>
      </c>
      <c r="C33" s="2">
        <v>303</v>
      </c>
      <c r="D33" s="1">
        <v>125234</v>
      </c>
      <c r="E33" s="1">
        <v>126100</v>
      </c>
      <c r="F33" s="41">
        <f>(E33-D33)*0.01</f>
        <v>8.66</v>
      </c>
      <c r="G33" s="22">
        <f t="shared" si="0"/>
        <v>38.873335675675683</v>
      </c>
      <c r="H33" s="45">
        <f t="shared" si="1"/>
        <v>10.245697550900896</v>
      </c>
      <c r="I33" s="42">
        <f t="shared" si="2"/>
        <v>49.119033226576576</v>
      </c>
      <c r="J33" s="30">
        <f t="shared" si="5"/>
        <v>310</v>
      </c>
      <c r="K33" s="194"/>
      <c r="L33" s="27">
        <f t="shared" si="3"/>
        <v>359.11903322657656</v>
      </c>
    </row>
    <row r="34" spans="1:12" ht="15" customHeight="1" x14ac:dyDescent="0.45">
      <c r="A34" s="351"/>
      <c r="B34" s="5" t="s">
        <v>4</v>
      </c>
      <c r="C34" s="2">
        <v>304</v>
      </c>
      <c r="D34" s="1">
        <v>3597937</v>
      </c>
      <c r="E34" s="1">
        <v>3623366</v>
      </c>
      <c r="F34" s="41">
        <f t="shared" ref="F34:F42" si="7">(E34-D34)*$N$1</f>
        <v>25.429000000000002</v>
      </c>
      <c r="G34" s="22">
        <f t="shared" si="0"/>
        <v>114.14665737837841</v>
      </c>
      <c r="H34" s="45">
        <f t="shared" si="1"/>
        <v>10.245697550900896</v>
      </c>
      <c r="I34" s="42">
        <f t="shared" si="2"/>
        <v>124.39235492927931</v>
      </c>
      <c r="J34" s="30">
        <f t="shared" si="5"/>
        <v>310</v>
      </c>
      <c r="K34" s="194"/>
      <c r="L34" s="27">
        <f t="shared" si="3"/>
        <v>434.39235492927929</v>
      </c>
    </row>
    <row r="35" spans="1:12" ht="15" customHeight="1" x14ac:dyDescent="0.45">
      <c r="A35" s="351"/>
      <c r="B35" s="5" t="s">
        <v>4</v>
      </c>
      <c r="C35" s="2">
        <v>401</v>
      </c>
      <c r="D35" s="1">
        <v>3398559</v>
      </c>
      <c r="E35" s="1">
        <v>3424127</v>
      </c>
      <c r="F35" s="41">
        <f t="shared" si="7"/>
        <v>25.568000000000001</v>
      </c>
      <c r="G35" s="22">
        <f t="shared" si="0"/>
        <v>114.77060583783786</v>
      </c>
      <c r="H35" s="45">
        <f t="shared" si="1"/>
        <v>10.245697550900896</v>
      </c>
      <c r="I35" s="42">
        <f t="shared" si="2"/>
        <v>125.01630338873876</v>
      </c>
      <c r="J35" s="30">
        <f t="shared" si="5"/>
        <v>310</v>
      </c>
      <c r="K35" s="194"/>
      <c r="L35" s="27">
        <f t="shared" si="3"/>
        <v>435.01630338873878</v>
      </c>
    </row>
    <row r="36" spans="1:12" ht="15" customHeight="1" x14ac:dyDescent="0.45">
      <c r="A36" s="351"/>
      <c r="B36" s="5" t="s">
        <v>4</v>
      </c>
      <c r="C36" s="2">
        <v>402</v>
      </c>
      <c r="D36" s="1">
        <v>1458415</v>
      </c>
      <c r="E36" s="1">
        <v>1475012</v>
      </c>
      <c r="F36" s="41">
        <f t="shared" si="7"/>
        <v>16.597000000000001</v>
      </c>
      <c r="G36" s="22">
        <f t="shared" si="0"/>
        <v>74.501241594594603</v>
      </c>
      <c r="H36" s="45">
        <f t="shared" si="1"/>
        <v>10.245697550900896</v>
      </c>
      <c r="I36" s="42">
        <f t="shared" si="2"/>
        <v>84.746939145495503</v>
      </c>
      <c r="J36" s="30">
        <f t="shared" si="5"/>
        <v>310</v>
      </c>
      <c r="K36" s="194"/>
      <c r="L36" s="27">
        <f t="shared" si="3"/>
        <v>394.7469391454955</v>
      </c>
    </row>
    <row r="37" spans="1:12" ht="15" customHeight="1" x14ac:dyDescent="0.45">
      <c r="A37" s="351"/>
      <c r="B37" s="235" t="s">
        <v>4</v>
      </c>
      <c r="C37" s="2">
        <v>403</v>
      </c>
      <c r="D37" s="1">
        <v>714</v>
      </c>
      <c r="E37" s="1">
        <v>1791</v>
      </c>
      <c r="F37" s="41">
        <f>(E37-D37)*0.01</f>
        <v>10.77</v>
      </c>
      <c r="G37" s="22">
        <f t="shared" si="0"/>
        <v>48.344783513513519</v>
      </c>
      <c r="H37" s="45">
        <f t="shared" si="1"/>
        <v>10.245697550900896</v>
      </c>
      <c r="I37" s="42">
        <f t="shared" si="2"/>
        <v>58.590481064414419</v>
      </c>
      <c r="J37" s="30">
        <f t="shared" si="5"/>
        <v>310</v>
      </c>
      <c r="K37" s="194"/>
      <c r="L37" s="27">
        <f t="shared" si="3"/>
        <v>368.5904810644144</v>
      </c>
    </row>
    <row r="38" spans="1:12" ht="15" customHeight="1" x14ac:dyDescent="0.45">
      <c r="A38" s="351"/>
      <c r="B38" s="5" t="s">
        <v>4</v>
      </c>
      <c r="C38" s="2">
        <v>404</v>
      </c>
      <c r="D38" s="1">
        <v>4011539</v>
      </c>
      <c r="E38" s="1">
        <v>4035543</v>
      </c>
      <c r="F38" s="41">
        <f t="shared" si="7"/>
        <v>24.004000000000001</v>
      </c>
      <c r="G38" s="22">
        <f t="shared" si="0"/>
        <v>107.75006345945948</v>
      </c>
      <c r="H38" s="45">
        <f t="shared" si="1"/>
        <v>10.245697550900896</v>
      </c>
      <c r="I38" s="42">
        <f t="shared" si="2"/>
        <v>117.99576101036038</v>
      </c>
      <c r="J38" s="30">
        <f t="shared" si="5"/>
        <v>310</v>
      </c>
      <c r="K38" s="194"/>
      <c r="L38" s="27">
        <f t="shared" si="3"/>
        <v>427.99576101036041</v>
      </c>
    </row>
    <row r="39" spans="1:12" ht="15" customHeight="1" x14ac:dyDescent="0.45">
      <c r="A39" s="351"/>
      <c r="B39" s="5" t="s">
        <v>4</v>
      </c>
      <c r="C39" s="2">
        <v>501</v>
      </c>
      <c r="D39" s="1">
        <v>5425399</v>
      </c>
      <c r="E39" s="1">
        <v>5469169</v>
      </c>
      <c r="F39" s="41">
        <f t="shared" si="7"/>
        <v>43.77</v>
      </c>
      <c r="G39" s="22">
        <f t="shared" si="0"/>
        <v>196.47643216216221</v>
      </c>
      <c r="H39" s="45">
        <f t="shared" si="1"/>
        <v>10.245697550900896</v>
      </c>
      <c r="I39" s="42">
        <f t="shared" si="2"/>
        <v>206.72212971306311</v>
      </c>
      <c r="J39" s="30">
        <f t="shared" si="5"/>
        <v>310</v>
      </c>
      <c r="K39" s="194"/>
      <c r="L39" s="27">
        <f t="shared" si="3"/>
        <v>516.72212971306317</v>
      </c>
    </row>
    <row r="40" spans="1:12" ht="15" customHeight="1" x14ac:dyDescent="0.45">
      <c r="A40" s="351"/>
      <c r="B40" s="5" t="s">
        <v>4</v>
      </c>
      <c r="C40" s="2">
        <v>502</v>
      </c>
      <c r="D40" s="1">
        <v>6920333</v>
      </c>
      <c r="E40" s="1">
        <v>6978719</v>
      </c>
      <c r="F40" s="41">
        <f t="shared" si="7"/>
        <v>58.386000000000003</v>
      </c>
      <c r="G40" s="22">
        <f t="shared" si="0"/>
        <v>262.08528600000005</v>
      </c>
      <c r="H40" s="45">
        <f t="shared" si="1"/>
        <v>10.245697550900896</v>
      </c>
      <c r="I40" s="42">
        <f t="shared" si="2"/>
        <v>272.33098355090095</v>
      </c>
      <c r="J40" s="30">
        <f t="shared" si="5"/>
        <v>310</v>
      </c>
      <c r="K40" s="194"/>
      <c r="L40" s="27">
        <f t="shared" si="3"/>
        <v>582.33098355090101</v>
      </c>
    </row>
    <row r="41" spans="1:12" ht="15" customHeight="1" x14ac:dyDescent="0.45">
      <c r="A41" s="351"/>
      <c r="B41" s="5" t="s">
        <v>4</v>
      </c>
      <c r="C41" s="2">
        <v>503</v>
      </c>
      <c r="D41" s="1">
        <v>3922274</v>
      </c>
      <c r="E41" s="1">
        <v>3943985</v>
      </c>
      <c r="F41" s="41">
        <f t="shared" si="7"/>
        <v>21.711000000000002</v>
      </c>
      <c r="G41" s="22">
        <f t="shared" si="0"/>
        <v>97.457158297297326</v>
      </c>
      <c r="H41" s="45">
        <f t="shared" si="1"/>
        <v>10.245697550900896</v>
      </c>
      <c r="I41" s="42">
        <f t="shared" si="2"/>
        <v>107.70285584819823</v>
      </c>
      <c r="J41" s="30">
        <f t="shared" si="5"/>
        <v>310</v>
      </c>
      <c r="K41" s="194"/>
      <c r="L41" s="27">
        <f t="shared" si="3"/>
        <v>417.70285584819823</v>
      </c>
    </row>
    <row r="42" spans="1:12" ht="15.75" customHeight="1" x14ac:dyDescent="0.45">
      <c r="A42" s="351"/>
      <c r="B42" s="5" t="s">
        <v>4</v>
      </c>
      <c r="C42" s="2">
        <v>504</v>
      </c>
      <c r="D42" s="1">
        <v>3025949</v>
      </c>
      <c r="E42" s="1">
        <v>3032326</v>
      </c>
      <c r="F42" s="41">
        <f t="shared" si="7"/>
        <v>6.3769999999999998</v>
      </c>
      <c r="G42" s="22">
        <f t="shared" si="0"/>
        <v>28.625318891891894</v>
      </c>
      <c r="H42" s="45">
        <f t="shared" si="1"/>
        <v>10.245697550900896</v>
      </c>
      <c r="I42" s="42">
        <f t="shared" si="2"/>
        <v>38.871016442792794</v>
      </c>
      <c r="J42" s="30">
        <f t="shared" si="5"/>
        <v>310</v>
      </c>
      <c r="K42" s="194"/>
      <c r="L42" s="27">
        <f t="shared" si="3"/>
        <v>348.87101644279278</v>
      </c>
    </row>
    <row r="43" spans="1:12" ht="15" customHeight="1" x14ac:dyDescent="0.45">
      <c r="A43" s="350"/>
      <c r="B43" s="5" t="s">
        <v>5</v>
      </c>
      <c r="C43" s="2">
        <v>101</v>
      </c>
      <c r="D43" s="1">
        <v>35709</v>
      </c>
      <c r="E43" s="1">
        <v>36437</v>
      </c>
      <c r="F43" s="41">
        <f>(E43-D43)*0.01</f>
        <v>7.28</v>
      </c>
      <c r="G43" s="22">
        <f t="shared" si="0"/>
        <v>32.678739459459464</v>
      </c>
      <c r="H43" s="45">
        <f t="shared" si="1"/>
        <v>10.245697550900896</v>
      </c>
      <c r="I43" s="42">
        <f t="shared" si="2"/>
        <v>42.924437010360364</v>
      </c>
      <c r="J43" s="30">
        <f t="shared" si="5"/>
        <v>310</v>
      </c>
      <c r="K43" s="194"/>
      <c r="L43" s="27">
        <f t="shared" si="3"/>
        <v>352.92443701036035</v>
      </c>
    </row>
    <row r="44" spans="1:12" ht="15" customHeight="1" x14ac:dyDescent="0.45">
      <c r="A44" s="350"/>
      <c r="B44" s="5" t="s">
        <v>5</v>
      </c>
      <c r="C44" s="2">
        <v>102</v>
      </c>
      <c r="D44" s="1">
        <v>3098043</v>
      </c>
      <c r="E44" s="1">
        <v>3120922</v>
      </c>
      <c r="F44" s="41">
        <f t="shared" ref="F44:F56" si="8">(E44-D44)*$N$1</f>
        <v>22.879000000000001</v>
      </c>
      <c r="G44" s="22">
        <f t="shared" si="0"/>
        <v>102.70012089189191</v>
      </c>
      <c r="H44" s="45">
        <f t="shared" si="1"/>
        <v>10.245697550900896</v>
      </c>
      <c r="I44" s="42">
        <f t="shared" si="2"/>
        <v>112.94581844279281</v>
      </c>
      <c r="J44" s="30">
        <f t="shared" si="5"/>
        <v>310</v>
      </c>
      <c r="K44" s="194"/>
      <c r="L44" s="27">
        <f t="shared" si="3"/>
        <v>422.94581844279281</v>
      </c>
    </row>
    <row r="45" spans="1:12" ht="15" customHeight="1" x14ac:dyDescent="0.45">
      <c r="A45" s="350"/>
      <c r="B45" s="5" t="s">
        <v>5</v>
      </c>
      <c r="C45" s="2">
        <v>103</v>
      </c>
      <c r="D45" s="1">
        <v>1008222</v>
      </c>
      <c r="E45" s="1">
        <v>1008862</v>
      </c>
      <c r="F45" s="41">
        <f>(E45-D45)*$N$1</f>
        <v>0.64</v>
      </c>
      <c r="G45" s="22">
        <f t="shared" si="0"/>
        <v>2.8728562162162166</v>
      </c>
      <c r="H45" s="45">
        <f t="shared" si="1"/>
        <v>10.245697550900896</v>
      </c>
      <c r="I45" s="42">
        <f t="shared" si="2"/>
        <v>13.118553767117113</v>
      </c>
      <c r="J45" s="30">
        <f t="shared" si="5"/>
        <v>310</v>
      </c>
      <c r="K45" s="194"/>
      <c r="L45" s="27">
        <f t="shared" si="3"/>
        <v>323.11855376711713</v>
      </c>
    </row>
    <row r="46" spans="1:12" ht="15" customHeight="1" x14ac:dyDescent="0.45">
      <c r="A46" s="350"/>
      <c r="B46" s="5" t="s">
        <v>5</v>
      </c>
      <c r="C46" s="2">
        <v>104</v>
      </c>
      <c r="D46" s="1">
        <v>4370668</v>
      </c>
      <c r="E46" s="1">
        <v>4385245</v>
      </c>
      <c r="F46" s="41">
        <f t="shared" si="8"/>
        <v>14.577</v>
      </c>
      <c r="G46" s="22">
        <f t="shared" si="0"/>
        <v>65.433789162162171</v>
      </c>
      <c r="H46" s="45">
        <f t="shared" si="1"/>
        <v>10.245697550900896</v>
      </c>
      <c r="I46" s="42">
        <f t="shared" si="2"/>
        <v>75.679486713063071</v>
      </c>
      <c r="J46" s="30">
        <f t="shared" si="5"/>
        <v>310</v>
      </c>
      <c r="K46" s="194"/>
      <c r="L46" s="27">
        <f t="shared" si="3"/>
        <v>385.67948671306306</v>
      </c>
    </row>
    <row r="47" spans="1:12" ht="15" customHeight="1" x14ac:dyDescent="0.45">
      <c r="A47" s="350"/>
      <c r="B47" s="5" t="s">
        <v>5</v>
      </c>
      <c r="C47" s="2">
        <v>201</v>
      </c>
      <c r="D47" s="1">
        <v>4316099</v>
      </c>
      <c r="E47" s="1">
        <v>4360183</v>
      </c>
      <c r="F47" s="41">
        <f t="shared" si="8"/>
        <v>44.084000000000003</v>
      </c>
      <c r="G47" s="22">
        <f t="shared" si="0"/>
        <v>197.88592724324329</v>
      </c>
      <c r="H47" s="45">
        <f t="shared" si="1"/>
        <v>10.245697550900896</v>
      </c>
      <c r="I47" s="42">
        <f t="shared" si="2"/>
        <v>208.13162479414419</v>
      </c>
      <c r="J47" s="30">
        <f t="shared" si="5"/>
        <v>310</v>
      </c>
      <c r="K47" s="194"/>
      <c r="L47" s="27">
        <f t="shared" si="3"/>
        <v>518.13162479414416</v>
      </c>
    </row>
    <row r="48" spans="1:12" ht="15" customHeight="1" x14ac:dyDescent="0.45">
      <c r="A48" s="350"/>
      <c r="B48" s="5" t="s">
        <v>5</v>
      </c>
      <c r="C48" s="2">
        <v>202</v>
      </c>
      <c r="D48" s="1">
        <v>3313732</v>
      </c>
      <c r="E48" s="1">
        <v>3348226</v>
      </c>
      <c r="F48" s="41">
        <f t="shared" si="8"/>
        <v>34.494</v>
      </c>
      <c r="G48" s="22">
        <f t="shared" si="0"/>
        <v>154.8379723783784</v>
      </c>
      <c r="H48" s="45">
        <f t="shared" si="1"/>
        <v>10.245697550900896</v>
      </c>
      <c r="I48" s="42">
        <f t="shared" si="2"/>
        <v>165.0836699292793</v>
      </c>
      <c r="J48" s="30">
        <f t="shared" si="5"/>
        <v>310</v>
      </c>
      <c r="K48" s="194"/>
      <c r="L48" s="27">
        <f t="shared" si="3"/>
        <v>475.08366992927927</v>
      </c>
    </row>
    <row r="49" spans="1:12" ht="15" customHeight="1" x14ac:dyDescent="0.45">
      <c r="A49" s="350"/>
      <c r="B49" s="5" t="s">
        <v>5</v>
      </c>
      <c r="C49" s="2">
        <v>203</v>
      </c>
      <c r="D49" s="1">
        <v>2507774</v>
      </c>
      <c r="E49" s="1">
        <v>2521997</v>
      </c>
      <c r="F49" s="41">
        <f t="shared" si="8"/>
        <v>14.223000000000001</v>
      </c>
      <c r="G49" s="22">
        <f t="shared" si="0"/>
        <v>63.844740567567577</v>
      </c>
      <c r="H49" s="45">
        <f t="shared" si="1"/>
        <v>10.245697550900896</v>
      </c>
      <c r="I49" s="42">
        <f t="shared" si="2"/>
        <v>74.090438118468469</v>
      </c>
      <c r="J49" s="30">
        <f t="shared" si="5"/>
        <v>310</v>
      </c>
      <c r="K49" s="194"/>
      <c r="L49" s="27">
        <f t="shared" si="3"/>
        <v>384.09043811846846</v>
      </c>
    </row>
    <row r="50" spans="1:12" ht="15" customHeight="1" x14ac:dyDescent="0.45">
      <c r="A50" s="350"/>
      <c r="B50" s="5" t="s">
        <v>5</v>
      </c>
      <c r="C50" s="2">
        <v>204</v>
      </c>
      <c r="D50" s="1">
        <v>2415136</v>
      </c>
      <c r="E50" s="1">
        <v>2430738</v>
      </c>
      <c r="F50" s="41">
        <f t="shared" si="8"/>
        <v>15.602</v>
      </c>
      <c r="G50" s="22">
        <f t="shared" si="0"/>
        <v>70.034847945945955</v>
      </c>
      <c r="H50" s="45">
        <f t="shared" si="1"/>
        <v>10.245697550900896</v>
      </c>
      <c r="I50" s="42">
        <f t="shared" si="2"/>
        <v>80.280545496846855</v>
      </c>
      <c r="J50" s="30">
        <f t="shared" si="5"/>
        <v>310</v>
      </c>
      <c r="K50" s="194"/>
      <c r="L50" s="27">
        <f t="shared" si="3"/>
        <v>390.28054549684686</v>
      </c>
    </row>
    <row r="51" spans="1:12" ht="15" customHeight="1" x14ac:dyDescent="0.45">
      <c r="A51" s="350"/>
      <c r="B51" s="5" t="s">
        <v>5</v>
      </c>
      <c r="C51" s="2">
        <v>301</v>
      </c>
      <c r="D51" s="1">
        <v>2806057</v>
      </c>
      <c r="E51" s="1">
        <v>2816257</v>
      </c>
      <c r="F51" s="41">
        <f t="shared" si="8"/>
        <v>10.200000000000001</v>
      </c>
      <c r="G51" s="22">
        <f t="shared" si="0"/>
        <v>45.786145945945954</v>
      </c>
      <c r="H51" s="45">
        <f t="shared" si="1"/>
        <v>10.245697550900896</v>
      </c>
      <c r="I51" s="42">
        <f t="shared" si="2"/>
        <v>56.031843496846847</v>
      </c>
      <c r="J51" s="30">
        <f t="shared" si="5"/>
        <v>310</v>
      </c>
      <c r="K51" s="194"/>
      <c r="L51" s="27">
        <f t="shared" si="3"/>
        <v>366.03184349684682</v>
      </c>
    </row>
    <row r="52" spans="1:12" ht="15" customHeight="1" x14ac:dyDescent="0.45">
      <c r="A52" s="350"/>
      <c r="B52" s="5" t="s">
        <v>5</v>
      </c>
      <c r="C52" s="2">
        <v>302</v>
      </c>
      <c r="D52" s="1">
        <v>4230915</v>
      </c>
      <c r="E52" s="1">
        <v>4248861</v>
      </c>
      <c r="F52" s="41">
        <f t="shared" si="8"/>
        <v>17.946000000000002</v>
      </c>
      <c r="G52" s="22">
        <f t="shared" si="0"/>
        <v>80.556683837837852</v>
      </c>
      <c r="H52" s="45">
        <f t="shared" si="1"/>
        <v>10.245697550900896</v>
      </c>
      <c r="I52" s="42">
        <f t="shared" si="2"/>
        <v>90.802381388738752</v>
      </c>
      <c r="J52" s="30">
        <f t="shared" si="5"/>
        <v>310</v>
      </c>
      <c r="K52" s="194"/>
      <c r="L52" s="27">
        <f t="shared" si="3"/>
        <v>400.80238138873875</v>
      </c>
    </row>
    <row r="53" spans="1:12" ht="15" customHeight="1" x14ac:dyDescent="0.45">
      <c r="A53" s="350"/>
      <c r="B53" s="5" t="s">
        <v>5</v>
      </c>
      <c r="C53" s="2">
        <v>303</v>
      </c>
      <c r="D53" s="1">
        <v>3762663</v>
      </c>
      <c r="E53" s="1">
        <v>3769615</v>
      </c>
      <c r="F53" s="41">
        <f t="shared" si="8"/>
        <v>6.952</v>
      </c>
      <c r="G53" s="22">
        <f t="shared" si="0"/>
        <v>31.206400648648653</v>
      </c>
      <c r="H53" s="45">
        <f t="shared" si="1"/>
        <v>10.245697550900896</v>
      </c>
      <c r="I53" s="42">
        <f t="shared" si="2"/>
        <v>41.452098199549553</v>
      </c>
      <c r="J53" s="30">
        <f t="shared" si="5"/>
        <v>310</v>
      </c>
      <c r="K53" s="194"/>
      <c r="L53" s="27">
        <f t="shared" si="3"/>
        <v>351.45209819954954</v>
      </c>
    </row>
    <row r="54" spans="1:12" ht="15" customHeight="1" x14ac:dyDescent="0.45">
      <c r="A54" s="350"/>
      <c r="B54" s="5" t="s">
        <v>5</v>
      </c>
      <c r="C54" s="2">
        <v>304</v>
      </c>
      <c r="D54" s="1">
        <v>3030146</v>
      </c>
      <c r="E54" s="1">
        <v>3044876</v>
      </c>
      <c r="F54" s="41">
        <f t="shared" si="8"/>
        <v>14.73</v>
      </c>
      <c r="G54" s="22">
        <f t="shared" si="0"/>
        <v>66.120581351351362</v>
      </c>
      <c r="H54" s="45">
        <f t="shared" si="1"/>
        <v>10.245697550900896</v>
      </c>
      <c r="I54" s="42">
        <f t="shared" si="2"/>
        <v>76.366278902252262</v>
      </c>
      <c r="J54" s="30">
        <f t="shared" si="5"/>
        <v>310</v>
      </c>
      <c r="K54" s="194"/>
      <c r="L54" s="27">
        <f t="shared" si="3"/>
        <v>386.36627890225225</v>
      </c>
    </row>
    <row r="55" spans="1:12" ht="15" customHeight="1" x14ac:dyDescent="0.45">
      <c r="A55" s="350"/>
      <c r="B55" s="5" t="s">
        <v>5</v>
      </c>
      <c r="C55" s="2">
        <v>401</v>
      </c>
      <c r="D55" s="1">
        <v>3151129</v>
      </c>
      <c r="E55" s="1">
        <v>3163305</v>
      </c>
      <c r="F55" s="41">
        <f t="shared" si="8"/>
        <v>12.176</v>
      </c>
      <c r="G55" s="22">
        <f t="shared" si="0"/>
        <v>54.656089513513521</v>
      </c>
      <c r="H55" s="45">
        <f t="shared" si="1"/>
        <v>10.245697550900896</v>
      </c>
      <c r="I55" s="42">
        <f t="shared" si="2"/>
        <v>64.901787064414421</v>
      </c>
      <c r="J55" s="30">
        <f t="shared" si="5"/>
        <v>310</v>
      </c>
      <c r="K55" s="194"/>
      <c r="L55" s="27">
        <f t="shared" si="3"/>
        <v>374.90178706441441</v>
      </c>
    </row>
    <row r="56" spans="1:12" ht="15" customHeight="1" x14ac:dyDescent="0.45">
      <c r="A56" s="350"/>
      <c r="B56" s="5" t="s">
        <v>5</v>
      </c>
      <c r="C56" s="2">
        <v>402</v>
      </c>
      <c r="D56" s="1">
        <v>1373225</v>
      </c>
      <c r="E56" s="1">
        <v>1376990</v>
      </c>
      <c r="F56" s="41">
        <f t="shared" si="8"/>
        <v>3.7650000000000001</v>
      </c>
      <c r="G56" s="22">
        <f t="shared" si="0"/>
        <v>16.900474459459463</v>
      </c>
      <c r="H56" s="45">
        <f t="shared" si="1"/>
        <v>10.245697550900896</v>
      </c>
      <c r="I56" s="42">
        <f t="shared" si="2"/>
        <v>27.14617201036036</v>
      </c>
      <c r="J56" s="30">
        <f t="shared" si="5"/>
        <v>310</v>
      </c>
      <c r="K56" s="194"/>
      <c r="L56" s="27">
        <f t="shared" si="3"/>
        <v>337.14617201036037</v>
      </c>
    </row>
    <row r="57" spans="1:12" ht="15" customHeight="1" x14ac:dyDescent="0.45">
      <c r="A57" s="350"/>
      <c r="B57" s="5" t="s">
        <v>5</v>
      </c>
      <c r="C57" s="2">
        <v>403</v>
      </c>
      <c r="D57" s="1">
        <v>181564</v>
      </c>
      <c r="E57" s="1">
        <v>183443</v>
      </c>
      <c r="F57" s="41">
        <f>(E57-D57)*0.01</f>
        <v>18.79</v>
      </c>
      <c r="G57" s="22">
        <f t="shared" si="0"/>
        <v>84.345262972972975</v>
      </c>
      <c r="H57" s="45">
        <f t="shared" si="1"/>
        <v>10.245697550900896</v>
      </c>
      <c r="I57" s="42">
        <f t="shared" si="2"/>
        <v>94.590960523873875</v>
      </c>
      <c r="J57" s="30">
        <f t="shared" si="5"/>
        <v>310</v>
      </c>
      <c r="K57" s="194"/>
      <c r="L57" s="27">
        <f t="shared" si="3"/>
        <v>404.59096052387389</v>
      </c>
    </row>
    <row r="58" spans="1:12" ht="15" customHeight="1" x14ac:dyDescent="0.45">
      <c r="A58" s="350"/>
      <c r="B58" s="5" t="s">
        <v>5</v>
      </c>
      <c r="C58" s="2">
        <v>404</v>
      </c>
      <c r="D58" s="1">
        <v>2075188</v>
      </c>
      <c r="E58" s="1">
        <v>2087628</v>
      </c>
      <c r="F58" s="41">
        <f t="shared" ref="F58:F87" si="9">(E58-D58)*$N$1</f>
        <v>12.44</v>
      </c>
      <c r="G58" s="22">
        <f t="shared" si="0"/>
        <v>55.841142702702705</v>
      </c>
      <c r="H58" s="45">
        <f t="shared" si="1"/>
        <v>10.245697550900896</v>
      </c>
      <c r="I58" s="42">
        <f t="shared" si="2"/>
        <v>66.086840253603597</v>
      </c>
      <c r="J58" s="30">
        <f t="shared" si="5"/>
        <v>310</v>
      </c>
      <c r="K58" s="194"/>
      <c r="L58" s="27">
        <f t="shared" si="3"/>
        <v>376.08684025360361</v>
      </c>
    </row>
    <row r="59" spans="1:12" ht="15" customHeight="1" x14ac:dyDescent="0.45">
      <c r="A59" s="350"/>
      <c r="B59" s="5" t="s">
        <v>5</v>
      </c>
      <c r="C59" s="2">
        <v>501</v>
      </c>
      <c r="D59" s="1">
        <v>3367964</v>
      </c>
      <c r="E59" s="1">
        <v>3395179</v>
      </c>
      <c r="F59" s="41">
        <f t="shared" si="9"/>
        <v>27.215</v>
      </c>
      <c r="G59" s="22">
        <f t="shared" si="0"/>
        <v>122.16372175675677</v>
      </c>
      <c r="H59" s="45">
        <f t="shared" si="1"/>
        <v>10.245697550900896</v>
      </c>
      <c r="I59" s="42">
        <f t="shared" si="2"/>
        <v>132.40941930765766</v>
      </c>
      <c r="J59" s="30">
        <f t="shared" si="5"/>
        <v>310</v>
      </c>
      <c r="K59" s="194"/>
      <c r="L59" s="27">
        <f t="shared" si="3"/>
        <v>442.40941930765769</v>
      </c>
    </row>
    <row r="60" spans="1:12" ht="15" customHeight="1" x14ac:dyDescent="0.45">
      <c r="A60" s="350"/>
      <c r="B60" s="5" t="s">
        <v>5</v>
      </c>
      <c r="C60" s="2">
        <v>502</v>
      </c>
      <c r="D60" s="1">
        <v>3602374</v>
      </c>
      <c r="E60" s="1">
        <v>3620521</v>
      </c>
      <c r="F60" s="41">
        <f t="shared" si="9"/>
        <v>18.147000000000002</v>
      </c>
      <c r="G60" s="22">
        <f t="shared" si="0"/>
        <v>81.458940243243262</v>
      </c>
      <c r="H60" s="45">
        <f t="shared" si="1"/>
        <v>10.245697550900896</v>
      </c>
      <c r="I60" s="42">
        <f t="shared" si="2"/>
        <v>91.704637794144162</v>
      </c>
      <c r="J60" s="30">
        <f t="shared" si="5"/>
        <v>310</v>
      </c>
      <c r="K60" s="194"/>
      <c r="L60" s="27">
        <f t="shared" si="3"/>
        <v>401.70463779414416</v>
      </c>
    </row>
    <row r="61" spans="1:12" ht="15" customHeight="1" x14ac:dyDescent="0.45">
      <c r="A61" s="350"/>
      <c r="B61" s="5" t="s">
        <v>5</v>
      </c>
      <c r="C61" s="2">
        <v>503</v>
      </c>
      <c r="D61" s="1">
        <v>4780380</v>
      </c>
      <c r="E61" s="1">
        <v>4823099</v>
      </c>
      <c r="F61" s="41">
        <f t="shared" si="9"/>
        <v>42.719000000000001</v>
      </c>
      <c r="G61" s="22">
        <f t="shared" si="0"/>
        <v>191.75866359459462</v>
      </c>
      <c r="H61" s="45">
        <f t="shared" si="1"/>
        <v>10.245697550900896</v>
      </c>
      <c r="I61" s="42">
        <f t="shared" si="2"/>
        <v>202.00436114549552</v>
      </c>
      <c r="J61" s="30">
        <f t="shared" si="5"/>
        <v>310</v>
      </c>
      <c r="K61" s="194"/>
      <c r="L61" s="27">
        <f t="shared" si="3"/>
        <v>512.00436114549552</v>
      </c>
    </row>
    <row r="62" spans="1:12" ht="15.75" customHeight="1" x14ac:dyDescent="0.45">
      <c r="A62" s="350"/>
      <c r="B62" s="5" t="s">
        <v>5</v>
      </c>
      <c r="C62" s="2">
        <v>504</v>
      </c>
      <c r="D62" s="1">
        <v>2296325</v>
      </c>
      <c r="E62" s="1">
        <v>2312609</v>
      </c>
      <c r="F62" s="41">
        <f t="shared" si="9"/>
        <v>16.283999999999999</v>
      </c>
      <c r="G62" s="22">
        <f t="shared" si="0"/>
        <v>73.096235351351353</v>
      </c>
      <c r="H62" s="45">
        <f t="shared" si="1"/>
        <v>10.245697550900896</v>
      </c>
      <c r="I62" s="42">
        <f t="shared" si="2"/>
        <v>83.341932902252253</v>
      </c>
      <c r="J62" s="30">
        <f t="shared" si="5"/>
        <v>310</v>
      </c>
      <c r="K62" s="194"/>
      <c r="L62" s="27">
        <f t="shared" si="3"/>
        <v>393.34193290225227</v>
      </c>
    </row>
    <row r="63" spans="1:12" ht="15" customHeight="1" x14ac:dyDescent="0.45">
      <c r="A63" s="351"/>
      <c r="B63" s="5" t="s">
        <v>6</v>
      </c>
      <c r="C63" s="2">
        <v>101</v>
      </c>
      <c r="D63" s="1">
        <v>4995531</v>
      </c>
      <c r="E63" s="1">
        <v>4995579</v>
      </c>
      <c r="F63" s="41">
        <f t="shared" si="9"/>
        <v>4.8000000000000001E-2</v>
      </c>
      <c r="G63" s="22">
        <f t="shared" si="0"/>
        <v>0.21546421621621625</v>
      </c>
      <c r="H63" s="45">
        <f t="shared" si="1"/>
        <v>10.245697550900896</v>
      </c>
      <c r="I63" s="42">
        <f t="shared" si="2"/>
        <v>10.461161767117112</v>
      </c>
      <c r="J63" s="30">
        <f t="shared" si="5"/>
        <v>310</v>
      </c>
      <c r="K63" s="194"/>
      <c r="L63" s="27">
        <f t="shared" si="3"/>
        <v>320.46116176711712</v>
      </c>
    </row>
    <row r="64" spans="1:12" ht="15" customHeight="1" x14ac:dyDescent="0.45">
      <c r="A64" s="351"/>
      <c r="B64" s="5" t="s">
        <v>6</v>
      </c>
      <c r="C64" s="2">
        <v>102</v>
      </c>
      <c r="D64" s="1">
        <v>4747907</v>
      </c>
      <c r="E64" s="1">
        <v>4764989</v>
      </c>
      <c r="F64" s="41">
        <f t="shared" si="9"/>
        <v>17.082000000000001</v>
      </c>
      <c r="G64" s="22">
        <f>MMULT($G$1,1/$F$183)*F64</f>
        <v>76.678327945945952</v>
      </c>
      <c r="H64" s="45">
        <f t="shared" si="1"/>
        <v>10.245697550900896</v>
      </c>
      <c r="I64" s="42">
        <f t="shared" si="2"/>
        <v>86.924025496846852</v>
      </c>
      <c r="J64" s="30">
        <f t="shared" si="5"/>
        <v>310</v>
      </c>
      <c r="K64" s="194"/>
      <c r="L64" s="27">
        <f t="shared" si="3"/>
        <v>396.92402549684687</v>
      </c>
    </row>
    <row r="65" spans="1:12" ht="15" customHeight="1" x14ac:dyDescent="0.45">
      <c r="A65" s="351"/>
      <c r="B65" s="5" t="s">
        <v>6</v>
      </c>
      <c r="C65" s="2">
        <v>103</v>
      </c>
      <c r="D65" s="1">
        <v>3756118</v>
      </c>
      <c r="E65" s="1">
        <v>3772211</v>
      </c>
      <c r="F65" s="41">
        <f t="shared" si="9"/>
        <v>16.093</v>
      </c>
      <c r="G65" s="22">
        <f t="shared" si="0"/>
        <v>72.238867324324332</v>
      </c>
      <c r="H65" s="45">
        <f t="shared" si="1"/>
        <v>10.245697550900896</v>
      </c>
      <c r="I65" s="42">
        <f t="shared" si="2"/>
        <v>82.484564875225232</v>
      </c>
      <c r="J65" s="30">
        <f t="shared" si="5"/>
        <v>310</v>
      </c>
      <c r="K65" s="194"/>
      <c r="L65" s="27">
        <f>SUM(I65,J65,K65)</f>
        <v>392.48456487522526</v>
      </c>
    </row>
    <row r="66" spans="1:12" ht="15" customHeight="1" x14ac:dyDescent="0.45">
      <c r="A66" s="351"/>
      <c r="B66" s="5" t="s">
        <v>6</v>
      </c>
      <c r="C66" s="2">
        <v>104</v>
      </c>
      <c r="D66" s="1">
        <v>366449</v>
      </c>
      <c r="E66" s="1">
        <v>394467</v>
      </c>
      <c r="F66" s="41">
        <f t="shared" si="9"/>
        <v>28.018000000000001</v>
      </c>
      <c r="G66" s="22">
        <f t="shared" si="0"/>
        <v>125.76825854054056</v>
      </c>
      <c r="H66" s="45">
        <f t="shared" si="1"/>
        <v>10.245697550900896</v>
      </c>
      <c r="I66" s="42">
        <f t="shared" si="2"/>
        <v>136.01395609144146</v>
      </c>
      <c r="J66" s="30">
        <f t="shared" si="5"/>
        <v>310</v>
      </c>
      <c r="K66" s="194"/>
      <c r="L66" s="27">
        <f t="shared" si="3"/>
        <v>446.01395609144146</v>
      </c>
    </row>
    <row r="67" spans="1:12" ht="15" customHeight="1" x14ac:dyDescent="0.45">
      <c r="A67" s="351"/>
      <c r="B67" s="5" t="s">
        <v>6</v>
      </c>
      <c r="C67" s="2">
        <v>201</v>
      </c>
      <c r="D67" s="1">
        <v>4173182</v>
      </c>
      <c r="E67" s="1">
        <v>4184573</v>
      </c>
      <c r="F67" s="41">
        <f t="shared" si="9"/>
        <v>11.391</v>
      </c>
      <c r="G67" s="22">
        <f t="shared" si="0"/>
        <v>51.132351810810817</v>
      </c>
      <c r="H67" s="45">
        <f t="shared" si="1"/>
        <v>10.245697550900896</v>
      </c>
      <c r="I67" s="42">
        <f t="shared" si="2"/>
        <v>61.378049361711717</v>
      </c>
      <c r="J67" s="30">
        <f t="shared" si="5"/>
        <v>310</v>
      </c>
      <c r="K67" s="194"/>
      <c r="L67" s="27">
        <f t="shared" si="3"/>
        <v>371.3780493617117</v>
      </c>
    </row>
    <row r="68" spans="1:12" ht="15" customHeight="1" x14ac:dyDescent="0.45">
      <c r="A68" s="351"/>
      <c r="B68" s="5" t="s">
        <v>6</v>
      </c>
      <c r="C68" s="2">
        <v>202</v>
      </c>
      <c r="D68" s="1">
        <v>4596659</v>
      </c>
      <c r="E68" s="1">
        <v>4634405</v>
      </c>
      <c r="F68" s="41">
        <f t="shared" si="9"/>
        <v>37.746000000000002</v>
      </c>
      <c r="G68" s="22">
        <f t="shared" ref="G68:G131" si="10">MMULT($G$1,1/$F$183)*F68</f>
        <v>169.43567302702706</v>
      </c>
      <c r="H68" s="45">
        <f t="shared" ref="H68:H131" si="11">MMULT($H$1,1/180)</f>
        <v>10.245697550900896</v>
      </c>
      <c r="I68" s="42">
        <f t="shared" ref="I68:I131" si="12">SUM(G68,H68)</f>
        <v>179.68137057792796</v>
      </c>
      <c r="J68" s="30">
        <f t="shared" si="5"/>
        <v>310</v>
      </c>
      <c r="K68" s="194"/>
      <c r="L68" s="27">
        <f t="shared" ref="L68:L131" si="13">SUM(I68,J68,K68)</f>
        <v>489.68137057792796</v>
      </c>
    </row>
    <row r="69" spans="1:12" ht="15" customHeight="1" x14ac:dyDescent="0.45">
      <c r="A69" s="351"/>
      <c r="B69" s="5" t="s">
        <v>6</v>
      </c>
      <c r="C69" s="2">
        <v>203</v>
      </c>
      <c r="D69" s="1">
        <v>2517795</v>
      </c>
      <c r="E69" s="1">
        <v>2520528</v>
      </c>
      <c r="F69" s="41">
        <f t="shared" si="9"/>
        <v>2.7330000000000001</v>
      </c>
      <c r="G69" s="22">
        <f t="shared" si="10"/>
        <v>12.267993810810813</v>
      </c>
      <c r="H69" s="45">
        <f t="shared" si="11"/>
        <v>10.245697550900896</v>
      </c>
      <c r="I69" s="42">
        <f t="shared" si="12"/>
        <v>22.513691361711707</v>
      </c>
      <c r="J69" s="30">
        <f t="shared" ref="J69:J132" si="14">SUM($J$3)</f>
        <v>310</v>
      </c>
      <c r="K69" s="194"/>
      <c r="L69" s="27">
        <f t="shared" si="13"/>
        <v>332.51369136171172</v>
      </c>
    </row>
    <row r="70" spans="1:12" ht="15" customHeight="1" x14ac:dyDescent="0.45">
      <c r="A70" s="351"/>
      <c r="B70" s="5" t="s">
        <v>6</v>
      </c>
      <c r="C70" s="2">
        <v>204</v>
      </c>
      <c r="D70" s="1">
        <v>2566340</v>
      </c>
      <c r="E70" s="1">
        <v>2583097</v>
      </c>
      <c r="F70" s="41">
        <f t="shared" si="9"/>
        <v>16.757000000000001</v>
      </c>
      <c r="G70" s="22">
        <f t="shared" si="10"/>
        <v>75.219455648648662</v>
      </c>
      <c r="H70" s="45">
        <f t="shared" si="11"/>
        <v>10.245697550900896</v>
      </c>
      <c r="I70" s="42">
        <f t="shared" si="12"/>
        <v>85.465153199549562</v>
      </c>
      <c r="J70" s="30">
        <f t="shared" si="14"/>
        <v>310</v>
      </c>
      <c r="K70" s="194"/>
      <c r="L70" s="27">
        <f t="shared" si="13"/>
        <v>395.46515319954955</v>
      </c>
    </row>
    <row r="71" spans="1:12" ht="15" customHeight="1" x14ac:dyDescent="0.45">
      <c r="A71" s="351"/>
      <c r="B71" s="5" t="s">
        <v>6</v>
      </c>
      <c r="C71" s="2">
        <v>301</v>
      </c>
      <c r="D71" s="1">
        <v>4050908</v>
      </c>
      <c r="E71" s="1">
        <v>4068921</v>
      </c>
      <c r="F71" s="41">
        <f t="shared" si="9"/>
        <v>18.013000000000002</v>
      </c>
      <c r="G71" s="22">
        <f t="shared" si="10"/>
        <v>80.857435972972993</v>
      </c>
      <c r="H71" s="45">
        <f t="shared" si="11"/>
        <v>10.245697550900896</v>
      </c>
      <c r="I71" s="42">
        <f t="shared" si="12"/>
        <v>91.103133523873893</v>
      </c>
      <c r="J71" s="30">
        <f t="shared" si="14"/>
        <v>310</v>
      </c>
      <c r="K71" s="194"/>
      <c r="L71" s="27">
        <f t="shared" si="13"/>
        <v>401.10313352387391</v>
      </c>
    </row>
    <row r="72" spans="1:12" ht="15" customHeight="1" x14ac:dyDescent="0.45">
      <c r="A72" s="351"/>
      <c r="B72" s="5" t="s">
        <v>6</v>
      </c>
      <c r="C72" s="2">
        <v>302</v>
      </c>
      <c r="D72" s="1">
        <v>3295741</v>
      </c>
      <c r="E72" s="1">
        <v>3314978</v>
      </c>
      <c r="F72" s="41">
        <f t="shared" si="9"/>
        <v>19.237000000000002</v>
      </c>
      <c r="G72" s="22">
        <f t="shared" si="10"/>
        <v>86.351773486486508</v>
      </c>
      <c r="H72" s="45">
        <f t="shared" si="11"/>
        <v>10.245697550900896</v>
      </c>
      <c r="I72" s="42">
        <f t="shared" si="12"/>
        <v>96.597471037387407</v>
      </c>
      <c r="J72" s="30">
        <f t="shared" si="14"/>
        <v>310</v>
      </c>
      <c r="K72" s="194"/>
      <c r="L72" s="27">
        <f t="shared" si="13"/>
        <v>406.59747103738744</v>
      </c>
    </row>
    <row r="73" spans="1:12" ht="15" customHeight="1" x14ac:dyDescent="0.45">
      <c r="A73" s="351"/>
      <c r="B73" s="5" t="s">
        <v>6</v>
      </c>
      <c r="C73" s="2">
        <v>303</v>
      </c>
      <c r="D73" s="1">
        <v>3600568</v>
      </c>
      <c r="E73" s="1">
        <v>3608923</v>
      </c>
      <c r="F73" s="41">
        <f t="shared" si="9"/>
        <v>8.3550000000000004</v>
      </c>
      <c r="G73" s="22">
        <f t="shared" si="10"/>
        <v>37.504240135135142</v>
      </c>
      <c r="H73" s="45">
        <f t="shared" si="11"/>
        <v>10.245697550900896</v>
      </c>
      <c r="I73" s="42">
        <f t="shared" si="12"/>
        <v>47.749937686036034</v>
      </c>
      <c r="J73" s="30">
        <f t="shared" si="14"/>
        <v>310</v>
      </c>
      <c r="K73" s="194"/>
      <c r="L73" s="27">
        <f t="shared" si="13"/>
        <v>357.74993768603605</v>
      </c>
    </row>
    <row r="74" spans="1:12" ht="15" customHeight="1" x14ac:dyDescent="0.45">
      <c r="A74" s="351"/>
      <c r="B74" s="5" t="s">
        <v>6</v>
      </c>
      <c r="C74" s="2">
        <v>304</v>
      </c>
      <c r="D74" s="1">
        <v>1575936</v>
      </c>
      <c r="E74" s="1">
        <v>1585879</v>
      </c>
      <c r="F74" s="41">
        <f t="shared" si="9"/>
        <v>9.9429999999999996</v>
      </c>
      <c r="G74" s="22">
        <f t="shared" si="10"/>
        <v>44.632514621621624</v>
      </c>
      <c r="H74" s="45">
        <f t="shared" si="11"/>
        <v>10.245697550900896</v>
      </c>
      <c r="I74" s="42">
        <f t="shared" si="12"/>
        <v>54.878212172522524</v>
      </c>
      <c r="J74" s="30">
        <f t="shared" si="14"/>
        <v>310</v>
      </c>
      <c r="K74" s="194"/>
      <c r="L74" s="27">
        <f t="shared" si="13"/>
        <v>364.87821217252252</v>
      </c>
    </row>
    <row r="75" spans="1:12" ht="15" customHeight="1" x14ac:dyDescent="0.45">
      <c r="A75" s="351"/>
      <c r="B75" s="5" t="s">
        <v>6</v>
      </c>
      <c r="C75" s="2">
        <v>401</v>
      </c>
      <c r="D75" s="1">
        <v>4934477</v>
      </c>
      <c r="E75" s="1">
        <v>4951319</v>
      </c>
      <c r="F75" s="41">
        <f t="shared" si="9"/>
        <v>16.841999999999999</v>
      </c>
      <c r="G75" s="22">
        <f t="shared" si="10"/>
        <v>75.601006864864871</v>
      </c>
      <c r="H75" s="45">
        <f t="shared" si="11"/>
        <v>10.245697550900896</v>
      </c>
      <c r="I75" s="42">
        <f t="shared" si="12"/>
        <v>85.846704415765771</v>
      </c>
      <c r="J75" s="30">
        <f t="shared" si="14"/>
        <v>310</v>
      </c>
      <c r="K75" s="194"/>
      <c r="L75" s="27">
        <f t="shared" si="13"/>
        <v>395.84670441576577</v>
      </c>
    </row>
    <row r="76" spans="1:12" ht="15" customHeight="1" x14ac:dyDescent="0.45">
      <c r="A76" s="351"/>
      <c r="B76" s="5" t="s">
        <v>6</v>
      </c>
      <c r="C76" s="2">
        <v>402</v>
      </c>
      <c r="D76" s="1">
        <v>3153208</v>
      </c>
      <c r="E76" s="1">
        <v>3178279</v>
      </c>
      <c r="F76" s="41">
        <f t="shared" si="9"/>
        <v>25.071000000000002</v>
      </c>
      <c r="G76" s="22">
        <f t="shared" si="10"/>
        <v>112.53965343243246</v>
      </c>
      <c r="H76" s="45">
        <f t="shared" si="11"/>
        <v>10.245697550900896</v>
      </c>
      <c r="I76" s="42">
        <f t="shared" si="12"/>
        <v>122.78535098333336</v>
      </c>
      <c r="J76" s="30">
        <f t="shared" si="14"/>
        <v>310</v>
      </c>
      <c r="K76" s="194">
        <v>10</v>
      </c>
      <c r="L76" s="27">
        <f t="shared" si="13"/>
        <v>442.78535098333339</v>
      </c>
    </row>
    <row r="77" spans="1:12" ht="15" customHeight="1" x14ac:dyDescent="0.45">
      <c r="A77" s="351"/>
      <c r="B77" s="5" t="s">
        <v>6</v>
      </c>
      <c r="C77" s="2">
        <v>403</v>
      </c>
      <c r="D77" s="1">
        <v>2946307</v>
      </c>
      <c r="E77" s="1">
        <v>2973482</v>
      </c>
      <c r="F77" s="41">
        <f t="shared" si="9"/>
        <v>27.175000000000001</v>
      </c>
      <c r="G77" s="22">
        <f t="shared" si="10"/>
        <v>121.98416824324326</v>
      </c>
      <c r="H77" s="45">
        <f t="shared" si="11"/>
        <v>10.245697550900896</v>
      </c>
      <c r="I77" s="42">
        <f t="shared" si="12"/>
        <v>132.22986579414416</v>
      </c>
      <c r="J77" s="30">
        <f t="shared" si="14"/>
        <v>310</v>
      </c>
      <c r="K77" s="194"/>
      <c r="L77" s="27">
        <f t="shared" si="13"/>
        <v>442.22986579414419</v>
      </c>
    </row>
    <row r="78" spans="1:12" ht="15" customHeight="1" x14ac:dyDescent="0.45">
      <c r="A78" s="351"/>
      <c r="B78" s="5" t="s">
        <v>6</v>
      </c>
      <c r="C78" s="2">
        <v>404</v>
      </c>
      <c r="D78" s="1">
        <v>2922430</v>
      </c>
      <c r="E78" s="1">
        <v>2942575</v>
      </c>
      <c r="F78" s="41">
        <f t="shared" si="9"/>
        <v>20.145</v>
      </c>
      <c r="G78" s="22">
        <f t="shared" si="10"/>
        <v>90.427638243243251</v>
      </c>
      <c r="H78" s="45">
        <f t="shared" si="11"/>
        <v>10.245697550900896</v>
      </c>
      <c r="I78" s="42">
        <f t="shared" si="12"/>
        <v>100.67333579414415</v>
      </c>
      <c r="J78" s="30">
        <f t="shared" si="14"/>
        <v>310</v>
      </c>
      <c r="K78" s="194"/>
      <c r="L78" s="27">
        <f t="shared" si="13"/>
        <v>410.67333579414412</v>
      </c>
    </row>
    <row r="79" spans="1:12" ht="15" customHeight="1" x14ac:dyDescent="0.45">
      <c r="A79" s="351"/>
      <c r="B79" s="5" t="s">
        <v>6</v>
      </c>
      <c r="C79" s="2">
        <v>501</v>
      </c>
      <c r="D79" s="1">
        <v>5053766</v>
      </c>
      <c r="E79" s="1">
        <v>5109818</v>
      </c>
      <c r="F79" s="41">
        <f t="shared" si="9"/>
        <v>56.052</v>
      </c>
      <c r="G79" s="22">
        <f t="shared" si="10"/>
        <v>251.6083384864865</v>
      </c>
      <c r="H79" s="45">
        <f t="shared" si="11"/>
        <v>10.245697550900896</v>
      </c>
      <c r="I79" s="42">
        <f t="shared" si="12"/>
        <v>261.8540360373874</v>
      </c>
      <c r="J79" s="30">
        <f t="shared" si="14"/>
        <v>310</v>
      </c>
      <c r="K79" s="194"/>
      <c r="L79" s="27">
        <f t="shared" si="13"/>
        <v>571.85403603738746</v>
      </c>
    </row>
    <row r="80" spans="1:12" ht="15" customHeight="1" x14ac:dyDescent="0.45">
      <c r="A80" s="351"/>
      <c r="B80" s="5" t="s">
        <v>6</v>
      </c>
      <c r="C80" s="2">
        <v>502</v>
      </c>
      <c r="D80" s="1">
        <v>5143492</v>
      </c>
      <c r="E80" s="1">
        <v>5167814</v>
      </c>
      <c r="F80" s="41">
        <f t="shared" si="9"/>
        <v>24.321999999999999</v>
      </c>
      <c r="G80" s="22">
        <f t="shared" si="10"/>
        <v>109.17751389189191</v>
      </c>
      <c r="H80" s="45">
        <f t="shared" si="11"/>
        <v>10.245697550900896</v>
      </c>
      <c r="I80" s="42">
        <f t="shared" si="12"/>
        <v>119.42321144279281</v>
      </c>
      <c r="J80" s="30">
        <f t="shared" si="14"/>
        <v>310</v>
      </c>
      <c r="K80" s="194"/>
      <c r="L80" s="27">
        <f t="shared" si="13"/>
        <v>429.42321144279282</v>
      </c>
    </row>
    <row r="81" spans="1:12" ht="15" customHeight="1" x14ac:dyDescent="0.45">
      <c r="A81" s="351"/>
      <c r="B81" s="5" t="s">
        <v>6</v>
      </c>
      <c r="C81" s="2">
        <v>503</v>
      </c>
      <c r="D81" s="1">
        <v>3286630</v>
      </c>
      <c r="E81" s="1">
        <v>3302716</v>
      </c>
      <c r="F81" s="41">
        <f t="shared" si="9"/>
        <v>16.086000000000002</v>
      </c>
      <c r="G81" s="22">
        <f t="shared" si="10"/>
        <v>72.207445459459478</v>
      </c>
      <c r="H81" s="45">
        <f t="shared" si="11"/>
        <v>10.245697550900896</v>
      </c>
      <c r="I81" s="42">
        <f t="shared" si="12"/>
        <v>82.453143010360378</v>
      </c>
      <c r="J81" s="30">
        <f t="shared" si="14"/>
        <v>310</v>
      </c>
      <c r="K81" s="194"/>
      <c r="L81" s="27">
        <f t="shared" si="13"/>
        <v>392.45314301036035</v>
      </c>
    </row>
    <row r="82" spans="1:12" ht="15.75" customHeight="1" x14ac:dyDescent="0.45">
      <c r="A82" s="351"/>
      <c r="B82" s="5" t="s">
        <v>6</v>
      </c>
      <c r="C82" s="2">
        <v>504</v>
      </c>
      <c r="D82" s="1">
        <v>3731404</v>
      </c>
      <c r="E82" s="1">
        <v>3756029</v>
      </c>
      <c r="F82" s="41">
        <f t="shared" si="9"/>
        <v>24.625</v>
      </c>
      <c r="G82" s="22">
        <f t="shared" si="10"/>
        <v>110.53763175675677</v>
      </c>
      <c r="H82" s="45">
        <f t="shared" si="11"/>
        <v>10.245697550900896</v>
      </c>
      <c r="I82" s="42">
        <f t="shared" si="12"/>
        <v>120.78332930765767</v>
      </c>
      <c r="J82" s="30">
        <f t="shared" si="14"/>
        <v>310</v>
      </c>
      <c r="K82" s="194"/>
      <c r="L82" s="27">
        <f t="shared" si="13"/>
        <v>430.78332930765765</v>
      </c>
    </row>
    <row r="83" spans="1:12" ht="15" customHeight="1" x14ac:dyDescent="0.45">
      <c r="A83" s="350"/>
      <c r="B83" s="5" t="s">
        <v>7</v>
      </c>
      <c r="C83" s="2">
        <v>101</v>
      </c>
      <c r="D83" s="1">
        <v>5094428</v>
      </c>
      <c r="E83" s="1">
        <v>5121641</v>
      </c>
      <c r="F83" s="41">
        <f t="shared" si="9"/>
        <v>27.213000000000001</v>
      </c>
      <c r="G83" s="22">
        <f t="shared" si="10"/>
        <v>122.15474408108111</v>
      </c>
      <c r="H83" s="45">
        <f t="shared" si="11"/>
        <v>10.245697550900896</v>
      </c>
      <c r="I83" s="42">
        <f t="shared" si="12"/>
        <v>132.40044163198201</v>
      </c>
      <c r="J83" s="30">
        <f t="shared" si="14"/>
        <v>310</v>
      </c>
      <c r="K83" s="194"/>
      <c r="L83" s="27">
        <f t="shared" si="13"/>
        <v>442.40044163198201</v>
      </c>
    </row>
    <row r="84" spans="1:12" ht="15" customHeight="1" x14ac:dyDescent="0.45">
      <c r="A84" s="350"/>
      <c r="B84" s="5" t="s">
        <v>7</v>
      </c>
      <c r="C84" s="2">
        <v>102</v>
      </c>
      <c r="D84" s="1">
        <v>2048608</v>
      </c>
      <c r="E84" s="1">
        <v>2067977</v>
      </c>
      <c r="F84" s="41">
        <f t="shared" si="9"/>
        <v>19.369</v>
      </c>
      <c r="G84" s="22">
        <f t="shared" si="10"/>
        <v>86.944300081081096</v>
      </c>
      <c r="H84" s="45">
        <f t="shared" si="11"/>
        <v>10.245697550900896</v>
      </c>
      <c r="I84" s="42">
        <f t="shared" si="12"/>
        <v>97.189997631981996</v>
      </c>
      <c r="J84" s="30">
        <f t="shared" si="14"/>
        <v>310</v>
      </c>
      <c r="K84" s="194"/>
      <c r="L84" s="27">
        <f t="shared" si="13"/>
        <v>407.18999763198201</v>
      </c>
    </row>
    <row r="85" spans="1:12" ht="15" customHeight="1" x14ac:dyDescent="0.45">
      <c r="A85" s="350"/>
      <c r="B85" s="5" t="s">
        <v>7</v>
      </c>
      <c r="C85" s="2">
        <v>103</v>
      </c>
      <c r="D85" s="1">
        <v>3062525</v>
      </c>
      <c r="E85" s="1">
        <v>3067595</v>
      </c>
      <c r="F85" s="41">
        <f t="shared" si="9"/>
        <v>5.07</v>
      </c>
      <c r="G85" s="22">
        <f t="shared" si="10"/>
        <v>22.758407837837844</v>
      </c>
      <c r="H85" s="45">
        <f t="shared" si="11"/>
        <v>10.245697550900896</v>
      </c>
      <c r="I85" s="42">
        <f t="shared" si="12"/>
        <v>33.004105388738736</v>
      </c>
      <c r="J85" s="30">
        <f t="shared" si="14"/>
        <v>310</v>
      </c>
      <c r="K85" s="194"/>
      <c r="L85" s="27">
        <f t="shared" si="13"/>
        <v>343.00410538873871</v>
      </c>
    </row>
    <row r="86" spans="1:12" ht="15" customHeight="1" x14ac:dyDescent="0.45">
      <c r="A86" s="350"/>
      <c r="B86" s="5" t="s">
        <v>7</v>
      </c>
      <c r="C86" s="2">
        <v>104</v>
      </c>
      <c r="D86" s="1">
        <v>2787558</v>
      </c>
      <c r="E86" s="1">
        <v>2804472</v>
      </c>
      <c r="F86" s="41">
        <f t="shared" si="9"/>
        <v>16.914000000000001</v>
      </c>
      <c r="G86" s="22">
        <f t="shared" si="10"/>
        <v>75.9242031891892</v>
      </c>
      <c r="H86" s="45">
        <f t="shared" si="11"/>
        <v>10.245697550900896</v>
      </c>
      <c r="I86" s="42">
        <f t="shared" si="12"/>
        <v>86.1699007400901</v>
      </c>
      <c r="J86" s="30">
        <f t="shared" si="14"/>
        <v>310</v>
      </c>
      <c r="K86" s="194"/>
      <c r="L86" s="27">
        <f t="shared" si="13"/>
        <v>396.1699007400901</v>
      </c>
    </row>
    <row r="87" spans="1:12" ht="15" customHeight="1" x14ac:dyDescent="0.45">
      <c r="A87" s="350"/>
      <c r="B87" s="5" t="s">
        <v>7</v>
      </c>
      <c r="C87" s="2">
        <v>201</v>
      </c>
      <c r="D87" s="1">
        <v>5511214</v>
      </c>
      <c r="E87" s="1">
        <v>5542983</v>
      </c>
      <c r="F87" s="41">
        <f t="shared" si="9"/>
        <v>31.769000000000002</v>
      </c>
      <c r="G87" s="22">
        <f t="shared" si="10"/>
        <v>142.6058892702703</v>
      </c>
      <c r="H87" s="45">
        <f t="shared" si="11"/>
        <v>10.245697550900896</v>
      </c>
      <c r="I87" s="42">
        <f t="shared" si="12"/>
        <v>152.8515868211712</v>
      </c>
      <c r="J87" s="30">
        <f t="shared" si="14"/>
        <v>310</v>
      </c>
      <c r="K87" s="194"/>
      <c r="L87" s="27">
        <f t="shared" si="13"/>
        <v>462.85158682117117</v>
      </c>
    </row>
    <row r="88" spans="1:12" ht="15" customHeight="1" x14ac:dyDescent="0.45">
      <c r="A88" s="350"/>
      <c r="B88" s="5" t="s">
        <v>7</v>
      </c>
      <c r="C88" s="2">
        <v>202</v>
      </c>
      <c r="D88" s="1">
        <v>29426</v>
      </c>
      <c r="E88" s="1">
        <v>29426</v>
      </c>
      <c r="F88" s="41">
        <f>(E88-D88)*0.01</f>
        <v>0</v>
      </c>
      <c r="G88" s="22">
        <f t="shared" si="10"/>
        <v>0</v>
      </c>
      <c r="H88" s="45">
        <f t="shared" si="11"/>
        <v>10.245697550900896</v>
      </c>
      <c r="I88" s="42">
        <f t="shared" si="12"/>
        <v>10.245697550900896</v>
      </c>
      <c r="J88" s="30">
        <f t="shared" si="14"/>
        <v>310</v>
      </c>
      <c r="K88" s="194">
        <v>10</v>
      </c>
      <c r="L88" s="27">
        <f t="shared" si="13"/>
        <v>330.2456975509009</v>
      </c>
    </row>
    <row r="89" spans="1:12" ht="15" customHeight="1" x14ac:dyDescent="0.45">
      <c r="A89" s="350"/>
      <c r="B89" s="5" t="s">
        <v>7</v>
      </c>
      <c r="C89" s="2">
        <v>203</v>
      </c>
      <c r="D89" s="1">
        <v>4844616</v>
      </c>
      <c r="E89" s="1">
        <v>4878016</v>
      </c>
      <c r="F89" s="41">
        <f>(E89-D89)*$N$1</f>
        <v>33.4</v>
      </c>
      <c r="G89" s="22">
        <f t="shared" si="10"/>
        <v>149.92718378378379</v>
      </c>
      <c r="H89" s="45">
        <f t="shared" si="11"/>
        <v>10.245697550900896</v>
      </c>
      <c r="I89" s="42">
        <f t="shared" si="12"/>
        <v>160.17288133468469</v>
      </c>
      <c r="J89" s="30">
        <f t="shared" si="14"/>
        <v>310</v>
      </c>
      <c r="K89" s="194"/>
      <c r="L89" s="27">
        <f t="shared" si="13"/>
        <v>470.17288133468469</v>
      </c>
    </row>
    <row r="90" spans="1:12" ht="15" customHeight="1" x14ac:dyDescent="0.45">
      <c r="A90" s="350"/>
      <c r="B90" s="5" t="s">
        <v>7</v>
      </c>
      <c r="C90" s="2">
        <v>204</v>
      </c>
      <c r="D90" s="1">
        <v>133335</v>
      </c>
      <c r="E90" s="1">
        <v>133350</v>
      </c>
      <c r="F90" s="41">
        <f>(E90-D90)*0.01</f>
        <v>0.15</v>
      </c>
      <c r="G90" s="22">
        <f t="shared" si="10"/>
        <v>0.67332567567567569</v>
      </c>
      <c r="H90" s="45">
        <f t="shared" si="11"/>
        <v>10.245697550900896</v>
      </c>
      <c r="I90" s="42">
        <f t="shared" si="12"/>
        <v>10.919023226576572</v>
      </c>
      <c r="J90" s="30">
        <f t="shared" si="14"/>
        <v>310</v>
      </c>
      <c r="K90" s="194"/>
      <c r="L90" s="27">
        <f t="shared" si="13"/>
        <v>320.9190232265766</v>
      </c>
    </row>
    <row r="91" spans="1:12" ht="15" customHeight="1" x14ac:dyDescent="0.45">
      <c r="A91" s="350"/>
      <c r="B91" s="5" t="s">
        <v>7</v>
      </c>
      <c r="C91" s="2">
        <v>301</v>
      </c>
      <c r="D91" s="1">
        <v>5304017</v>
      </c>
      <c r="E91" s="1">
        <v>5326136</v>
      </c>
      <c r="F91" s="41">
        <f t="shared" ref="F91:F103" si="15">(E91-D91)*$N$1</f>
        <v>22.119</v>
      </c>
      <c r="G91" s="22">
        <f t="shared" si="10"/>
        <v>99.288604135135145</v>
      </c>
      <c r="H91" s="45">
        <f t="shared" si="11"/>
        <v>10.245697550900896</v>
      </c>
      <c r="I91" s="42">
        <f t="shared" si="12"/>
        <v>109.53430168603604</v>
      </c>
      <c r="J91" s="30">
        <f t="shared" si="14"/>
        <v>310</v>
      </c>
      <c r="K91" s="194">
        <v>10</v>
      </c>
      <c r="L91" s="27">
        <f t="shared" si="13"/>
        <v>429.53430168603603</v>
      </c>
    </row>
    <row r="92" spans="1:12" ht="15" customHeight="1" x14ac:dyDescent="0.45">
      <c r="A92" s="350"/>
      <c r="B92" s="5" t="s">
        <v>7</v>
      </c>
      <c r="C92" s="2">
        <v>302</v>
      </c>
      <c r="D92" s="1">
        <v>319802</v>
      </c>
      <c r="E92" s="1">
        <v>353827</v>
      </c>
      <c r="F92" s="41">
        <f t="shared" si="15"/>
        <v>34.024999999999999</v>
      </c>
      <c r="G92" s="22">
        <f t="shared" si="10"/>
        <v>152.73270743243245</v>
      </c>
      <c r="H92" s="45">
        <f t="shared" si="11"/>
        <v>10.245697550900896</v>
      </c>
      <c r="I92" s="42">
        <f t="shared" si="12"/>
        <v>162.97840498333335</v>
      </c>
      <c r="J92" s="30">
        <f t="shared" si="14"/>
        <v>310</v>
      </c>
      <c r="K92" s="194"/>
      <c r="L92" s="27">
        <f t="shared" si="13"/>
        <v>472.97840498333335</v>
      </c>
    </row>
    <row r="93" spans="1:12" ht="15" customHeight="1" x14ac:dyDescent="0.45">
      <c r="A93" s="350"/>
      <c r="B93" s="5" t="s">
        <v>7</v>
      </c>
      <c r="C93" s="2">
        <v>303</v>
      </c>
      <c r="D93" s="1">
        <v>5242166</v>
      </c>
      <c r="E93" s="1">
        <v>5309430</v>
      </c>
      <c r="F93" s="41">
        <f t="shared" si="15"/>
        <v>67.263999999999996</v>
      </c>
      <c r="G93" s="22">
        <f t="shared" si="10"/>
        <v>301.93718832432432</v>
      </c>
      <c r="H93" s="45">
        <f t="shared" si="11"/>
        <v>10.245697550900896</v>
      </c>
      <c r="I93" s="42">
        <f t="shared" si="12"/>
        <v>312.18288587522522</v>
      </c>
      <c r="J93" s="30">
        <f t="shared" si="14"/>
        <v>310</v>
      </c>
      <c r="K93" s="194">
        <v>10</v>
      </c>
      <c r="L93" s="27">
        <f t="shared" si="13"/>
        <v>632.18288587522522</v>
      </c>
    </row>
    <row r="94" spans="1:12" ht="15" customHeight="1" x14ac:dyDescent="0.45">
      <c r="A94" s="350"/>
      <c r="B94" s="5" t="s">
        <v>7</v>
      </c>
      <c r="C94" s="2">
        <v>304</v>
      </c>
      <c r="D94" s="1">
        <v>2571931</v>
      </c>
      <c r="E94" s="1">
        <v>2582605</v>
      </c>
      <c r="F94" s="41">
        <f t="shared" si="15"/>
        <v>10.673999999999999</v>
      </c>
      <c r="G94" s="22">
        <f t="shared" si="10"/>
        <v>47.913855081081088</v>
      </c>
      <c r="H94" s="45">
        <f t="shared" si="11"/>
        <v>10.245697550900896</v>
      </c>
      <c r="I94" s="42">
        <f t="shared" si="12"/>
        <v>58.159552631981981</v>
      </c>
      <c r="J94" s="30">
        <f t="shared" si="14"/>
        <v>310</v>
      </c>
      <c r="K94" s="194"/>
      <c r="L94" s="27">
        <f t="shared" si="13"/>
        <v>368.15955263198197</v>
      </c>
    </row>
    <row r="95" spans="1:12" ht="15" customHeight="1" x14ac:dyDescent="0.45">
      <c r="A95" s="350"/>
      <c r="B95" s="5" t="s">
        <v>7</v>
      </c>
      <c r="C95" s="2">
        <v>401</v>
      </c>
      <c r="D95" s="1">
        <v>4032631</v>
      </c>
      <c r="E95" s="1">
        <v>4057754</v>
      </c>
      <c r="F95" s="41">
        <f t="shared" si="15"/>
        <v>25.123000000000001</v>
      </c>
      <c r="G95" s="22">
        <f t="shared" si="10"/>
        <v>112.77307300000002</v>
      </c>
      <c r="H95" s="45">
        <f t="shared" si="11"/>
        <v>10.245697550900896</v>
      </c>
      <c r="I95" s="42">
        <f t="shared" si="12"/>
        <v>123.01877055090092</v>
      </c>
      <c r="J95" s="30">
        <f t="shared" si="14"/>
        <v>310</v>
      </c>
      <c r="K95" s="194"/>
      <c r="L95" s="27">
        <f t="shared" si="13"/>
        <v>433.01877055090091</v>
      </c>
    </row>
    <row r="96" spans="1:12" ht="15" customHeight="1" x14ac:dyDescent="0.45">
      <c r="A96" s="350"/>
      <c r="B96" s="5" t="s">
        <v>7</v>
      </c>
      <c r="C96" s="2">
        <v>402</v>
      </c>
      <c r="D96" s="1">
        <v>3478810</v>
      </c>
      <c r="E96" s="1">
        <v>3492555</v>
      </c>
      <c r="F96" s="41">
        <f t="shared" si="15"/>
        <v>13.745000000000001</v>
      </c>
      <c r="G96" s="22">
        <f t="shared" si="10"/>
        <v>61.699076081081095</v>
      </c>
      <c r="H96" s="45">
        <f t="shared" si="11"/>
        <v>10.245697550900896</v>
      </c>
      <c r="I96" s="42">
        <f t="shared" si="12"/>
        <v>71.944773631981988</v>
      </c>
      <c r="J96" s="30">
        <f t="shared" si="14"/>
        <v>310</v>
      </c>
      <c r="K96" s="194"/>
      <c r="L96" s="27">
        <f t="shared" si="13"/>
        <v>381.944773631982</v>
      </c>
    </row>
    <row r="97" spans="1:12" ht="15" customHeight="1" x14ac:dyDescent="0.45">
      <c r="A97" s="350"/>
      <c r="B97" s="5" t="s">
        <v>7</v>
      </c>
      <c r="C97" s="2">
        <v>403</v>
      </c>
      <c r="D97" s="1">
        <v>3112574</v>
      </c>
      <c r="E97" s="1">
        <v>3125249</v>
      </c>
      <c r="F97" s="41">
        <f t="shared" si="15"/>
        <v>12.675000000000001</v>
      </c>
      <c r="G97" s="22">
        <f t="shared" si="10"/>
        <v>56.896019594594605</v>
      </c>
      <c r="H97" s="45">
        <f t="shared" si="11"/>
        <v>10.245697550900896</v>
      </c>
      <c r="I97" s="42">
        <f t="shared" si="12"/>
        <v>67.141717145495505</v>
      </c>
      <c r="J97" s="30">
        <f t="shared" si="14"/>
        <v>310</v>
      </c>
      <c r="K97" s="194"/>
      <c r="L97" s="27">
        <f t="shared" si="13"/>
        <v>377.14171714549548</v>
      </c>
    </row>
    <row r="98" spans="1:12" ht="15" customHeight="1" x14ac:dyDescent="0.45">
      <c r="A98" s="350"/>
      <c r="B98" s="5" t="s">
        <v>7</v>
      </c>
      <c r="C98" s="2">
        <v>404</v>
      </c>
      <c r="D98" s="1">
        <v>3345505</v>
      </c>
      <c r="E98" s="1">
        <v>3363454</v>
      </c>
      <c r="F98" s="41">
        <f t="shared" si="15"/>
        <v>17.949000000000002</v>
      </c>
      <c r="G98" s="22">
        <f t="shared" si="10"/>
        <v>80.570150351351373</v>
      </c>
      <c r="H98" s="45">
        <f t="shared" si="11"/>
        <v>10.245697550900896</v>
      </c>
      <c r="I98" s="42">
        <f t="shared" si="12"/>
        <v>90.815847902252273</v>
      </c>
      <c r="J98" s="30">
        <f t="shared" si="14"/>
        <v>310</v>
      </c>
      <c r="K98" s="194"/>
      <c r="L98" s="27">
        <f t="shared" si="13"/>
        <v>400.81584790225224</v>
      </c>
    </row>
    <row r="99" spans="1:12" ht="15" customHeight="1" x14ac:dyDescent="0.45">
      <c r="A99" s="350"/>
      <c r="B99" s="5" t="s">
        <v>7</v>
      </c>
      <c r="C99" s="2">
        <v>501</v>
      </c>
      <c r="D99" s="1">
        <v>2950146</v>
      </c>
      <c r="E99" s="1">
        <v>2970439</v>
      </c>
      <c r="F99" s="41">
        <f>(E99-D99)*$N$1</f>
        <v>20.292999999999999</v>
      </c>
      <c r="G99" s="22">
        <f t="shared" si="10"/>
        <v>91.091986243243255</v>
      </c>
      <c r="H99" s="45">
        <f t="shared" si="11"/>
        <v>10.245697550900896</v>
      </c>
      <c r="I99" s="42">
        <f t="shared" si="12"/>
        <v>101.33768379414416</v>
      </c>
      <c r="J99" s="30">
        <f t="shared" si="14"/>
        <v>310</v>
      </c>
      <c r="K99" s="194"/>
      <c r="L99" s="27">
        <f t="shared" si="13"/>
        <v>411.33768379414414</v>
      </c>
    </row>
    <row r="100" spans="1:12" ht="15" customHeight="1" x14ac:dyDescent="0.45">
      <c r="A100" s="350"/>
      <c r="B100" s="5" t="s">
        <v>7</v>
      </c>
      <c r="C100" s="2">
        <v>502</v>
      </c>
      <c r="D100" s="1">
        <v>2646754</v>
      </c>
      <c r="E100" s="1">
        <v>2664126</v>
      </c>
      <c r="F100" s="41">
        <f t="shared" si="15"/>
        <v>17.372</v>
      </c>
      <c r="G100" s="22">
        <f t="shared" si="10"/>
        <v>77.980090918918933</v>
      </c>
      <c r="H100" s="45">
        <f t="shared" si="11"/>
        <v>10.245697550900896</v>
      </c>
      <c r="I100" s="42">
        <f t="shared" si="12"/>
        <v>88.225788469819832</v>
      </c>
      <c r="J100" s="30">
        <f t="shared" si="14"/>
        <v>310</v>
      </c>
      <c r="K100" s="194"/>
      <c r="L100" s="27">
        <f t="shared" si="13"/>
        <v>398.2257884698198</v>
      </c>
    </row>
    <row r="101" spans="1:12" ht="15" customHeight="1" x14ac:dyDescent="0.45">
      <c r="A101" s="350"/>
      <c r="B101" s="5" t="s">
        <v>7</v>
      </c>
      <c r="C101" s="2">
        <v>503</v>
      </c>
      <c r="D101" s="1">
        <v>3334856</v>
      </c>
      <c r="E101" s="1">
        <v>3354421</v>
      </c>
      <c r="F101" s="41">
        <f t="shared" si="15"/>
        <v>19.565000000000001</v>
      </c>
      <c r="G101" s="22">
        <f t="shared" si="10"/>
        <v>87.824112297297319</v>
      </c>
      <c r="H101" s="45">
        <f t="shared" si="11"/>
        <v>10.245697550900896</v>
      </c>
      <c r="I101" s="42">
        <f t="shared" si="12"/>
        <v>98.069809848198219</v>
      </c>
      <c r="J101" s="30">
        <f t="shared" si="14"/>
        <v>310</v>
      </c>
      <c r="K101" s="194"/>
      <c r="L101" s="27">
        <f t="shared" si="13"/>
        <v>408.06980984819825</v>
      </c>
    </row>
    <row r="102" spans="1:12" ht="15.75" customHeight="1" x14ac:dyDescent="0.45">
      <c r="A102" s="350"/>
      <c r="B102" s="5" t="s">
        <v>7</v>
      </c>
      <c r="C102" s="2">
        <v>504</v>
      </c>
      <c r="D102" s="1">
        <v>4331219</v>
      </c>
      <c r="E102" s="1">
        <v>4351337</v>
      </c>
      <c r="F102" s="41">
        <f t="shared" si="15"/>
        <v>20.118000000000002</v>
      </c>
      <c r="G102" s="22">
        <f t="shared" si="10"/>
        <v>90.306439621621649</v>
      </c>
      <c r="H102" s="45">
        <f t="shared" si="11"/>
        <v>10.245697550900896</v>
      </c>
      <c r="I102" s="42">
        <f t="shared" si="12"/>
        <v>100.55213717252255</v>
      </c>
      <c r="J102" s="30">
        <f t="shared" si="14"/>
        <v>310</v>
      </c>
      <c r="K102" s="194"/>
      <c r="L102" s="27">
        <f t="shared" si="13"/>
        <v>410.55213717252252</v>
      </c>
    </row>
    <row r="103" spans="1:12" ht="15" customHeight="1" x14ac:dyDescent="0.45">
      <c r="A103" s="351"/>
      <c r="B103" s="5" t="s">
        <v>8</v>
      </c>
      <c r="C103" s="2">
        <v>101</v>
      </c>
      <c r="D103" s="1">
        <v>4093118</v>
      </c>
      <c r="E103" s="1">
        <v>4119751</v>
      </c>
      <c r="F103" s="41">
        <f t="shared" si="15"/>
        <v>26.632999999999999</v>
      </c>
      <c r="G103" s="22">
        <f t="shared" si="10"/>
        <v>119.55121813513514</v>
      </c>
      <c r="H103" s="45">
        <f t="shared" si="11"/>
        <v>10.245697550900896</v>
      </c>
      <c r="I103" s="42">
        <f t="shared" si="12"/>
        <v>129.79691568603604</v>
      </c>
      <c r="J103" s="30">
        <f t="shared" si="14"/>
        <v>310</v>
      </c>
      <c r="K103" s="194"/>
      <c r="L103" s="27">
        <f t="shared" si="13"/>
        <v>439.79691568603607</v>
      </c>
    </row>
    <row r="104" spans="1:12" ht="15" customHeight="1" x14ac:dyDescent="0.45">
      <c r="A104" s="351"/>
      <c r="B104" s="5" t="s">
        <v>8</v>
      </c>
      <c r="C104" s="2">
        <v>102</v>
      </c>
      <c r="D104" s="1">
        <v>182300</v>
      </c>
      <c r="E104" s="1">
        <v>185119</v>
      </c>
      <c r="F104" s="41">
        <f>(E104-D104)*0.01</f>
        <v>28.19</v>
      </c>
      <c r="G104" s="22">
        <f t="shared" si="10"/>
        <v>126.54033864864867</v>
      </c>
      <c r="H104" s="45">
        <f t="shared" si="11"/>
        <v>10.245697550900896</v>
      </c>
      <c r="I104" s="42">
        <f t="shared" si="12"/>
        <v>136.78603619954956</v>
      </c>
      <c r="J104" s="30">
        <f t="shared" si="14"/>
        <v>310</v>
      </c>
      <c r="K104" s="194"/>
      <c r="L104" s="27">
        <f t="shared" si="13"/>
        <v>446.78603619954959</v>
      </c>
    </row>
    <row r="105" spans="1:12" ht="15" customHeight="1" x14ac:dyDescent="0.45">
      <c r="A105" s="351"/>
      <c r="B105" s="5" t="s">
        <v>8</v>
      </c>
      <c r="C105" s="2">
        <v>103</v>
      </c>
      <c r="D105" s="1">
        <v>256771</v>
      </c>
      <c r="E105" s="1">
        <v>267437</v>
      </c>
      <c r="F105" s="41">
        <f t="shared" ref="F105:F123" si="16">(E105-D105)*$N$1</f>
        <v>10.666</v>
      </c>
      <c r="G105" s="22">
        <f t="shared" si="10"/>
        <v>47.877944378378388</v>
      </c>
      <c r="H105" s="45">
        <f t="shared" si="11"/>
        <v>10.245697550900896</v>
      </c>
      <c r="I105" s="42">
        <f t="shared" si="12"/>
        <v>58.123641929279287</v>
      </c>
      <c r="J105" s="30">
        <f t="shared" si="14"/>
        <v>310</v>
      </c>
      <c r="K105" s="194"/>
      <c r="L105" s="27">
        <f t="shared" si="13"/>
        <v>368.1236419292793</v>
      </c>
    </row>
    <row r="106" spans="1:12" ht="15" customHeight="1" x14ac:dyDescent="0.45">
      <c r="A106" s="351"/>
      <c r="B106" s="5" t="s">
        <v>8</v>
      </c>
      <c r="C106" s="2">
        <v>104</v>
      </c>
      <c r="D106" s="1">
        <v>7766</v>
      </c>
      <c r="E106" s="1">
        <v>8200</v>
      </c>
      <c r="F106" s="41">
        <f t="shared" si="16"/>
        <v>0.434</v>
      </c>
      <c r="G106" s="22">
        <f t="shared" si="10"/>
        <v>1.9481556216216218</v>
      </c>
      <c r="H106" s="45">
        <f t="shared" si="11"/>
        <v>10.245697550900896</v>
      </c>
      <c r="I106" s="42">
        <f t="shared" si="12"/>
        <v>12.193853172522518</v>
      </c>
      <c r="J106" s="30">
        <f t="shared" si="14"/>
        <v>310</v>
      </c>
      <c r="K106" s="194"/>
      <c r="L106" s="27">
        <f t="shared" si="13"/>
        <v>322.19385317252249</v>
      </c>
    </row>
    <row r="107" spans="1:12" ht="15" customHeight="1" x14ac:dyDescent="0.45">
      <c r="A107" s="351"/>
      <c r="B107" s="5" t="s">
        <v>8</v>
      </c>
      <c r="C107" s="2">
        <v>201</v>
      </c>
      <c r="D107" s="1">
        <v>67581</v>
      </c>
      <c r="E107" s="1">
        <v>91217</v>
      </c>
      <c r="F107" s="41">
        <f t="shared" si="16"/>
        <v>23.635999999999999</v>
      </c>
      <c r="G107" s="22">
        <f t="shared" si="10"/>
        <v>106.09817113513515</v>
      </c>
      <c r="H107" s="45">
        <f t="shared" si="11"/>
        <v>10.245697550900896</v>
      </c>
      <c r="I107" s="42">
        <f t="shared" si="12"/>
        <v>116.34386868603605</v>
      </c>
      <c r="J107" s="30">
        <f t="shared" si="14"/>
        <v>310</v>
      </c>
      <c r="K107" s="194"/>
      <c r="L107" s="27">
        <f t="shared" si="13"/>
        <v>426.34386868603605</v>
      </c>
    </row>
    <row r="108" spans="1:12" ht="15" customHeight="1" x14ac:dyDescent="0.45">
      <c r="A108" s="351"/>
      <c r="B108" s="5" t="s">
        <v>8</v>
      </c>
      <c r="C108" s="2">
        <v>202</v>
      </c>
      <c r="D108" s="1">
        <v>331919</v>
      </c>
      <c r="E108" s="1">
        <v>351645</v>
      </c>
      <c r="F108" s="41">
        <f t="shared" si="16"/>
        <v>19.725999999999999</v>
      </c>
      <c r="G108" s="22">
        <f t="shared" si="10"/>
        <v>88.546815189189189</v>
      </c>
      <c r="H108" s="45">
        <f t="shared" si="11"/>
        <v>10.245697550900896</v>
      </c>
      <c r="I108" s="42">
        <f t="shared" si="12"/>
        <v>98.792512740090089</v>
      </c>
      <c r="J108" s="30">
        <f t="shared" si="14"/>
        <v>310</v>
      </c>
      <c r="K108" s="194"/>
      <c r="L108" s="27">
        <f t="shared" si="13"/>
        <v>408.7925127400901</v>
      </c>
    </row>
    <row r="109" spans="1:12" ht="15" customHeight="1" x14ac:dyDescent="0.45">
      <c r="A109" s="351"/>
      <c r="B109" s="5" t="s">
        <v>8</v>
      </c>
      <c r="C109" s="2">
        <v>203</v>
      </c>
      <c r="D109" s="1">
        <v>3673699</v>
      </c>
      <c r="E109" s="1">
        <v>3678291</v>
      </c>
      <c r="F109" s="41">
        <f t="shared" si="16"/>
        <v>4.5920000000000005</v>
      </c>
      <c r="G109" s="22">
        <f t="shared" si="10"/>
        <v>20.612743351351355</v>
      </c>
      <c r="H109" s="45">
        <f t="shared" si="11"/>
        <v>10.245697550900896</v>
      </c>
      <c r="I109" s="42">
        <f t="shared" si="12"/>
        <v>30.858440902252251</v>
      </c>
      <c r="J109" s="30">
        <f t="shared" si="14"/>
        <v>310</v>
      </c>
      <c r="K109" s="194"/>
      <c r="L109" s="27">
        <f t="shared" si="13"/>
        <v>340.85844090225226</v>
      </c>
    </row>
    <row r="110" spans="1:12" ht="15" customHeight="1" x14ac:dyDescent="0.45">
      <c r="A110" s="351"/>
      <c r="B110" s="5" t="s">
        <v>8</v>
      </c>
      <c r="C110" s="2">
        <v>204</v>
      </c>
      <c r="D110" s="1">
        <v>2103364</v>
      </c>
      <c r="E110" s="1">
        <v>2125003</v>
      </c>
      <c r="F110" s="41">
        <f t="shared" si="16"/>
        <v>21.638999999999999</v>
      </c>
      <c r="G110" s="22">
        <f t="shared" si="10"/>
        <v>97.133961972972983</v>
      </c>
      <c r="H110" s="45">
        <f t="shared" si="11"/>
        <v>10.245697550900896</v>
      </c>
      <c r="I110" s="42">
        <f t="shared" si="12"/>
        <v>107.37965952387388</v>
      </c>
      <c r="J110" s="30">
        <f t="shared" si="14"/>
        <v>310</v>
      </c>
      <c r="K110" s="194"/>
      <c r="L110" s="27">
        <f t="shared" si="13"/>
        <v>417.3796595238739</v>
      </c>
    </row>
    <row r="111" spans="1:12" ht="15" customHeight="1" x14ac:dyDescent="0.45">
      <c r="A111" s="351"/>
      <c r="B111" s="5" t="s">
        <v>8</v>
      </c>
      <c r="C111" s="2">
        <v>301</v>
      </c>
      <c r="D111" s="1">
        <v>3780344</v>
      </c>
      <c r="E111" s="1">
        <v>3793497</v>
      </c>
      <c r="F111" s="41">
        <f t="shared" si="16"/>
        <v>13.153</v>
      </c>
      <c r="G111" s="22">
        <f t="shared" si="10"/>
        <v>59.041684081081094</v>
      </c>
      <c r="H111" s="45">
        <f t="shared" si="11"/>
        <v>10.245697550900896</v>
      </c>
      <c r="I111" s="42">
        <f t="shared" si="12"/>
        <v>69.287381631981987</v>
      </c>
      <c r="J111" s="30">
        <f t="shared" si="14"/>
        <v>310</v>
      </c>
      <c r="K111" s="194"/>
      <c r="L111" s="27">
        <f t="shared" si="13"/>
        <v>379.28738163198199</v>
      </c>
    </row>
    <row r="112" spans="1:12" ht="15" customHeight="1" x14ac:dyDescent="0.45">
      <c r="A112" s="351"/>
      <c r="B112" s="5" t="s">
        <v>8</v>
      </c>
      <c r="C112" s="2">
        <v>302</v>
      </c>
      <c r="D112" s="1">
        <v>3426011</v>
      </c>
      <c r="E112" s="1">
        <v>3433589</v>
      </c>
      <c r="F112" s="41">
        <f t="shared" si="16"/>
        <v>7.5780000000000003</v>
      </c>
      <c r="G112" s="22">
        <f t="shared" si="10"/>
        <v>34.016413135135139</v>
      </c>
      <c r="H112" s="45">
        <f t="shared" si="11"/>
        <v>10.245697550900896</v>
      </c>
      <c r="I112" s="42">
        <f t="shared" si="12"/>
        <v>44.262110686036038</v>
      </c>
      <c r="J112" s="30">
        <f t="shared" si="14"/>
        <v>310</v>
      </c>
      <c r="K112" s="194"/>
      <c r="L112" s="27">
        <f t="shared" si="13"/>
        <v>354.26211068603607</v>
      </c>
    </row>
    <row r="113" spans="1:12" ht="15" customHeight="1" x14ac:dyDescent="0.45">
      <c r="A113" s="351"/>
      <c r="B113" s="5" t="s">
        <v>8</v>
      </c>
      <c r="C113" s="2">
        <v>303</v>
      </c>
      <c r="D113" s="1">
        <v>157097</v>
      </c>
      <c r="E113" s="1">
        <v>190473</v>
      </c>
      <c r="F113" s="41">
        <f t="shared" si="16"/>
        <v>33.375999999999998</v>
      </c>
      <c r="G113" s="22">
        <f t="shared" si="10"/>
        <v>149.81945167567568</v>
      </c>
      <c r="H113" s="45">
        <f t="shared" si="11"/>
        <v>10.245697550900896</v>
      </c>
      <c r="I113" s="42">
        <f t="shared" si="12"/>
        <v>160.06514922657658</v>
      </c>
      <c r="J113" s="30">
        <f t="shared" si="14"/>
        <v>310</v>
      </c>
      <c r="K113" s="194"/>
      <c r="L113" s="27">
        <f t="shared" si="13"/>
        <v>470.06514922657658</v>
      </c>
    </row>
    <row r="114" spans="1:12" ht="15" customHeight="1" x14ac:dyDescent="0.45">
      <c r="A114" s="351"/>
      <c r="B114" s="5" t="s">
        <v>8</v>
      </c>
      <c r="C114" s="2">
        <v>304</v>
      </c>
      <c r="D114" s="1">
        <v>175101</v>
      </c>
      <c r="E114" s="1">
        <v>194938</v>
      </c>
      <c r="F114" s="41">
        <f t="shared" si="16"/>
        <v>19.837</v>
      </c>
      <c r="G114" s="22">
        <f t="shared" si="10"/>
        <v>89.045076189189203</v>
      </c>
      <c r="H114" s="45">
        <f t="shared" si="11"/>
        <v>10.245697550900896</v>
      </c>
      <c r="I114" s="42">
        <f t="shared" si="12"/>
        <v>99.290773740090103</v>
      </c>
      <c r="J114" s="30">
        <f t="shared" si="14"/>
        <v>310</v>
      </c>
      <c r="K114" s="194"/>
      <c r="L114" s="27">
        <f t="shared" si="13"/>
        <v>409.29077374009012</v>
      </c>
    </row>
    <row r="115" spans="1:12" ht="15" customHeight="1" x14ac:dyDescent="0.45">
      <c r="A115" s="351"/>
      <c r="B115" s="5" t="s">
        <v>8</v>
      </c>
      <c r="C115" s="2">
        <v>401</v>
      </c>
      <c r="D115" s="1">
        <v>2911261</v>
      </c>
      <c r="E115" s="1">
        <v>2923679</v>
      </c>
      <c r="F115" s="41">
        <f t="shared" si="16"/>
        <v>12.418000000000001</v>
      </c>
      <c r="G115" s="22">
        <f t="shared" si="10"/>
        <v>55.742388270270283</v>
      </c>
      <c r="H115" s="45">
        <f t="shared" si="11"/>
        <v>10.245697550900896</v>
      </c>
      <c r="I115" s="42">
        <f t="shared" si="12"/>
        <v>65.988085821171182</v>
      </c>
      <c r="J115" s="30">
        <f t="shared" si="14"/>
        <v>310</v>
      </c>
      <c r="K115" s="194"/>
      <c r="L115" s="27">
        <f t="shared" si="13"/>
        <v>375.98808582117118</v>
      </c>
    </row>
    <row r="116" spans="1:12" ht="15" customHeight="1" x14ac:dyDescent="0.45">
      <c r="A116" s="351"/>
      <c r="B116" s="5" t="s">
        <v>8</v>
      </c>
      <c r="C116" s="2">
        <v>402</v>
      </c>
      <c r="D116" s="1">
        <v>15454</v>
      </c>
      <c r="E116" s="1">
        <v>30913</v>
      </c>
      <c r="F116" s="41">
        <f t="shared" si="16"/>
        <v>15.459</v>
      </c>
      <c r="G116" s="22">
        <f t="shared" si="10"/>
        <v>69.392944135135139</v>
      </c>
      <c r="H116" s="45">
        <f t="shared" si="11"/>
        <v>10.245697550900896</v>
      </c>
      <c r="I116" s="42">
        <f t="shared" si="12"/>
        <v>79.638641686036038</v>
      </c>
      <c r="J116" s="30">
        <f t="shared" si="14"/>
        <v>310</v>
      </c>
      <c r="K116" s="194"/>
      <c r="L116" s="27">
        <f t="shared" si="13"/>
        <v>389.63864168603607</v>
      </c>
    </row>
    <row r="117" spans="1:12" ht="15" customHeight="1" x14ac:dyDescent="0.45">
      <c r="A117" s="351"/>
      <c r="B117" s="5" t="s">
        <v>8</v>
      </c>
      <c r="C117" s="2">
        <v>403</v>
      </c>
      <c r="D117" s="1">
        <v>538928</v>
      </c>
      <c r="E117" s="1">
        <v>540047</v>
      </c>
      <c r="F117" s="41">
        <f t="shared" si="16"/>
        <v>1.119</v>
      </c>
      <c r="G117" s="22">
        <f t="shared" si="10"/>
        <v>5.0230095405405413</v>
      </c>
      <c r="H117" s="45">
        <f t="shared" si="11"/>
        <v>10.245697550900896</v>
      </c>
      <c r="I117" s="42">
        <f t="shared" si="12"/>
        <v>15.268707091441438</v>
      </c>
      <c r="J117" s="30">
        <f t="shared" si="14"/>
        <v>310</v>
      </c>
      <c r="K117" s="194">
        <v>10</v>
      </c>
      <c r="L117" s="27">
        <f t="shared" si="13"/>
        <v>335.26870709144146</v>
      </c>
    </row>
    <row r="118" spans="1:12" ht="15" customHeight="1" x14ac:dyDescent="0.45">
      <c r="A118" s="351"/>
      <c r="B118" s="5" t="s">
        <v>8</v>
      </c>
      <c r="C118" s="2">
        <v>404</v>
      </c>
      <c r="D118" s="1">
        <v>2890249</v>
      </c>
      <c r="E118" s="1">
        <v>2906584</v>
      </c>
      <c r="F118" s="41">
        <f t="shared" si="16"/>
        <v>16.335000000000001</v>
      </c>
      <c r="G118" s="22">
        <f t="shared" si="10"/>
        <v>73.325166081081093</v>
      </c>
      <c r="H118" s="45">
        <f t="shared" si="11"/>
        <v>10.245697550900896</v>
      </c>
      <c r="I118" s="42">
        <f t="shared" si="12"/>
        <v>83.570863631981993</v>
      </c>
      <c r="J118" s="30">
        <f t="shared" si="14"/>
        <v>310</v>
      </c>
      <c r="K118" s="194">
        <v>10</v>
      </c>
      <c r="L118" s="27">
        <f t="shared" si="13"/>
        <v>403.57086363198198</v>
      </c>
    </row>
    <row r="119" spans="1:12" ht="15" customHeight="1" x14ac:dyDescent="0.45">
      <c r="A119" s="351"/>
      <c r="B119" s="5" t="s">
        <v>8</v>
      </c>
      <c r="C119" s="2">
        <v>501</v>
      </c>
      <c r="D119" s="1">
        <v>2985388</v>
      </c>
      <c r="E119" s="1">
        <v>3012097</v>
      </c>
      <c r="F119" s="41">
        <f t="shared" si="16"/>
        <v>26.709</v>
      </c>
      <c r="G119" s="22">
        <f t="shared" si="10"/>
        <v>119.89236981081082</v>
      </c>
      <c r="H119" s="45">
        <f t="shared" si="11"/>
        <v>10.245697550900896</v>
      </c>
      <c r="I119" s="42">
        <f t="shared" si="12"/>
        <v>130.13806736171171</v>
      </c>
      <c r="J119" s="30">
        <f t="shared" si="14"/>
        <v>310</v>
      </c>
      <c r="K119" s="194"/>
      <c r="L119" s="27">
        <f t="shared" si="13"/>
        <v>440.13806736171171</v>
      </c>
    </row>
    <row r="120" spans="1:12" ht="15" customHeight="1" x14ac:dyDescent="0.45">
      <c r="A120" s="351"/>
      <c r="B120" s="5" t="s">
        <v>8</v>
      </c>
      <c r="C120" s="2">
        <v>502</v>
      </c>
      <c r="D120" s="1">
        <v>6256597</v>
      </c>
      <c r="E120" s="1">
        <v>6299444</v>
      </c>
      <c r="F120" s="41">
        <f t="shared" si="16"/>
        <v>42.847000000000001</v>
      </c>
      <c r="G120" s="22">
        <f t="shared" si="10"/>
        <v>192.33323483783786</v>
      </c>
      <c r="H120" s="45">
        <f t="shared" si="11"/>
        <v>10.245697550900896</v>
      </c>
      <c r="I120" s="42">
        <f t="shared" si="12"/>
        <v>202.57893238873876</v>
      </c>
      <c r="J120" s="30">
        <f t="shared" si="14"/>
        <v>310</v>
      </c>
      <c r="K120" s="194"/>
      <c r="L120" s="27">
        <f t="shared" si="13"/>
        <v>512.57893238873874</v>
      </c>
    </row>
    <row r="121" spans="1:12" ht="15" customHeight="1" x14ac:dyDescent="0.45">
      <c r="A121" s="351"/>
      <c r="B121" s="5" t="s">
        <v>8</v>
      </c>
      <c r="C121" s="2">
        <v>503</v>
      </c>
      <c r="D121" s="1">
        <v>232653</v>
      </c>
      <c r="E121" s="1">
        <v>262857</v>
      </c>
      <c r="F121" s="41">
        <f t="shared" si="16"/>
        <v>30.204000000000001</v>
      </c>
      <c r="G121" s="22">
        <f t="shared" si="10"/>
        <v>135.58085805405406</v>
      </c>
      <c r="H121" s="45">
        <f t="shared" si="11"/>
        <v>10.245697550900896</v>
      </c>
      <c r="I121" s="42">
        <f t="shared" si="12"/>
        <v>145.82655560495496</v>
      </c>
      <c r="J121" s="30">
        <f t="shared" si="14"/>
        <v>310</v>
      </c>
      <c r="K121" s="194"/>
      <c r="L121" s="27">
        <f t="shared" si="13"/>
        <v>455.82655560495493</v>
      </c>
    </row>
    <row r="122" spans="1:12" ht="15.75" customHeight="1" x14ac:dyDescent="0.45">
      <c r="A122" s="351"/>
      <c r="B122" s="5" t="s">
        <v>8</v>
      </c>
      <c r="C122" s="2">
        <v>504</v>
      </c>
      <c r="D122" s="1">
        <v>4593128</v>
      </c>
      <c r="E122" s="1">
        <v>4636367</v>
      </c>
      <c r="F122" s="41">
        <f t="shared" si="16"/>
        <v>43.239000000000004</v>
      </c>
      <c r="G122" s="22">
        <f t="shared" si="10"/>
        <v>194.09285927027031</v>
      </c>
      <c r="H122" s="45">
        <f t="shared" si="11"/>
        <v>10.245697550900896</v>
      </c>
      <c r="I122" s="42">
        <f t="shared" si="12"/>
        <v>204.33855682117121</v>
      </c>
      <c r="J122" s="30">
        <f t="shared" si="14"/>
        <v>310</v>
      </c>
      <c r="K122" s="194"/>
      <c r="L122" s="27">
        <f t="shared" si="13"/>
        <v>514.33855682117121</v>
      </c>
    </row>
    <row r="123" spans="1:12" ht="15" customHeight="1" x14ac:dyDescent="0.45">
      <c r="A123" s="350"/>
      <c r="B123" s="235" t="s">
        <v>9</v>
      </c>
      <c r="C123" s="2">
        <v>101</v>
      </c>
      <c r="D123" s="1">
        <v>186389</v>
      </c>
      <c r="E123" s="1">
        <v>207253</v>
      </c>
      <c r="F123" s="41">
        <f t="shared" si="16"/>
        <v>20.864000000000001</v>
      </c>
      <c r="G123" s="22">
        <f t="shared" si="10"/>
        <v>93.655112648648668</v>
      </c>
      <c r="H123" s="45">
        <f t="shared" si="11"/>
        <v>10.245697550900896</v>
      </c>
      <c r="I123" s="42">
        <f t="shared" si="12"/>
        <v>103.90081019954957</v>
      </c>
      <c r="J123" s="30">
        <f t="shared" si="14"/>
        <v>310</v>
      </c>
      <c r="K123" s="194"/>
      <c r="L123" s="27">
        <f t="shared" si="13"/>
        <v>413.9008101995496</v>
      </c>
    </row>
    <row r="124" spans="1:12" ht="15" customHeight="1" x14ac:dyDescent="0.45">
      <c r="A124" s="350"/>
      <c r="B124" s="5" t="s">
        <v>9</v>
      </c>
      <c r="C124" s="2">
        <v>102</v>
      </c>
      <c r="D124" s="1">
        <v>25301</v>
      </c>
      <c r="E124" s="1">
        <v>25487</v>
      </c>
      <c r="F124" s="41">
        <f>(E124-D124)*0.01</f>
        <v>1.86</v>
      </c>
      <c r="G124" s="22">
        <f>MMULT($G$1,1/$F$183)*F124</f>
        <v>8.349238378378379</v>
      </c>
      <c r="H124" s="45">
        <f t="shared" si="11"/>
        <v>10.245697550900896</v>
      </c>
      <c r="I124" s="42">
        <f t="shared" si="12"/>
        <v>18.594935929279274</v>
      </c>
      <c r="J124" s="30">
        <f t="shared" si="14"/>
        <v>310</v>
      </c>
      <c r="K124" s="194"/>
      <c r="L124" s="27">
        <f t="shared" si="13"/>
        <v>328.59493592927925</v>
      </c>
    </row>
    <row r="125" spans="1:12" ht="15" customHeight="1" x14ac:dyDescent="0.45">
      <c r="A125" s="350"/>
      <c r="B125" s="5" t="s">
        <v>9</v>
      </c>
      <c r="C125" s="2">
        <v>103</v>
      </c>
      <c r="D125" s="1">
        <v>3069224</v>
      </c>
      <c r="E125" s="1">
        <v>3079765</v>
      </c>
      <c r="F125" s="41">
        <f t="shared" ref="F125:F181" si="17">(E125-D125)*$N$1</f>
        <v>10.541</v>
      </c>
      <c r="G125" s="22">
        <f t="shared" si="10"/>
        <v>47.316839648648653</v>
      </c>
      <c r="H125" s="45">
        <f t="shared" si="11"/>
        <v>10.245697550900896</v>
      </c>
      <c r="I125" s="42">
        <f t="shared" si="12"/>
        <v>57.562537199549553</v>
      </c>
      <c r="J125" s="30">
        <f t="shared" si="14"/>
        <v>310</v>
      </c>
      <c r="K125" s="194"/>
      <c r="L125" s="27">
        <f t="shared" si="13"/>
        <v>367.56253719954952</v>
      </c>
    </row>
    <row r="126" spans="1:12" ht="15" customHeight="1" x14ac:dyDescent="0.45">
      <c r="A126" s="350"/>
      <c r="B126" s="5" t="s">
        <v>9</v>
      </c>
      <c r="C126" s="2">
        <v>104</v>
      </c>
      <c r="D126" s="1">
        <v>3057728</v>
      </c>
      <c r="E126" s="1">
        <v>3077075</v>
      </c>
      <c r="F126" s="41">
        <f t="shared" si="17"/>
        <v>19.347000000000001</v>
      </c>
      <c r="G126" s="22">
        <f t="shared" si="10"/>
        <v>86.845545648648667</v>
      </c>
      <c r="H126" s="45">
        <f t="shared" si="11"/>
        <v>10.245697550900896</v>
      </c>
      <c r="I126" s="42">
        <f t="shared" si="12"/>
        <v>97.091243199549567</v>
      </c>
      <c r="J126" s="30">
        <f t="shared" si="14"/>
        <v>310</v>
      </c>
      <c r="K126" s="194"/>
      <c r="L126" s="27">
        <f t="shared" si="13"/>
        <v>407.09124319954958</v>
      </c>
    </row>
    <row r="127" spans="1:12" ht="15" customHeight="1" x14ac:dyDescent="0.45">
      <c r="A127" s="350"/>
      <c r="B127" s="5" t="s">
        <v>9</v>
      </c>
      <c r="C127" s="2">
        <v>201</v>
      </c>
      <c r="D127" s="1">
        <v>2733415</v>
      </c>
      <c r="E127" s="1">
        <v>2743961</v>
      </c>
      <c r="F127" s="41">
        <f t="shared" si="17"/>
        <v>10.545999999999999</v>
      </c>
      <c r="G127" s="22">
        <f t="shared" si="10"/>
        <v>47.33928383783784</v>
      </c>
      <c r="H127" s="45">
        <f t="shared" si="11"/>
        <v>10.245697550900896</v>
      </c>
      <c r="I127" s="42">
        <f t="shared" si="12"/>
        <v>57.58498138873874</v>
      </c>
      <c r="J127" s="30">
        <f t="shared" si="14"/>
        <v>310</v>
      </c>
      <c r="K127" s="194"/>
      <c r="L127" s="27">
        <f t="shared" si="13"/>
        <v>367.58498138873875</v>
      </c>
    </row>
    <row r="128" spans="1:12" ht="15" customHeight="1" x14ac:dyDescent="0.45">
      <c r="A128" s="350"/>
      <c r="B128" s="5" t="s">
        <v>9</v>
      </c>
      <c r="C128" s="2">
        <v>202</v>
      </c>
      <c r="D128" s="1">
        <v>4911633</v>
      </c>
      <c r="E128" s="1">
        <v>4931370</v>
      </c>
      <c r="F128" s="41">
        <f t="shared" si="17"/>
        <v>19.737000000000002</v>
      </c>
      <c r="G128" s="22">
        <f t="shared" si="10"/>
        <v>88.596192405405418</v>
      </c>
      <c r="H128" s="45">
        <f t="shared" si="11"/>
        <v>10.245697550900896</v>
      </c>
      <c r="I128" s="42">
        <f t="shared" si="12"/>
        <v>98.841889956306318</v>
      </c>
      <c r="J128" s="30">
        <f t="shared" si="14"/>
        <v>310</v>
      </c>
      <c r="K128" s="194"/>
      <c r="L128" s="27">
        <f t="shared" si="13"/>
        <v>408.84188995630632</v>
      </c>
    </row>
    <row r="129" spans="1:12" ht="15" customHeight="1" x14ac:dyDescent="0.45">
      <c r="A129" s="350"/>
      <c r="B129" s="5" t="s">
        <v>9</v>
      </c>
      <c r="C129" s="2">
        <v>203</v>
      </c>
      <c r="D129" s="1">
        <v>2202802</v>
      </c>
      <c r="E129" s="1">
        <v>2228564</v>
      </c>
      <c r="F129" s="41">
        <f t="shared" si="17"/>
        <v>25.762</v>
      </c>
      <c r="G129" s="22">
        <f t="shared" si="10"/>
        <v>115.64144037837839</v>
      </c>
      <c r="H129" s="45">
        <f t="shared" si="11"/>
        <v>10.245697550900896</v>
      </c>
      <c r="I129" s="42">
        <f t="shared" si="12"/>
        <v>125.88713792927929</v>
      </c>
      <c r="J129" s="30">
        <f t="shared" si="14"/>
        <v>310</v>
      </c>
      <c r="K129" s="194">
        <v>10</v>
      </c>
      <c r="L129" s="27">
        <f t="shared" si="13"/>
        <v>445.88713792927928</v>
      </c>
    </row>
    <row r="130" spans="1:12" ht="15" customHeight="1" x14ac:dyDescent="0.45">
      <c r="A130" s="350"/>
      <c r="B130" s="5" t="s">
        <v>9</v>
      </c>
      <c r="C130" s="2">
        <v>204</v>
      </c>
      <c r="D130" s="1">
        <v>3078326</v>
      </c>
      <c r="E130" s="1">
        <v>3090321</v>
      </c>
      <c r="F130" s="41">
        <f t="shared" si="17"/>
        <v>11.995000000000001</v>
      </c>
      <c r="G130" s="22">
        <f t="shared" si="10"/>
        <v>53.843609864864874</v>
      </c>
      <c r="H130" s="45">
        <f t="shared" si="11"/>
        <v>10.245697550900896</v>
      </c>
      <c r="I130" s="42">
        <f t="shared" si="12"/>
        <v>64.089307415765774</v>
      </c>
      <c r="J130" s="30">
        <f t="shared" si="14"/>
        <v>310</v>
      </c>
      <c r="K130" s="194">
        <v>10</v>
      </c>
      <c r="L130" s="27">
        <f t="shared" si="13"/>
        <v>384.0893074157658</v>
      </c>
    </row>
    <row r="131" spans="1:12" ht="15" customHeight="1" x14ac:dyDescent="0.45">
      <c r="A131" s="350"/>
      <c r="B131" s="5" t="s">
        <v>9</v>
      </c>
      <c r="C131" s="2">
        <v>301</v>
      </c>
      <c r="D131" s="1">
        <v>3216776</v>
      </c>
      <c r="E131" s="1">
        <v>3240887</v>
      </c>
      <c r="F131" s="41">
        <f t="shared" si="17"/>
        <v>24.111000000000001</v>
      </c>
      <c r="G131" s="22">
        <f t="shared" si="10"/>
        <v>108.23036910810812</v>
      </c>
      <c r="H131" s="45">
        <f t="shared" si="11"/>
        <v>10.245697550900896</v>
      </c>
      <c r="I131" s="42">
        <f t="shared" si="12"/>
        <v>118.47606665900902</v>
      </c>
      <c r="J131" s="30">
        <f t="shared" si="14"/>
        <v>310</v>
      </c>
      <c r="K131" s="194"/>
      <c r="L131" s="27">
        <f t="shared" si="13"/>
        <v>428.47606665900901</v>
      </c>
    </row>
    <row r="132" spans="1:12" ht="15" customHeight="1" x14ac:dyDescent="0.45">
      <c r="A132" s="350"/>
      <c r="B132" s="5" t="s">
        <v>9</v>
      </c>
      <c r="C132" s="2">
        <v>302</v>
      </c>
      <c r="D132" s="1">
        <v>1932747</v>
      </c>
      <c r="E132" s="1">
        <v>1937009</v>
      </c>
      <c r="F132" s="41">
        <f t="shared" si="17"/>
        <v>4.2620000000000005</v>
      </c>
      <c r="G132" s="22">
        <f t="shared" ref="G132:G182" si="18">MMULT($G$1,1/$F$183)*F132</f>
        <v>19.131426864864871</v>
      </c>
      <c r="H132" s="45">
        <f t="shared" ref="H132:H182" si="19">MMULT($H$1,1/180)</f>
        <v>10.245697550900896</v>
      </c>
      <c r="I132" s="42">
        <f t="shared" ref="I132:I182" si="20">SUM(G132,H132)</f>
        <v>29.377124415765767</v>
      </c>
      <c r="J132" s="30">
        <f t="shared" si="14"/>
        <v>310</v>
      </c>
      <c r="K132" s="194"/>
      <c r="L132" s="27">
        <f t="shared" ref="L132:L182" si="21">SUM(I132,J132,K132)</f>
        <v>339.37712441576576</v>
      </c>
    </row>
    <row r="133" spans="1:12" ht="15" customHeight="1" x14ac:dyDescent="0.45">
      <c r="A133" s="350"/>
      <c r="B133" s="5" t="s">
        <v>9</v>
      </c>
      <c r="C133" s="2">
        <v>303</v>
      </c>
      <c r="D133" s="1">
        <v>3574708</v>
      </c>
      <c r="E133" s="1">
        <v>3584107</v>
      </c>
      <c r="F133" s="41">
        <f t="shared" si="17"/>
        <v>9.3990000000000009</v>
      </c>
      <c r="G133" s="22">
        <f t="shared" si="18"/>
        <v>42.190586837837849</v>
      </c>
      <c r="H133" s="45">
        <f t="shared" si="19"/>
        <v>10.245697550900896</v>
      </c>
      <c r="I133" s="42">
        <f t="shared" si="20"/>
        <v>52.436284388738741</v>
      </c>
      <c r="J133" s="30">
        <f t="shared" ref="J133:J182" si="22">SUM($J$3)</f>
        <v>310</v>
      </c>
      <c r="K133" s="194"/>
      <c r="L133" s="27">
        <f t="shared" si="21"/>
        <v>362.43628438873873</v>
      </c>
    </row>
    <row r="134" spans="1:12" ht="15" customHeight="1" x14ac:dyDescent="0.45">
      <c r="A134" s="350"/>
      <c r="B134" s="5" t="s">
        <v>9</v>
      </c>
      <c r="C134" s="2">
        <v>304</v>
      </c>
      <c r="D134" s="1">
        <v>4163149</v>
      </c>
      <c r="E134" s="1">
        <v>4182924</v>
      </c>
      <c r="F134" s="41">
        <f t="shared" si="17"/>
        <v>19.775000000000002</v>
      </c>
      <c r="G134" s="22">
        <f t="shared" si="18"/>
        <v>88.766768243243263</v>
      </c>
      <c r="H134" s="45">
        <f t="shared" si="19"/>
        <v>10.245697550900896</v>
      </c>
      <c r="I134" s="42">
        <f t="shared" si="20"/>
        <v>99.012465794144163</v>
      </c>
      <c r="J134" s="30">
        <f t="shared" si="22"/>
        <v>310</v>
      </c>
      <c r="K134" s="194"/>
      <c r="L134" s="27">
        <f t="shared" si="21"/>
        <v>409.01246579414419</v>
      </c>
    </row>
    <row r="135" spans="1:12" ht="15" customHeight="1" x14ac:dyDescent="0.45">
      <c r="A135" s="350"/>
      <c r="B135" s="5" t="s">
        <v>9</v>
      </c>
      <c r="C135" s="2">
        <v>401</v>
      </c>
      <c r="D135" s="1">
        <v>1990047</v>
      </c>
      <c r="E135" s="1">
        <v>1997861</v>
      </c>
      <c r="F135" s="41">
        <f t="shared" si="17"/>
        <v>7.8140000000000001</v>
      </c>
      <c r="G135" s="22">
        <f t="shared" si="18"/>
        <v>35.075778864864873</v>
      </c>
      <c r="H135" s="45">
        <f t="shared" si="19"/>
        <v>10.245697550900896</v>
      </c>
      <c r="I135" s="42">
        <f t="shared" si="20"/>
        <v>45.321476415765773</v>
      </c>
      <c r="J135" s="30">
        <f t="shared" si="22"/>
        <v>310</v>
      </c>
      <c r="K135" s="194"/>
      <c r="L135" s="27">
        <f t="shared" si="21"/>
        <v>355.3214764157658</v>
      </c>
    </row>
    <row r="136" spans="1:12" ht="15" customHeight="1" x14ac:dyDescent="0.45">
      <c r="A136" s="350"/>
      <c r="B136" s="5" t="s">
        <v>9</v>
      </c>
      <c r="C136" s="2">
        <v>402</v>
      </c>
      <c r="D136" s="1">
        <v>2069914</v>
      </c>
      <c r="E136" s="1">
        <v>2085262</v>
      </c>
      <c r="F136" s="41">
        <f t="shared" si="17"/>
        <v>15.348000000000001</v>
      </c>
      <c r="G136" s="22">
        <f t="shared" si="18"/>
        <v>68.894683135135153</v>
      </c>
      <c r="H136" s="45">
        <f t="shared" si="19"/>
        <v>10.245697550900896</v>
      </c>
      <c r="I136" s="42">
        <f t="shared" si="20"/>
        <v>79.140380686036053</v>
      </c>
      <c r="J136" s="30">
        <f t="shared" si="22"/>
        <v>310</v>
      </c>
      <c r="K136" s="194"/>
      <c r="L136" s="27">
        <f t="shared" si="21"/>
        <v>389.14038068603605</v>
      </c>
    </row>
    <row r="137" spans="1:12" ht="15" customHeight="1" x14ac:dyDescent="0.45">
      <c r="A137" s="350"/>
      <c r="B137" s="5" t="s">
        <v>9</v>
      </c>
      <c r="C137" s="2">
        <v>403</v>
      </c>
      <c r="D137" s="1">
        <v>4734269</v>
      </c>
      <c r="E137" s="1">
        <v>4759746</v>
      </c>
      <c r="F137" s="41">
        <f t="shared" si="17"/>
        <v>25.477</v>
      </c>
      <c r="G137" s="22">
        <f t="shared" si="18"/>
        <v>114.36212159459461</v>
      </c>
      <c r="H137" s="45">
        <f t="shared" si="19"/>
        <v>10.245697550900896</v>
      </c>
      <c r="I137" s="42">
        <f t="shared" si="20"/>
        <v>124.60781914549551</v>
      </c>
      <c r="J137" s="30">
        <f t="shared" si="22"/>
        <v>310</v>
      </c>
      <c r="K137" s="194"/>
      <c r="L137" s="27">
        <f t="shared" si="21"/>
        <v>434.60781914549551</v>
      </c>
    </row>
    <row r="138" spans="1:12" ht="15" customHeight="1" x14ac:dyDescent="0.45">
      <c r="A138" s="350"/>
      <c r="B138" s="5" t="s">
        <v>9</v>
      </c>
      <c r="C138" s="2">
        <v>404</v>
      </c>
      <c r="D138" s="1">
        <v>2602129</v>
      </c>
      <c r="E138" s="1">
        <v>2609149</v>
      </c>
      <c r="F138" s="41">
        <f t="shared" si="17"/>
        <v>7.0200000000000005</v>
      </c>
      <c r="G138" s="22">
        <f t="shared" si="18"/>
        <v>31.511641621621628</v>
      </c>
      <c r="H138" s="45">
        <f t="shared" si="19"/>
        <v>10.245697550900896</v>
      </c>
      <c r="I138" s="42">
        <f t="shared" si="20"/>
        <v>41.757339172522521</v>
      </c>
      <c r="J138" s="30">
        <f t="shared" si="22"/>
        <v>310</v>
      </c>
      <c r="K138" s="194"/>
      <c r="L138" s="27">
        <f t="shared" si="21"/>
        <v>351.75733917252251</v>
      </c>
    </row>
    <row r="139" spans="1:12" ht="15" customHeight="1" x14ac:dyDescent="0.45">
      <c r="A139" s="350"/>
      <c r="B139" s="5" t="s">
        <v>9</v>
      </c>
      <c r="C139" s="2">
        <v>501</v>
      </c>
      <c r="D139" s="1">
        <v>3262774</v>
      </c>
      <c r="E139" s="1">
        <v>3278387</v>
      </c>
      <c r="F139" s="41">
        <f t="shared" si="17"/>
        <v>15.613</v>
      </c>
      <c r="G139" s="22">
        <f t="shared" si="18"/>
        <v>70.08422516216217</v>
      </c>
      <c r="H139" s="45">
        <f t="shared" si="19"/>
        <v>10.245697550900896</v>
      </c>
      <c r="I139" s="42">
        <f t="shared" si="20"/>
        <v>80.32992271306307</v>
      </c>
      <c r="J139" s="30">
        <f t="shared" si="22"/>
        <v>310</v>
      </c>
      <c r="K139" s="194"/>
      <c r="L139" s="27">
        <f t="shared" si="21"/>
        <v>390.32992271306307</v>
      </c>
    </row>
    <row r="140" spans="1:12" ht="15" customHeight="1" x14ac:dyDescent="0.45">
      <c r="A140" s="350"/>
      <c r="B140" s="5" t="s">
        <v>9</v>
      </c>
      <c r="C140" s="2">
        <v>502</v>
      </c>
      <c r="D140" s="1">
        <v>3095409</v>
      </c>
      <c r="E140" s="1">
        <v>3101011</v>
      </c>
      <c r="F140" s="41">
        <f t="shared" si="17"/>
        <v>5.6020000000000003</v>
      </c>
      <c r="G140" s="22">
        <f t="shared" si="18"/>
        <v>25.146469567567571</v>
      </c>
      <c r="H140" s="45">
        <f t="shared" si="19"/>
        <v>10.245697550900896</v>
      </c>
      <c r="I140" s="42">
        <f t="shared" si="20"/>
        <v>35.392167118468464</v>
      </c>
      <c r="J140" s="30">
        <f t="shared" si="22"/>
        <v>310</v>
      </c>
      <c r="K140" s="194"/>
      <c r="L140" s="27">
        <f t="shared" si="21"/>
        <v>345.39216711846848</v>
      </c>
    </row>
    <row r="141" spans="1:12" ht="15" customHeight="1" x14ac:dyDescent="0.45">
      <c r="A141" s="350"/>
      <c r="B141" s="5" t="s">
        <v>9</v>
      </c>
      <c r="C141" s="2">
        <v>503</v>
      </c>
      <c r="D141" s="1">
        <v>3100794</v>
      </c>
      <c r="E141" s="1">
        <v>3110342</v>
      </c>
      <c r="F141" s="41">
        <f t="shared" si="17"/>
        <v>9.548</v>
      </c>
      <c r="G141" s="22">
        <f t="shared" si="18"/>
        <v>42.859423675675679</v>
      </c>
      <c r="H141" s="45">
        <f t="shared" si="19"/>
        <v>10.245697550900896</v>
      </c>
      <c r="I141" s="42">
        <f t="shared" si="20"/>
        <v>53.105121226576571</v>
      </c>
      <c r="J141" s="30">
        <f t="shared" si="22"/>
        <v>310</v>
      </c>
      <c r="K141" s="194"/>
      <c r="L141" s="27">
        <f>SUM(I141,J141,K141)</f>
        <v>363.10512122657656</v>
      </c>
    </row>
    <row r="142" spans="1:12" ht="15.75" customHeight="1" x14ac:dyDescent="0.45">
      <c r="A142" s="350"/>
      <c r="B142" s="5" t="s">
        <v>9</v>
      </c>
      <c r="C142" s="2">
        <v>504</v>
      </c>
      <c r="D142" s="1">
        <v>3130147</v>
      </c>
      <c r="E142" s="1">
        <v>3135847</v>
      </c>
      <c r="F142" s="41">
        <f t="shared" si="17"/>
        <v>5.7</v>
      </c>
      <c r="G142" s="22">
        <f t="shared" si="18"/>
        <v>25.586375675675679</v>
      </c>
      <c r="H142" s="45">
        <f t="shared" si="19"/>
        <v>10.245697550900896</v>
      </c>
      <c r="I142" s="42">
        <f t="shared" si="20"/>
        <v>35.832073226576576</v>
      </c>
      <c r="J142" s="30">
        <f t="shared" si="22"/>
        <v>310</v>
      </c>
      <c r="K142" s="194"/>
      <c r="L142" s="27">
        <f t="shared" si="21"/>
        <v>345.8320732265766</v>
      </c>
    </row>
    <row r="143" spans="1:12" x14ac:dyDescent="0.45">
      <c r="A143" s="351"/>
      <c r="B143" s="5" t="s">
        <v>10</v>
      </c>
      <c r="C143" s="2">
        <v>101</v>
      </c>
      <c r="D143" s="1">
        <v>3909208</v>
      </c>
      <c r="E143" s="1">
        <v>3934826</v>
      </c>
      <c r="F143" s="41">
        <f t="shared" si="17"/>
        <v>25.618000000000002</v>
      </c>
      <c r="G143" s="22">
        <f t="shared" si="18"/>
        <v>114.99504772972975</v>
      </c>
      <c r="H143" s="45">
        <f t="shared" si="19"/>
        <v>10.245697550900896</v>
      </c>
      <c r="I143" s="42">
        <f t="shared" si="20"/>
        <v>125.24074528063065</v>
      </c>
      <c r="J143" s="30">
        <f t="shared" si="22"/>
        <v>310</v>
      </c>
      <c r="K143" s="194"/>
      <c r="L143" s="27">
        <f t="shared" si="21"/>
        <v>435.24074528063068</v>
      </c>
    </row>
    <row r="144" spans="1:12" x14ac:dyDescent="0.45">
      <c r="A144" s="351"/>
      <c r="B144" s="235" t="s">
        <v>10</v>
      </c>
      <c r="C144" s="2">
        <v>102</v>
      </c>
      <c r="D144" s="1">
        <v>44336</v>
      </c>
      <c r="E144" s="1">
        <v>47807</v>
      </c>
      <c r="F144" s="41">
        <f t="shared" si="17"/>
        <v>3.4710000000000001</v>
      </c>
      <c r="G144" s="22">
        <f t="shared" si="18"/>
        <v>15.580756135135138</v>
      </c>
      <c r="H144" s="45">
        <f t="shared" si="19"/>
        <v>10.245697550900896</v>
      </c>
      <c r="I144" s="42">
        <f t="shared" si="20"/>
        <v>25.826453686036032</v>
      </c>
      <c r="J144" s="30">
        <f t="shared" si="22"/>
        <v>310</v>
      </c>
      <c r="K144" s="194"/>
      <c r="L144" s="27">
        <f t="shared" si="21"/>
        <v>335.82645368603602</v>
      </c>
    </row>
    <row r="145" spans="1:12" x14ac:dyDescent="0.45">
      <c r="A145" s="351"/>
      <c r="B145" s="5" t="s">
        <v>10</v>
      </c>
      <c r="C145" s="2">
        <v>103</v>
      </c>
      <c r="D145" s="1">
        <v>4016923</v>
      </c>
      <c r="E145" s="1">
        <v>4023162</v>
      </c>
      <c r="F145" s="41">
        <f t="shared" si="17"/>
        <v>6.2389999999999999</v>
      </c>
      <c r="G145" s="22">
        <f t="shared" si="18"/>
        <v>28.005859270270275</v>
      </c>
      <c r="H145" s="45">
        <f t="shared" si="19"/>
        <v>10.245697550900896</v>
      </c>
      <c r="I145" s="42">
        <f t="shared" si="20"/>
        <v>38.251556821171171</v>
      </c>
      <c r="J145" s="30">
        <f t="shared" si="22"/>
        <v>310</v>
      </c>
      <c r="K145" s="194"/>
      <c r="L145" s="27">
        <f t="shared" si="21"/>
        <v>348.25155682117116</v>
      </c>
    </row>
    <row r="146" spans="1:12" x14ac:dyDescent="0.45">
      <c r="A146" s="351"/>
      <c r="B146" s="5" t="s">
        <v>10</v>
      </c>
      <c r="C146" s="2">
        <v>104</v>
      </c>
      <c r="D146" s="1">
        <v>3129026</v>
      </c>
      <c r="E146" s="1">
        <v>3142881</v>
      </c>
      <c r="F146" s="41">
        <f t="shared" si="17"/>
        <v>13.855</v>
      </c>
      <c r="G146" s="22">
        <f t="shared" si="18"/>
        <v>62.192848243243255</v>
      </c>
      <c r="H146" s="45">
        <f t="shared" si="19"/>
        <v>10.245697550900896</v>
      </c>
      <c r="I146" s="42">
        <f t="shared" si="20"/>
        <v>72.438545794144147</v>
      </c>
      <c r="J146" s="30">
        <f t="shared" si="22"/>
        <v>310</v>
      </c>
      <c r="K146" s="194"/>
      <c r="L146" s="27">
        <f t="shared" si="21"/>
        <v>382.43854579414415</v>
      </c>
    </row>
    <row r="147" spans="1:12" x14ac:dyDescent="0.45">
      <c r="A147" s="351"/>
      <c r="B147" s="5" t="s">
        <v>10</v>
      </c>
      <c r="C147" s="2">
        <v>201</v>
      </c>
      <c r="D147" s="1">
        <v>5826317</v>
      </c>
      <c r="E147" s="1">
        <v>5869607</v>
      </c>
      <c r="F147" s="41">
        <f t="shared" si="17"/>
        <v>43.29</v>
      </c>
      <c r="G147" s="22">
        <f t="shared" si="18"/>
        <v>194.32179000000002</v>
      </c>
      <c r="H147" s="45">
        <f t="shared" si="19"/>
        <v>10.245697550900896</v>
      </c>
      <c r="I147" s="42">
        <f t="shared" si="20"/>
        <v>204.56748755090092</v>
      </c>
      <c r="J147" s="30">
        <f t="shared" si="22"/>
        <v>310</v>
      </c>
      <c r="K147" s="194"/>
      <c r="L147" s="27">
        <f t="shared" si="21"/>
        <v>514.56748755090098</v>
      </c>
    </row>
    <row r="148" spans="1:12" x14ac:dyDescent="0.45">
      <c r="A148" s="351"/>
      <c r="B148" s="5" t="s">
        <v>10</v>
      </c>
      <c r="C148" s="2">
        <v>202</v>
      </c>
      <c r="D148" s="1">
        <v>3559291</v>
      </c>
      <c r="E148" s="1">
        <v>3569826</v>
      </c>
      <c r="F148" s="41">
        <f t="shared" si="17"/>
        <v>10.535</v>
      </c>
      <c r="G148" s="22">
        <f t="shared" si="18"/>
        <v>47.289906621621626</v>
      </c>
      <c r="H148" s="45">
        <f t="shared" si="19"/>
        <v>10.245697550900896</v>
      </c>
      <c r="I148" s="42">
        <f t="shared" si="20"/>
        <v>57.535604172522525</v>
      </c>
      <c r="J148" s="30">
        <f t="shared" si="22"/>
        <v>310</v>
      </c>
      <c r="K148" s="194"/>
      <c r="L148" s="27">
        <f t="shared" si="21"/>
        <v>367.53560417252254</v>
      </c>
    </row>
    <row r="149" spans="1:12" x14ac:dyDescent="0.45">
      <c r="A149" s="351"/>
      <c r="B149" s="5" t="s">
        <v>10</v>
      </c>
      <c r="C149" s="2">
        <v>203</v>
      </c>
      <c r="D149" s="1">
        <v>3641682</v>
      </c>
      <c r="E149" s="1">
        <v>3665251</v>
      </c>
      <c r="F149" s="41">
        <f t="shared" si="17"/>
        <v>23.568999999999999</v>
      </c>
      <c r="G149" s="22">
        <f t="shared" si="18"/>
        <v>105.797419</v>
      </c>
      <c r="H149" s="45">
        <f t="shared" si="19"/>
        <v>10.245697550900896</v>
      </c>
      <c r="I149" s="42">
        <f t="shared" si="20"/>
        <v>116.0431165509009</v>
      </c>
      <c r="J149" s="30">
        <f t="shared" si="22"/>
        <v>310</v>
      </c>
      <c r="K149" s="194"/>
      <c r="L149" s="27">
        <f t="shared" si="21"/>
        <v>426.04311655090089</v>
      </c>
    </row>
    <row r="150" spans="1:12" x14ac:dyDescent="0.45">
      <c r="A150" s="351"/>
      <c r="B150" s="5" t="s">
        <v>10</v>
      </c>
      <c r="C150" s="2">
        <v>204</v>
      </c>
      <c r="D150" s="1">
        <v>1934398</v>
      </c>
      <c r="E150" s="1">
        <v>1934398</v>
      </c>
      <c r="F150" s="41">
        <f t="shared" si="17"/>
        <v>0</v>
      </c>
      <c r="G150" s="22">
        <f t="shared" si="18"/>
        <v>0</v>
      </c>
      <c r="H150" s="45">
        <f t="shared" si="19"/>
        <v>10.245697550900896</v>
      </c>
      <c r="I150" s="42">
        <f t="shared" si="20"/>
        <v>10.245697550900896</v>
      </c>
      <c r="J150" s="30">
        <f t="shared" si="22"/>
        <v>310</v>
      </c>
      <c r="K150" s="194"/>
      <c r="L150" s="27">
        <f t="shared" si="21"/>
        <v>320.2456975509009</v>
      </c>
    </row>
    <row r="151" spans="1:12" x14ac:dyDescent="0.45">
      <c r="A151" s="351"/>
      <c r="B151" s="5" t="s">
        <v>10</v>
      </c>
      <c r="C151" s="2">
        <v>301</v>
      </c>
      <c r="D151" s="1">
        <v>2486019</v>
      </c>
      <c r="E151" s="1">
        <v>2496185</v>
      </c>
      <c r="F151" s="41">
        <f t="shared" si="17"/>
        <v>10.166</v>
      </c>
      <c r="G151" s="22">
        <f t="shared" si="18"/>
        <v>45.63352545945947</v>
      </c>
      <c r="H151" s="45">
        <f t="shared" si="19"/>
        <v>10.245697550900896</v>
      </c>
      <c r="I151" s="42">
        <f t="shared" si="20"/>
        <v>55.879223010360363</v>
      </c>
      <c r="J151" s="30">
        <f t="shared" si="22"/>
        <v>310</v>
      </c>
      <c r="K151" s="194"/>
      <c r="L151" s="27">
        <f t="shared" si="21"/>
        <v>365.87922301036036</v>
      </c>
    </row>
    <row r="152" spans="1:12" x14ac:dyDescent="0.45">
      <c r="A152" s="351"/>
      <c r="B152" s="5" t="s">
        <v>10</v>
      </c>
      <c r="C152" s="2">
        <v>302</v>
      </c>
      <c r="D152" s="1">
        <v>4384708</v>
      </c>
      <c r="E152" s="1">
        <v>4402768</v>
      </c>
      <c r="F152" s="41">
        <f t="shared" si="17"/>
        <v>18.059999999999999</v>
      </c>
      <c r="G152" s="22">
        <f t="shared" si="18"/>
        <v>81.068411351351358</v>
      </c>
      <c r="H152" s="45">
        <f t="shared" si="19"/>
        <v>10.245697550900896</v>
      </c>
      <c r="I152" s="42">
        <f t="shared" si="20"/>
        <v>91.314108902252258</v>
      </c>
      <c r="J152" s="30">
        <f t="shared" si="22"/>
        <v>310</v>
      </c>
      <c r="K152" s="194"/>
      <c r="L152" s="27">
        <f t="shared" si="21"/>
        <v>401.31410890225226</v>
      </c>
    </row>
    <row r="153" spans="1:12" x14ac:dyDescent="0.45">
      <c r="A153" s="351"/>
      <c r="B153" s="5" t="s">
        <v>10</v>
      </c>
      <c r="C153" s="2">
        <v>303</v>
      </c>
      <c r="D153" s="1">
        <v>2729575</v>
      </c>
      <c r="E153" s="1">
        <v>2735883</v>
      </c>
      <c r="F153" s="41">
        <f t="shared" si="17"/>
        <v>6.3079999999999998</v>
      </c>
      <c r="G153" s="22">
        <f t="shared" si="18"/>
        <v>28.315589081081082</v>
      </c>
      <c r="H153" s="45">
        <f t="shared" si="19"/>
        <v>10.245697550900896</v>
      </c>
      <c r="I153" s="42">
        <f t="shared" si="20"/>
        <v>38.561286631981979</v>
      </c>
      <c r="J153" s="30">
        <f t="shared" si="22"/>
        <v>310</v>
      </c>
      <c r="K153" s="194"/>
      <c r="L153" s="27">
        <f>SUM(I153,J153,K153)</f>
        <v>348.561286631982</v>
      </c>
    </row>
    <row r="154" spans="1:12" x14ac:dyDescent="0.45">
      <c r="A154" s="351"/>
      <c r="B154" s="235" t="s">
        <v>10</v>
      </c>
      <c r="C154" s="2">
        <v>304</v>
      </c>
      <c r="D154" s="1">
        <v>213960</v>
      </c>
      <c r="E154" s="1">
        <v>227029</v>
      </c>
      <c r="F154" s="41">
        <f t="shared" si="17"/>
        <v>13.069000000000001</v>
      </c>
      <c r="G154" s="22">
        <f t="shared" si="18"/>
        <v>58.664621702702711</v>
      </c>
      <c r="H154" s="45">
        <f t="shared" si="19"/>
        <v>10.245697550900896</v>
      </c>
      <c r="I154" s="42">
        <f t="shared" si="20"/>
        <v>68.910319253603603</v>
      </c>
      <c r="J154" s="30">
        <f t="shared" si="22"/>
        <v>310</v>
      </c>
      <c r="K154" s="194"/>
      <c r="L154" s="27">
        <f t="shared" si="21"/>
        <v>378.91031925360357</v>
      </c>
    </row>
    <row r="155" spans="1:12" x14ac:dyDescent="0.45">
      <c r="A155" s="351"/>
      <c r="B155" s="5" t="s">
        <v>10</v>
      </c>
      <c r="C155" s="2">
        <v>401</v>
      </c>
      <c r="D155" s="1">
        <v>5157150</v>
      </c>
      <c r="E155" s="1">
        <v>5181904</v>
      </c>
      <c r="F155" s="41">
        <f t="shared" si="17"/>
        <v>24.754000000000001</v>
      </c>
      <c r="G155" s="22">
        <f t="shared" si="18"/>
        <v>111.11669183783786</v>
      </c>
      <c r="H155" s="45">
        <f t="shared" si="19"/>
        <v>10.245697550900896</v>
      </c>
      <c r="I155" s="42">
        <f t="shared" si="20"/>
        <v>121.36238938873876</v>
      </c>
      <c r="J155" s="30">
        <f t="shared" si="22"/>
        <v>310</v>
      </c>
      <c r="K155" s="194"/>
      <c r="L155" s="27">
        <f t="shared" si="21"/>
        <v>431.36238938873873</v>
      </c>
    </row>
    <row r="156" spans="1:12" x14ac:dyDescent="0.45">
      <c r="A156" s="351"/>
      <c r="B156" s="5" t="s">
        <v>10</v>
      </c>
      <c r="C156" s="2">
        <v>402</v>
      </c>
      <c r="D156" s="1">
        <v>3921534</v>
      </c>
      <c r="E156" s="1">
        <v>3938078</v>
      </c>
      <c r="F156" s="41">
        <f t="shared" si="17"/>
        <v>16.544</v>
      </c>
      <c r="G156" s="22">
        <f t="shared" si="18"/>
        <v>74.263333189189197</v>
      </c>
      <c r="H156" s="45">
        <f t="shared" si="19"/>
        <v>10.245697550900896</v>
      </c>
      <c r="I156" s="42">
        <f t="shared" si="20"/>
        <v>84.509030740090097</v>
      </c>
      <c r="J156" s="30">
        <f t="shared" si="22"/>
        <v>310</v>
      </c>
      <c r="K156" s="194"/>
      <c r="L156" s="27">
        <f t="shared" si="21"/>
        <v>394.50903074009011</v>
      </c>
    </row>
    <row r="157" spans="1:12" x14ac:dyDescent="0.45">
      <c r="A157" s="351"/>
      <c r="B157" s="5" t="s">
        <v>10</v>
      </c>
      <c r="C157" s="2">
        <v>403</v>
      </c>
      <c r="D157" s="1">
        <v>273772</v>
      </c>
      <c r="E157" s="1">
        <v>293696</v>
      </c>
      <c r="F157" s="41">
        <f t="shared" si="17"/>
        <v>19.923999999999999</v>
      </c>
      <c r="G157" s="22">
        <f t="shared" si="18"/>
        <v>89.435605081081093</v>
      </c>
      <c r="H157" s="45">
        <f t="shared" si="19"/>
        <v>10.245697550900896</v>
      </c>
      <c r="I157" s="42">
        <f t="shared" si="20"/>
        <v>99.681302631981993</v>
      </c>
      <c r="J157" s="30">
        <f t="shared" si="22"/>
        <v>310</v>
      </c>
      <c r="K157" s="194"/>
      <c r="L157" s="27">
        <f t="shared" si="21"/>
        <v>409.68130263198202</v>
      </c>
    </row>
    <row r="158" spans="1:12" x14ac:dyDescent="0.45">
      <c r="A158" s="351"/>
      <c r="B158" s="5" t="s">
        <v>10</v>
      </c>
      <c r="C158" s="2">
        <v>404</v>
      </c>
      <c r="D158" s="1">
        <v>281561</v>
      </c>
      <c r="E158" s="1">
        <v>300779</v>
      </c>
      <c r="F158" s="41">
        <f>(E158-D158)*$N$1</f>
        <v>19.218</v>
      </c>
      <c r="G158" s="22">
        <f t="shared" si="18"/>
        <v>86.266485567567585</v>
      </c>
      <c r="H158" s="45">
        <f t="shared" si="19"/>
        <v>10.245697550900896</v>
      </c>
      <c r="I158" s="42">
        <f t="shared" si="20"/>
        <v>96.512183118468485</v>
      </c>
      <c r="J158" s="30">
        <f t="shared" si="22"/>
        <v>310</v>
      </c>
      <c r="K158" s="194"/>
      <c r="L158" s="27">
        <f>SUM(I158,J158,K158)</f>
        <v>406.5121831184685</v>
      </c>
    </row>
    <row r="159" spans="1:12" x14ac:dyDescent="0.45">
      <c r="A159" s="351"/>
      <c r="B159" s="5" t="s">
        <v>10</v>
      </c>
      <c r="C159" s="2">
        <v>501</v>
      </c>
      <c r="D159" s="1">
        <v>258068</v>
      </c>
      <c r="E159" s="1">
        <v>259544</v>
      </c>
      <c r="F159" s="41">
        <f>(E159-D159)*0.01</f>
        <v>14.76</v>
      </c>
      <c r="G159" s="22">
        <f t="shared" si="18"/>
        <v>66.255246486486499</v>
      </c>
      <c r="H159" s="45">
        <f t="shared" si="19"/>
        <v>10.245697550900896</v>
      </c>
      <c r="I159" s="42">
        <f t="shared" si="20"/>
        <v>76.500944037387399</v>
      </c>
      <c r="J159" s="30">
        <f t="shared" si="22"/>
        <v>310</v>
      </c>
      <c r="K159" s="194"/>
      <c r="L159" s="27">
        <f>SUM(I159,J159,K159)</f>
        <v>386.5009440373874</v>
      </c>
    </row>
    <row r="160" spans="1:12" x14ac:dyDescent="0.45">
      <c r="A160" s="351"/>
      <c r="B160" s="5" t="s">
        <v>10</v>
      </c>
      <c r="C160" s="2">
        <v>502</v>
      </c>
      <c r="D160" s="1">
        <v>2920125</v>
      </c>
      <c r="E160" s="1">
        <v>2938668</v>
      </c>
      <c r="F160" s="41">
        <f t="shared" si="17"/>
        <v>18.542999999999999</v>
      </c>
      <c r="G160" s="22">
        <f t="shared" si="18"/>
        <v>83.236520027027041</v>
      </c>
      <c r="H160" s="45">
        <f t="shared" si="19"/>
        <v>10.245697550900896</v>
      </c>
      <c r="I160" s="42">
        <f t="shared" si="20"/>
        <v>93.482217577927941</v>
      </c>
      <c r="J160" s="30">
        <f t="shared" si="22"/>
        <v>310</v>
      </c>
      <c r="K160" s="194">
        <v>300</v>
      </c>
      <c r="L160" s="27">
        <f t="shared" si="21"/>
        <v>703.48221757792794</v>
      </c>
    </row>
    <row r="161" spans="1:12" x14ac:dyDescent="0.45">
      <c r="A161" s="351"/>
      <c r="B161" s="5" t="s">
        <v>10</v>
      </c>
      <c r="C161" s="2">
        <v>503</v>
      </c>
      <c r="D161" s="1">
        <v>3905979</v>
      </c>
      <c r="E161" s="1">
        <v>3922029</v>
      </c>
      <c r="F161" s="41">
        <f t="shared" si="17"/>
        <v>16.05</v>
      </c>
      <c r="G161" s="22">
        <f t="shared" si="18"/>
        <v>72.045847297297314</v>
      </c>
      <c r="H161" s="45">
        <f t="shared" si="19"/>
        <v>10.245697550900896</v>
      </c>
      <c r="I161" s="42">
        <f t="shared" si="20"/>
        <v>82.291544848198214</v>
      </c>
      <c r="J161" s="30">
        <f t="shared" si="22"/>
        <v>310</v>
      </c>
      <c r="K161" s="194"/>
      <c r="L161" s="27">
        <f t="shared" si="21"/>
        <v>392.29154484819821</v>
      </c>
    </row>
    <row r="162" spans="1:12" x14ac:dyDescent="0.45">
      <c r="A162" s="351"/>
      <c r="B162" s="5" t="s">
        <v>10</v>
      </c>
      <c r="C162" s="2">
        <v>504</v>
      </c>
      <c r="D162" s="1">
        <v>3624540</v>
      </c>
      <c r="E162" s="1">
        <v>3640126</v>
      </c>
      <c r="F162" s="41">
        <f t="shared" si="17"/>
        <v>15.586</v>
      </c>
      <c r="G162" s="22">
        <f t="shared" si="18"/>
        <v>69.963026540540554</v>
      </c>
      <c r="H162" s="45">
        <f t="shared" si="19"/>
        <v>10.245697550900896</v>
      </c>
      <c r="I162" s="42">
        <f t="shared" si="20"/>
        <v>80.208724091441454</v>
      </c>
      <c r="J162" s="30">
        <f t="shared" si="22"/>
        <v>310</v>
      </c>
      <c r="K162" s="194">
        <v>10</v>
      </c>
      <c r="L162" s="27">
        <f t="shared" si="21"/>
        <v>400.20872409144147</v>
      </c>
    </row>
    <row r="163" spans="1:12" x14ac:dyDescent="0.45">
      <c r="A163" s="350"/>
      <c r="B163" s="5" t="s">
        <v>11</v>
      </c>
      <c r="C163" s="2">
        <v>101</v>
      </c>
      <c r="D163" s="1">
        <v>3250679</v>
      </c>
      <c r="E163" s="1">
        <v>3274262</v>
      </c>
      <c r="F163" s="41">
        <f t="shared" si="17"/>
        <v>23.583000000000002</v>
      </c>
      <c r="G163" s="22">
        <f t="shared" si="18"/>
        <v>105.86026272972975</v>
      </c>
      <c r="H163" s="45">
        <f t="shared" si="19"/>
        <v>10.245697550900896</v>
      </c>
      <c r="I163" s="42">
        <f t="shared" si="20"/>
        <v>116.10596028063065</v>
      </c>
      <c r="J163" s="30">
        <f t="shared" si="22"/>
        <v>310</v>
      </c>
      <c r="K163" s="194"/>
      <c r="L163" s="27">
        <f t="shared" si="21"/>
        <v>426.10596028063065</v>
      </c>
    </row>
    <row r="164" spans="1:12" x14ac:dyDescent="0.45">
      <c r="A164" s="350"/>
      <c r="B164" s="5" t="s">
        <v>11</v>
      </c>
      <c r="C164" s="2">
        <v>102</v>
      </c>
      <c r="D164" s="1">
        <v>3050393</v>
      </c>
      <c r="E164" s="1">
        <v>3085564</v>
      </c>
      <c r="F164" s="41">
        <f t="shared" si="17"/>
        <v>35.170999999999999</v>
      </c>
      <c r="G164" s="22">
        <f t="shared" si="18"/>
        <v>157.87691559459461</v>
      </c>
      <c r="H164" s="45">
        <f t="shared" si="19"/>
        <v>10.245697550900896</v>
      </c>
      <c r="I164" s="42">
        <f t="shared" si="20"/>
        <v>168.12261314549551</v>
      </c>
      <c r="J164" s="30">
        <f t="shared" si="22"/>
        <v>310</v>
      </c>
      <c r="K164" s="194"/>
      <c r="L164" s="27">
        <f t="shared" si="21"/>
        <v>478.12261314549551</v>
      </c>
    </row>
    <row r="165" spans="1:12" x14ac:dyDescent="0.45">
      <c r="A165" s="350"/>
      <c r="B165" s="5" t="s">
        <v>11</v>
      </c>
      <c r="C165" s="2">
        <v>103</v>
      </c>
      <c r="D165" s="1">
        <v>2468987</v>
      </c>
      <c r="E165" s="1">
        <v>2475617</v>
      </c>
      <c r="F165" s="41">
        <f t="shared" si="17"/>
        <v>6.63</v>
      </c>
      <c r="G165" s="22">
        <f t="shared" si="18"/>
        <v>29.76099486486487</v>
      </c>
      <c r="H165" s="45">
        <f t="shared" si="19"/>
        <v>10.245697550900896</v>
      </c>
      <c r="I165" s="42">
        <f t="shared" si="20"/>
        <v>40.00669241576577</v>
      </c>
      <c r="J165" s="30">
        <f t="shared" si="22"/>
        <v>310</v>
      </c>
      <c r="K165" s="194"/>
      <c r="L165" s="27">
        <f t="shared" si="21"/>
        <v>350.00669241576577</v>
      </c>
    </row>
    <row r="166" spans="1:12" x14ac:dyDescent="0.45">
      <c r="A166" s="350"/>
      <c r="B166" s="5" t="s">
        <v>11</v>
      </c>
      <c r="C166" s="2">
        <v>104</v>
      </c>
      <c r="D166" s="1">
        <v>3134892</v>
      </c>
      <c r="E166" s="1">
        <v>3165482</v>
      </c>
      <c r="F166" s="41">
        <f t="shared" si="17"/>
        <v>30.59</v>
      </c>
      <c r="G166" s="22">
        <f t="shared" si="18"/>
        <v>137.31354945945947</v>
      </c>
      <c r="H166" s="45">
        <f t="shared" si="19"/>
        <v>10.245697550900896</v>
      </c>
      <c r="I166" s="42">
        <f t="shared" si="20"/>
        <v>147.55924701036037</v>
      </c>
      <c r="J166" s="30">
        <f t="shared" si="22"/>
        <v>310</v>
      </c>
      <c r="K166" s="194"/>
      <c r="L166" s="27">
        <f t="shared" si="21"/>
        <v>457.55924701036037</v>
      </c>
    </row>
    <row r="167" spans="1:12" x14ac:dyDescent="0.45">
      <c r="A167" s="350"/>
      <c r="B167" s="5" t="s">
        <v>11</v>
      </c>
      <c r="C167" s="2">
        <v>201</v>
      </c>
      <c r="D167" s="1">
        <v>2269478</v>
      </c>
      <c r="E167" s="1">
        <v>2287571</v>
      </c>
      <c r="F167" s="41">
        <f t="shared" si="17"/>
        <v>18.093</v>
      </c>
      <c r="G167" s="22">
        <f t="shared" si="18"/>
        <v>81.216543000000016</v>
      </c>
      <c r="H167" s="45">
        <f t="shared" si="19"/>
        <v>10.245697550900896</v>
      </c>
      <c r="I167" s="42">
        <f t="shared" si="20"/>
        <v>91.462240550900916</v>
      </c>
      <c r="J167" s="30">
        <f t="shared" si="22"/>
        <v>310</v>
      </c>
      <c r="K167" s="194"/>
      <c r="L167" s="27">
        <f t="shared" si="21"/>
        <v>401.4622405509009</v>
      </c>
    </row>
    <row r="168" spans="1:12" x14ac:dyDescent="0.45">
      <c r="A168" s="350"/>
      <c r="B168" s="5" t="s">
        <v>11</v>
      </c>
      <c r="C168" s="2">
        <v>202</v>
      </c>
      <c r="D168" s="1">
        <v>385534</v>
      </c>
      <c r="E168" s="1">
        <v>400944</v>
      </c>
      <c r="F168" s="41">
        <f t="shared" si="17"/>
        <v>15.41</v>
      </c>
      <c r="G168" s="22">
        <f t="shared" si="18"/>
        <v>69.172991081081094</v>
      </c>
      <c r="H168" s="45">
        <f t="shared" si="19"/>
        <v>10.245697550900896</v>
      </c>
      <c r="I168" s="42">
        <f t="shared" si="20"/>
        <v>79.418688631981993</v>
      </c>
      <c r="J168" s="30">
        <f t="shared" si="22"/>
        <v>310</v>
      </c>
      <c r="K168" s="194">
        <v>10</v>
      </c>
      <c r="L168" s="27">
        <f t="shared" si="21"/>
        <v>399.41868863198198</v>
      </c>
    </row>
    <row r="169" spans="1:12" x14ac:dyDescent="0.45">
      <c r="A169" s="350"/>
      <c r="B169" s="5" t="s">
        <v>11</v>
      </c>
      <c r="C169" s="2">
        <v>203</v>
      </c>
      <c r="D169" s="1">
        <v>2929480</v>
      </c>
      <c r="E169" s="1">
        <v>2957795</v>
      </c>
      <c r="F169" s="41">
        <f t="shared" si="17"/>
        <v>28.315000000000001</v>
      </c>
      <c r="G169" s="22">
        <f t="shared" si="18"/>
        <v>127.10144337837841</v>
      </c>
      <c r="H169" s="45">
        <f t="shared" si="19"/>
        <v>10.245697550900896</v>
      </c>
      <c r="I169" s="42">
        <f t="shared" si="20"/>
        <v>137.34714092927931</v>
      </c>
      <c r="J169" s="30">
        <f t="shared" si="22"/>
        <v>310</v>
      </c>
      <c r="K169" s="194"/>
      <c r="L169" s="27">
        <f t="shared" si="21"/>
        <v>447.34714092927931</v>
      </c>
    </row>
    <row r="170" spans="1:12" x14ac:dyDescent="0.45">
      <c r="A170" s="350"/>
      <c r="B170" s="5" t="s">
        <v>11</v>
      </c>
      <c r="C170" s="2">
        <v>204</v>
      </c>
      <c r="D170" s="1">
        <v>2517426</v>
      </c>
      <c r="E170" s="1">
        <v>2534710</v>
      </c>
      <c r="F170" s="41">
        <f t="shared" si="17"/>
        <v>17.283999999999999</v>
      </c>
      <c r="G170" s="22">
        <f t="shared" si="18"/>
        <v>77.585073189189188</v>
      </c>
      <c r="H170" s="45">
        <f t="shared" si="19"/>
        <v>10.245697550900896</v>
      </c>
      <c r="I170" s="42">
        <f t="shared" si="20"/>
        <v>87.830770740090088</v>
      </c>
      <c r="J170" s="30">
        <f t="shared" si="22"/>
        <v>310</v>
      </c>
      <c r="K170" s="194"/>
      <c r="L170" s="27">
        <f t="shared" si="21"/>
        <v>397.83077074009009</v>
      </c>
    </row>
    <row r="171" spans="1:12" x14ac:dyDescent="0.45">
      <c r="A171" s="350"/>
      <c r="B171" s="5" t="s">
        <v>11</v>
      </c>
      <c r="C171" s="2">
        <v>301</v>
      </c>
      <c r="D171" s="1">
        <v>3515577</v>
      </c>
      <c r="E171" s="1">
        <v>3531850</v>
      </c>
      <c r="F171" s="41">
        <f t="shared" si="17"/>
        <v>16.273</v>
      </c>
      <c r="G171" s="22">
        <f t="shared" si="18"/>
        <v>73.046858135135139</v>
      </c>
      <c r="H171" s="45">
        <f t="shared" si="19"/>
        <v>10.245697550900896</v>
      </c>
      <c r="I171" s="42">
        <f t="shared" si="20"/>
        <v>83.292555686036039</v>
      </c>
      <c r="J171" s="30">
        <f t="shared" si="22"/>
        <v>310</v>
      </c>
      <c r="K171" s="194"/>
      <c r="L171" s="27">
        <f t="shared" si="21"/>
        <v>393.29255568603605</v>
      </c>
    </row>
    <row r="172" spans="1:12" x14ac:dyDescent="0.45">
      <c r="A172" s="350"/>
      <c r="B172" s="5" t="s">
        <v>11</v>
      </c>
      <c r="C172" s="2">
        <v>302</v>
      </c>
      <c r="D172" s="1">
        <v>2816272</v>
      </c>
      <c r="E172" s="1">
        <v>2829263</v>
      </c>
      <c r="F172" s="41">
        <f t="shared" si="17"/>
        <v>12.991</v>
      </c>
      <c r="G172" s="22">
        <f t="shared" si="18"/>
        <v>58.314492351351355</v>
      </c>
      <c r="H172" s="45">
        <f t="shared" si="19"/>
        <v>10.245697550900896</v>
      </c>
      <c r="I172" s="42">
        <f t="shared" si="20"/>
        <v>68.560189902252247</v>
      </c>
      <c r="J172" s="30">
        <f t="shared" si="22"/>
        <v>310</v>
      </c>
      <c r="K172" s="194">
        <v>10</v>
      </c>
      <c r="L172" s="27">
        <f t="shared" si="21"/>
        <v>388.56018990225226</v>
      </c>
    </row>
    <row r="173" spans="1:12" x14ac:dyDescent="0.45">
      <c r="A173" s="350"/>
      <c r="B173" s="5" t="s">
        <v>11</v>
      </c>
      <c r="C173" s="2">
        <v>303</v>
      </c>
      <c r="D173" s="1">
        <v>2632911</v>
      </c>
      <c r="E173" s="1">
        <v>2648539</v>
      </c>
      <c r="F173" s="41">
        <f t="shared" si="17"/>
        <v>15.628</v>
      </c>
      <c r="G173" s="22">
        <f t="shared" si="18"/>
        <v>70.151557729729745</v>
      </c>
      <c r="H173" s="45">
        <f t="shared" si="19"/>
        <v>10.245697550900896</v>
      </c>
      <c r="I173" s="42">
        <f t="shared" si="20"/>
        <v>80.397255280630645</v>
      </c>
      <c r="J173" s="30">
        <f t="shared" si="22"/>
        <v>310</v>
      </c>
      <c r="K173" s="194"/>
      <c r="L173" s="27">
        <f t="shared" si="21"/>
        <v>390.39725528063065</v>
      </c>
    </row>
    <row r="174" spans="1:12" x14ac:dyDescent="0.45">
      <c r="A174" s="350"/>
      <c r="B174" s="5" t="s">
        <v>11</v>
      </c>
      <c r="C174" s="2">
        <v>304</v>
      </c>
      <c r="D174" s="1">
        <v>5452320</v>
      </c>
      <c r="E174" s="1">
        <v>5458602</v>
      </c>
      <c r="F174" s="41">
        <f t="shared" si="17"/>
        <v>6.282</v>
      </c>
      <c r="G174" s="22">
        <f t="shared" si="18"/>
        <v>28.198879297297299</v>
      </c>
      <c r="H174" s="45">
        <f t="shared" si="19"/>
        <v>10.245697550900896</v>
      </c>
      <c r="I174" s="42">
        <f t="shared" si="20"/>
        <v>38.444576848198196</v>
      </c>
      <c r="J174" s="30">
        <f t="shared" si="22"/>
        <v>310</v>
      </c>
      <c r="K174" s="194"/>
      <c r="L174" s="27">
        <f t="shared" si="21"/>
        <v>348.44457684819821</v>
      </c>
    </row>
    <row r="175" spans="1:12" x14ac:dyDescent="0.45">
      <c r="A175" s="350"/>
      <c r="B175" s="5" t="s">
        <v>11</v>
      </c>
      <c r="C175" s="2">
        <v>401</v>
      </c>
      <c r="D175" s="1">
        <v>3496872</v>
      </c>
      <c r="E175" s="1">
        <v>3496872</v>
      </c>
      <c r="F175" s="41">
        <f t="shared" si="17"/>
        <v>0</v>
      </c>
      <c r="G175" s="22">
        <f t="shared" si="18"/>
        <v>0</v>
      </c>
      <c r="H175" s="45">
        <f t="shared" si="19"/>
        <v>10.245697550900896</v>
      </c>
      <c r="I175" s="42">
        <f t="shared" si="20"/>
        <v>10.245697550900896</v>
      </c>
      <c r="J175" s="30">
        <f t="shared" si="22"/>
        <v>310</v>
      </c>
      <c r="K175" s="194"/>
      <c r="L175" s="27">
        <f t="shared" si="21"/>
        <v>320.2456975509009</v>
      </c>
    </row>
    <row r="176" spans="1:12" x14ac:dyDescent="0.45">
      <c r="A176" s="350"/>
      <c r="B176" s="5" t="s">
        <v>11</v>
      </c>
      <c r="C176" s="2">
        <v>402</v>
      </c>
      <c r="D176" s="1">
        <v>2084281</v>
      </c>
      <c r="E176" s="1">
        <v>2093468</v>
      </c>
      <c r="F176" s="41">
        <f t="shared" si="17"/>
        <v>9.1869999999999994</v>
      </c>
      <c r="G176" s="22">
        <f t="shared" si="18"/>
        <v>41.238953216216217</v>
      </c>
      <c r="H176" s="45">
        <f t="shared" si="19"/>
        <v>10.245697550900896</v>
      </c>
      <c r="I176" s="42">
        <f t="shared" si="20"/>
        <v>51.484650767117117</v>
      </c>
      <c r="J176" s="30">
        <f t="shared" si="22"/>
        <v>310</v>
      </c>
      <c r="K176" s="194"/>
      <c r="L176" s="27">
        <f t="shared" si="21"/>
        <v>361.4846507671171</v>
      </c>
    </row>
    <row r="177" spans="1:12" x14ac:dyDescent="0.45">
      <c r="A177" s="350"/>
      <c r="B177" s="5" t="s">
        <v>11</v>
      </c>
      <c r="C177" s="2">
        <v>403</v>
      </c>
      <c r="D177" s="1">
        <v>3380715</v>
      </c>
      <c r="E177" s="1">
        <v>3395562</v>
      </c>
      <c r="F177" s="41">
        <f>(E177-D177)*$N$1</f>
        <v>14.847</v>
      </c>
      <c r="G177" s="22">
        <f t="shared" si="18"/>
        <v>66.645775378378389</v>
      </c>
      <c r="H177" s="45">
        <f t="shared" si="19"/>
        <v>10.245697550900896</v>
      </c>
      <c r="I177" s="42">
        <f t="shared" si="20"/>
        <v>76.891472929279288</v>
      </c>
      <c r="J177" s="30">
        <f t="shared" si="22"/>
        <v>310</v>
      </c>
      <c r="K177" s="194"/>
      <c r="L177" s="27">
        <f t="shared" si="21"/>
        <v>386.8914729292793</v>
      </c>
    </row>
    <row r="178" spans="1:12" x14ac:dyDescent="0.45">
      <c r="A178" s="350"/>
      <c r="B178" s="235" t="s">
        <v>11</v>
      </c>
      <c r="C178" s="2">
        <v>404</v>
      </c>
      <c r="D178" s="1">
        <v>178634</v>
      </c>
      <c r="E178" s="1">
        <v>192177</v>
      </c>
      <c r="F178" s="41">
        <f t="shared" si="17"/>
        <v>13.543000000000001</v>
      </c>
      <c r="G178" s="22">
        <f t="shared" si="18"/>
        <v>60.792330837837852</v>
      </c>
      <c r="H178" s="45">
        <f t="shared" si="19"/>
        <v>10.245697550900896</v>
      </c>
      <c r="I178" s="42">
        <f t="shared" si="20"/>
        <v>71.038028388738752</v>
      </c>
      <c r="J178" s="30">
        <f t="shared" si="22"/>
        <v>310</v>
      </c>
      <c r="K178" s="194"/>
      <c r="L178" s="27">
        <f t="shared" si="21"/>
        <v>381.03802838873878</v>
      </c>
    </row>
    <row r="179" spans="1:12" x14ac:dyDescent="0.45">
      <c r="A179" s="350"/>
      <c r="B179" s="5" t="s">
        <v>11</v>
      </c>
      <c r="C179" s="2">
        <v>501</v>
      </c>
      <c r="D179" s="1">
        <v>4243832</v>
      </c>
      <c r="E179" s="1">
        <v>4289416</v>
      </c>
      <c r="F179" s="41">
        <f t="shared" si="17"/>
        <v>45.584000000000003</v>
      </c>
      <c r="G179" s="22">
        <f t="shared" si="18"/>
        <v>204.61918400000005</v>
      </c>
      <c r="H179" s="45">
        <f t="shared" si="19"/>
        <v>10.245697550900896</v>
      </c>
      <c r="I179" s="42">
        <f t="shared" si="20"/>
        <v>214.86488155090095</v>
      </c>
      <c r="J179" s="30">
        <f t="shared" si="22"/>
        <v>310</v>
      </c>
      <c r="K179" s="194">
        <v>10</v>
      </c>
      <c r="L179" s="27">
        <f t="shared" si="21"/>
        <v>534.86488155090092</v>
      </c>
    </row>
    <row r="180" spans="1:12" x14ac:dyDescent="0.45">
      <c r="A180" s="350"/>
      <c r="B180" s="5" t="s">
        <v>11</v>
      </c>
      <c r="C180" s="2">
        <v>502</v>
      </c>
      <c r="D180" s="1">
        <v>4115729</v>
      </c>
      <c r="E180" s="1">
        <v>4137989</v>
      </c>
      <c r="F180" s="41">
        <f t="shared" si="17"/>
        <v>22.26</v>
      </c>
      <c r="G180" s="22">
        <f t="shared" si="18"/>
        <v>99.921530270270296</v>
      </c>
      <c r="H180" s="45">
        <f t="shared" si="19"/>
        <v>10.245697550900896</v>
      </c>
      <c r="I180" s="42">
        <f t="shared" si="20"/>
        <v>110.1672278211712</v>
      </c>
      <c r="J180" s="30">
        <f t="shared" si="22"/>
        <v>310</v>
      </c>
      <c r="K180" s="194"/>
      <c r="L180" s="27">
        <f t="shared" si="21"/>
        <v>420.1672278211712</v>
      </c>
    </row>
    <row r="181" spans="1:12" x14ac:dyDescent="0.45">
      <c r="A181" s="350"/>
      <c r="B181" s="5" t="s">
        <v>11</v>
      </c>
      <c r="C181" s="2">
        <v>503</v>
      </c>
      <c r="D181" s="1">
        <v>2523588</v>
      </c>
      <c r="E181" s="1">
        <v>2536793</v>
      </c>
      <c r="F181" s="41">
        <f t="shared" si="17"/>
        <v>13.205</v>
      </c>
      <c r="G181" s="22">
        <f t="shared" si="18"/>
        <v>59.27510364864866</v>
      </c>
      <c r="H181" s="45">
        <f t="shared" si="19"/>
        <v>10.245697550900896</v>
      </c>
      <c r="I181" s="42">
        <f t="shared" si="20"/>
        <v>69.520801199549553</v>
      </c>
      <c r="J181" s="30">
        <f t="shared" si="22"/>
        <v>310</v>
      </c>
      <c r="K181" s="194"/>
      <c r="L181" s="27">
        <f t="shared" si="21"/>
        <v>379.52080119954957</v>
      </c>
    </row>
    <row r="182" spans="1:12" x14ac:dyDescent="0.45">
      <c r="A182" s="350"/>
      <c r="B182" s="5" t="s">
        <v>11</v>
      </c>
      <c r="C182" s="2">
        <v>504</v>
      </c>
      <c r="D182" s="1">
        <v>3543044</v>
      </c>
      <c r="E182" s="1">
        <v>3562581</v>
      </c>
      <c r="F182" s="41">
        <f>(E182-D182)*$N$1</f>
        <v>19.536999999999999</v>
      </c>
      <c r="G182" s="22">
        <f t="shared" si="18"/>
        <v>87.698424837837848</v>
      </c>
      <c r="H182" s="45">
        <f t="shared" si="19"/>
        <v>10.245697550900896</v>
      </c>
      <c r="I182" s="42">
        <f t="shared" si="20"/>
        <v>97.944122388738748</v>
      </c>
      <c r="J182" s="30">
        <f t="shared" si="22"/>
        <v>310</v>
      </c>
      <c r="K182" s="194"/>
      <c r="L182" s="27">
        <f t="shared" si="21"/>
        <v>407.94412238873872</v>
      </c>
    </row>
    <row r="183" spans="1:12" ht="15" customHeight="1" x14ac:dyDescent="0.45">
      <c r="F183" s="27">
        <f>SUM(F3:F182)</f>
        <v>3289.1530000000002</v>
      </c>
      <c r="G183" s="22">
        <f>MMULT($G$1,1/$F$183)*F183</f>
        <v>14764.474440837841</v>
      </c>
      <c r="H183" s="45">
        <f>SUM(H3:H182)</f>
        <v>1844.2255591621526</v>
      </c>
      <c r="I183" s="42">
        <f>SUM(G183,H183)</f>
        <v>16608.699999999993</v>
      </c>
    </row>
    <row r="184" spans="1:12" ht="15" customHeight="1" x14ac:dyDescent="0.45">
      <c r="F184" t="s">
        <v>12</v>
      </c>
      <c r="I184" s="107">
        <f>SUM(-E190,I1)</f>
        <v>0</v>
      </c>
    </row>
    <row r="185" spans="1:12" ht="15" customHeight="1" x14ac:dyDescent="0.45"/>
    <row r="186" spans="1:12" ht="18" x14ac:dyDescent="0.55000000000000004">
      <c r="D186" s="361" t="s">
        <v>274</v>
      </c>
      <c r="E186" s="361"/>
      <c r="F186" s="361"/>
    </row>
    <row r="187" spans="1:12" ht="15" customHeight="1" x14ac:dyDescent="0.45">
      <c r="D187" s="54" t="s">
        <v>72</v>
      </c>
      <c r="E187" s="147" t="s">
        <v>275</v>
      </c>
      <c r="F187" s="54" t="s">
        <v>69</v>
      </c>
    </row>
    <row r="188" spans="1:12" ht="15" customHeight="1" x14ac:dyDescent="0.45">
      <c r="D188" s="46">
        <v>6244656</v>
      </c>
      <c r="E188" s="86">
        <v>9818</v>
      </c>
      <c r="F188" s="92">
        <v>2149</v>
      </c>
      <c r="G188" s="91">
        <f>MMULT(E188,1/F188)</f>
        <v>4.568636575151233</v>
      </c>
      <c r="H188" s="20"/>
    </row>
    <row r="189" spans="1:12" ht="15" customHeight="1" thickBot="1" x14ac:dyDescent="0.5">
      <c r="D189" s="46">
        <v>6244619</v>
      </c>
      <c r="E189" s="87">
        <v>6790.7</v>
      </c>
      <c r="F189" s="93">
        <v>1551</v>
      </c>
      <c r="G189" s="91">
        <f>MMULT(E189,1/F189)</f>
        <v>4.3782720825274017</v>
      </c>
      <c r="H189" s="150"/>
    </row>
    <row r="190" spans="1:12" ht="15" customHeight="1" thickBot="1" x14ac:dyDescent="0.5">
      <c r="D190" s="6" t="s">
        <v>33</v>
      </c>
      <c r="E190" s="48">
        <f>SUM(E188:E189)</f>
        <v>16608.7</v>
      </c>
      <c r="F190" s="94">
        <f>SUM(F188:F189)</f>
        <v>3700</v>
      </c>
      <c r="H190" s="61"/>
    </row>
    <row r="191" spans="1:12" ht="15" customHeight="1" x14ac:dyDescent="0.45">
      <c r="H191" s="61"/>
    </row>
    <row r="192" spans="1:12" ht="15" customHeight="1" x14ac:dyDescent="0.45">
      <c r="D192" s="358" t="s">
        <v>69</v>
      </c>
      <c r="E192" s="358"/>
      <c r="F192" s="49">
        <f>SUM(F190)</f>
        <v>3700</v>
      </c>
      <c r="G192" s="154">
        <f>MMULT(E190,1/F190)</f>
        <v>4.4888378378378384</v>
      </c>
      <c r="H192" s="153" t="s">
        <v>12</v>
      </c>
      <c r="I192" s="155" cm="1">
        <f t="array" ref="I192">MMULT(E190,1/F190)</f>
        <v>4.4888378378378384</v>
      </c>
    </row>
    <row r="193" spans="2:13" ht="15" customHeight="1" x14ac:dyDescent="0.45">
      <c r="D193" s="359" t="s">
        <v>271</v>
      </c>
      <c r="E193" s="360"/>
      <c r="F193" s="49">
        <f>SUM(F183)</f>
        <v>3289.1530000000002</v>
      </c>
      <c r="G193" s="27">
        <f>MMULT(F193,G192)</f>
        <v>14764.474440837841</v>
      </c>
      <c r="H193" s="61"/>
    </row>
    <row r="194" spans="2:13" ht="15" customHeight="1" thickBot="1" x14ac:dyDescent="0.5">
      <c r="D194" s="359" t="s">
        <v>270</v>
      </c>
      <c r="E194" s="360"/>
      <c r="F194" s="49">
        <f>SUM(F192,-F193)</f>
        <v>410.84699999999975</v>
      </c>
      <c r="G194" s="156">
        <f>MMULT(F194,G192)</f>
        <v>1844.2255591621613</v>
      </c>
      <c r="H194" s="61"/>
    </row>
    <row r="195" spans="2:13" ht="15" customHeight="1" thickBot="1" x14ac:dyDescent="0.5">
      <c r="F195" s="7"/>
      <c r="G195" s="48">
        <f>SUM(G193:G194)</f>
        <v>16608.7</v>
      </c>
    </row>
    <row r="196" spans="2:13" ht="15" customHeight="1" x14ac:dyDescent="0.45">
      <c r="F196" s="7"/>
    </row>
    <row r="197" spans="2:13" ht="15" customHeight="1" x14ac:dyDescent="0.45">
      <c r="F197" s="7"/>
    </row>
    <row r="198" spans="2:13" ht="15" customHeight="1" x14ac:dyDescent="0.45">
      <c r="D198" t="s">
        <v>70</v>
      </c>
      <c r="F198" s="20">
        <f>MAX(F3:F182)</f>
        <v>67.263999999999996</v>
      </c>
      <c r="G198" s="20">
        <f>MAX(I3:I182)</f>
        <v>312.18288587522522</v>
      </c>
    </row>
    <row r="199" spans="2:13" ht="15" customHeight="1" x14ac:dyDescent="0.45">
      <c r="D199" t="s">
        <v>71</v>
      </c>
      <c r="F199" s="20">
        <f>MIN(F3:F182)</f>
        <v>0</v>
      </c>
      <c r="G199" s="20">
        <f>MIN(I3:I182)</f>
        <v>10.245697550900896</v>
      </c>
    </row>
    <row r="200" spans="2:13" ht="15" customHeight="1" x14ac:dyDescent="0.45">
      <c r="D200" t="s">
        <v>265</v>
      </c>
      <c r="F200" s="91">
        <f>AVERAGE(F3:F182)</f>
        <v>18.273072222222222</v>
      </c>
      <c r="G200" s="91">
        <f>AVERAGE(G3:G182)</f>
        <v>82.024858004654689</v>
      </c>
    </row>
    <row r="201" spans="2:13" ht="15" customHeight="1" x14ac:dyDescent="0.45">
      <c r="D201" t="s">
        <v>273</v>
      </c>
      <c r="F201" s="91">
        <f>AVERAGE(F199,F198)</f>
        <v>33.631999999999998</v>
      </c>
      <c r="G201" t="s">
        <v>12</v>
      </c>
    </row>
    <row r="202" spans="2:13" ht="15.75" customHeight="1" x14ac:dyDescent="0.45"/>
    <row r="203" spans="2:13" ht="15" customHeight="1" thickBot="1" x14ac:dyDescent="0.5"/>
    <row r="204" spans="2:13" ht="15" customHeight="1" x14ac:dyDescent="0.45">
      <c r="B204" s="271"/>
      <c r="C204" s="272"/>
      <c r="D204" s="272"/>
      <c r="E204" s="272"/>
      <c r="F204" s="272"/>
      <c r="G204" s="272"/>
      <c r="H204" s="272"/>
      <c r="I204" s="273"/>
      <c r="J204" s="272"/>
      <c r="K204" s="274"/>
    </row>
    <row r="205" spans="2:13" ht="23.25" x14ac:dyDescent="0.7">
      <c r="B205" s="368" t="s">
        <v>334</v>
      </c>
      <c r="C205" s="369"/>
      <c r="D205" s="369"/>
      <c r="E205" s="369"/>
      <c r="F205" s="369"/>
      <c r="G205" s="369"/>
      <c r="H205" s="369"/>
      <c r="I205" s="369"/>
      <c r="J205" s="369"/>
      <c r="K205" s="370"/>
    </row>
    <row r="206" spans="2:13" ht="15" customHeight="1" x14ac:dyDescent="0.45">
      <c r="B206" s="275"/>
      <c r="D206" s="6"/>
      <c r="E206" s="6"/>
      <c r="F206" s="6"/>
      <c r="G206" s="6"/>
      <c r="H206" s="6"/>
      <c r="I206" s="6"/>
      <c r="J206" s="6"/>
      <c r="K206" s="276"/>
    </row>
    <row r="207" spans="2:13" ht="15" customHeight="1" x14ac:dyDescent="0.45">
      <c r="B207" s="275"/>
      <c r="C207" s="338" t="s">
        <v>350</v>
      </c>
      <c r="D207" s="338"/>
      <c r="E207" s="338"/>
      <c r="I207" s="42" t="s">
        <v>354</v>
      </c>
      <c r="J207" s="286">
        <f>SUM(E2)</f>
        <v>46152</v>
      </c>
      <c r="K207" s="277"/>
      <c r="M207" t="s">
        <v>12</v>
      </c>
    </row>
    <row r="208" spans="2:13" ht="15" customHeight="1" x14ac:dyDescent="0.45">
      <c r="B208" s="275"/>
      <c r="C208" s="338" t="s">
        <v>351</v>
      </c>
      <c r="D208" s="338"/>
      <c r="E208" s="338"/>
      <c r="I208" s="42" t="s">
        <v>66</v>
      </c>
      <c r="J208" s="287" t="s">
        <v>3</v>
      </c>
      <c r="K208" s="277"/>
    </row>
    <row r="209" spans="2:11" ht="15" customHeight="1" x14ac:dyDescent="0.45">
      <c r="B209" s="275"/>
      <c r="C209" s="338" t="s">
        <v>352</v>
      </c>
      <c r="D209" s="338"/>
      <c r="E209" s="338"/>
      <c r="I209" s="42" t="s">
        <v>355</v>
      </c>
      <c r="J209" s="287">
        <v>101</v>
      </c>
      <c r="K209" s="277"/>
    </row>
    <row r="210" spans="2:11" ht="15" customHeight="1" x14ac:dyDescent="0.45">
      <c r="B210" s="275"/>
      <c r="C210" s="338" t="s">
        <v>353</v>
      </c>
      <c r="D210" s="338"/>
      <c r="E210" s="338"/>
      <c r="J210" t="s">
        <v>12</v>
      </c>
      <c r="K210" s="277"/>
    </row>
    <row r="211" spans="2:11" ht="15" customHeight="1" x14ac:dyDescent="0.45">
      <c r="B211" s="275"/>
      <c r="K211" s="277"/>
    </row>
    <row r="212" spans="2:11" ht="15" customHeight="1" x14ac:dyDescent="0.45">
      <c r="B212" s="365" t="s">
        <v>302</v>
      </c>
      <c r="C212" s="366"/>
      <c r="D212" s="366"/>
      <c r="E212" s="366"/>
      <c r="F212" s="366"/>
      <c r="G212" s="367"/>
      <c r="K212" s="277"/>
    </row>
    <row r="213" spans="2:11" ht="15" customHeight="1" x14ac:dyDescent="0.45">
      <c r="B213" s="278" t="s">
        <v>356</v>
      </c>
      <c r="C213" s="242"/>
      <c r="D213" s="242"/>
      <c r="E213" s="242"/>
      <c r="F213" s="242"/>
      <c r="G213" s="243"/>
      <c r="H213" s="352" t="s">
        <v>327</v>
      </c>
      <c r="I213" s="353"/>
      <c r="J213" s="284">
        <v>290</v>
      </c>
      <c r="K213" s="277"/>
    </row>
    <row r="214" spans="2:11" ht="15" customHeight="1" x14ac:dyDescent="0.45">
      <c r="B214" s="371" t="s">
        <v>357</v>
      </c>
      <c r="C214" s="372"/>
      <c r="D214" s="372"/>
      <c r="E214" s="372"/>
      <c r="F214" s="372"/>
      <c r="G214" s="373"/>
      <c r="H214" s="352" t="s">
        <v>326</v>
      </c>
      <c r="I214" s="353"/>
      <c r="J214" s="284">
        <v>20</v>
      </c>
      <c r="K214" s="277"/>
    </row>
    <row r="215" spans="2:11" ht="15" customHeight="1" x14ac:dyDescent="0.45">
      <c r="B215" s="371" t="s">
        <v>358</v>
      </c>
      <c r="C215" s="372"/>
      <c r="D215" s="372"/>
      <c r="E215" s="372"/>
      <c r="F215" s="372"/>
      <c r="G215" s="373"/>
      <c r="H215" s="352" t="s">
        <v>328</v>
      </c>
      <c r="I215" s="353"/>
      <c r="J215" s="284" cm="1">
        <f t="array" ref="J215">LOOKUP(J208&amp;J209,B3:K182:B3:B182&amp;C3:C182,G3:G182)</f>
        <v>58.529956567567574</v>
      </c>
      <c r="K215" s="277"/>
    </row>
    <row r="216" spans="2:11" ht="15" customHeight="1" x14ac:dyDescent="0.45">
      <c r="B216" s="374" t="s">
        <v>359</v>
      </c>
      <c r="C216" s="375"/>
      <c r="D216" s="375"/>
      <c r="E216" s="375"/>
      <c r="F216" s="375"/>
      <c r="G216" s="376"/>
      <c r="H216" s="352" t="s">
        <v>329</v>
      </c>
      <c r="I216" s="353"/>
      <c r="J216" s="284">
        <f>SUM(H3)</f>
        <v>10.245697550900896</v>
      </c>
      <c r="K216" s="277"/>
    </row>
    <row r="217" spans="2:11" ht="15" customHeight="1" x14ac:dyDescent="0.45">
      <c r="B217" s="374" t="s">
        <v>360</v>
      </c>
      <c r="C217" s="375"/>
      <c r="D217" s="375"/>
      <c r="E217" s="375"/>
      <c r="F217" s="375"/>
      <c r="G217" s="376"/>
      <c r="H217" s="352" t="s">
        <v>337</v>
      </c>
      <c r="I217" s="353"/>
      <c r="J217" s="284" cm="1">
        <f t="array" ref="J217">LOOKUP(J208&amp;J209,B3:K182:B3:B182&amp;C3:C182,K3:K184)</f>
        <v>0</v>
      </c>
      <c r="K217" s="277"/>
    </row>
    <row r="218" spans="2:11" ht="15" customHeight="1" thickBot="1" x14ac:dyDescent="0.5">
      <c r="B218" s="374" t="s">
        <v>361</v>
      </c>
      <c r="C218" s="375"/>
      <c r="D218" s="375"/>
      <c r="E218" s="375"/>
      <c r="F218" s="375"/>
      <c r="G218" s="376"/>
      <c r="H218" s="354" t="s">
        <v>333</v>
      </c>
      <c r="I218" s="355"/>
      <c r="J218" s="285">
        <v>0</v>
      </c>
      <c r="K218" s="277"/>
    </row>
    <row r="219" spans="2:11" ht="15" customHeight="1" thickBot="1" x14ac:dyDescent="0.5">
      <c r="B219" s="377" t="s">
        <v>362</v>
      </c>
      <c r="C219" s="378"/>
      <c r="D219" s="378"/>
      <c r="E219" s="378"/>
      <c r="F219" s="378"/>
      <c r="G219" s="379"/>
      <c r="H219" s="356" t="s">
        <v>33</v>
      </c>
      <c r="I219" s="357"/>
      <c r="J219" s="270">
        <f>SUM(J213:K218)</f>
        <v>378.77565411846848</v>
      </c>
      <c r="K219" s="279"/>
    </row>
    <row r="220" spans="2:11" ht="15" customHeight="1" thickBot="1" x14ac:dyDescent="0.5">
      <c r="B220" s="280"/>
      <c r="C220" s="281"/>
      <c r="D220" s="281"/>
      <c r="E220" s="281"/>
      <c r="F220" s="281"/>
      <c r="G220" s="281"/>
      <c r="H220" s="282"/>
      <c r="I220" s="282"/>
      <c r="J220" s="282"/>
      <c r="K220" s="283"/>
    </row>
    <row r="221" spans="2:11" ht="15.75" customHeight="1" thickBot="1" x14ac:dyDescent="0.5">
      <c r="K221"/>
    </row>
    <row r="222" spans="2:11" ht="42.75" customHeight="1" thickBot="1" x14ac:dyDescent="0.5">
      <c r="B222" s="362" t="s">
        <v>363</v>
      </c>
      <c r="C222" s="363"/>
      <c r="D222" s="363"/>
      <c r="E222" s="363"/>
      <c r="F222" s="363"/>
      <c r="G222" s="363"/>
      <c r="H222" s="363"/>
      <c r="I222" s="363"/>
      <c r="J222" s="363"/>
      <c r="K222" s="364"/>
    </row>
  </sheetData>
  <mergeCells count="35">
    <mergeCell ref="B219:G219"/>
    <mergeCell ref="H219:I219"/>
    <mergeCell ref="B222:K222"/>
    <mergeCell ref="B216:G216"/>
    <mergeCell ref="H216:I216"/>
    <mergeCell ref="B217:G217"/>
    <mergeCell ref="H217:I217"/>
    <mergeCell ref="B218:G218"/>
    <mergeCell ref="H218:I218"/>
    <mergeCell ref="B212:G212"/>
    <mergeCell ref="H213:I213"/>
    <mergeCell ref="B214:G214"/>
    <mergeCell ref="H214:I214"/>
    <mergeCell ref="B215:G215"/>
    <mergeCell ref="H215:I215"/>
    <mergeCell ref="B205:K205"/>
    <mergeCell ref="C207:E207"/>
    <mergeCell ref="C208:E208"/>
    <mergeCell ref="C209:E209"/>
    <mergeCell ref="C210:E210"/>
    <mergeCell ref="D192:E192"/>
    <mergeCell ref="D193:E193"/>
    <mergeCell ref="D194:E194"/>
    <mergeCell ref="A83:A102"/>
    <mergeCell ref="A103:A122"/>
    <mergeCell ref="A123:A142"/>
    <mergeCell ref="A143:A162"/>
    <mergeCell ref="A163:A182"/>
    <mergeCell ref="D186:F186"/>
    <mergeCell ref="A63:A82"/>
    <mergeCell ref="D1:E1"/>
    <mergeCell ref="I1:J1"/>
    <mergeCell ref="A3:A22"/>
    <mergeCell ref="A23:A42"/>
    <mergeCell ref="A43:A62"/>
  </mergeCells>
  <pageMargins left="0.7" right="0.7" top="0.75" bottom="0.75" header="0.3" footer="0.3"/>
  <pageSetup paperSize="9" scale="85" orientation="portrait" horizontalDpi="4294967293" verticalDpi="4294967293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28</vt:i4>
      </vt:variant>
      <vt:variant>
        <vt:lpstr>Rangos con nombre</vt:lpstr>
      </vt:variant>
      <vt:variant>
        <vt:i4>9</vt:i4>
      </vt:variant>
    </vt:vector>
  </HeadingPairs>
  <TitlesOfParts>
    <vt:vector size="37" baseType="lpstr">
      <vt:lpstr>Cuota Mes</vt:lpstr>
      <vt:lpstr>Pago Cuota MC 2026</vt:lpstr>
      <vt:lpstr>Cuota-Pago=Saldo</vt:lpstr>
      <vt:lpstr>Ene 26</vt:lpstr>
      <vt:lpstr>Feb 26</vt:lpstr>
      <vt:lpstr>Mar 26</vt:lpstr>
      <vt:lpstr>Recibo CM-JP</vt:lpstr>
      <vt:lpstr>Abr 26</vt:lpstr>
      <vt:lpstr>May 26</vt:lpstr>
      <vt:lpstr>Jun 26</vt:lpstr>
      <vt:lpstr>Jul 26</vt:lpstr>
      <vt:lpstr>Ago 26</vt:lpstr>
      <vt:lpstr>Sep 26</vt:lpstr>
      <vt:lpstr>Oct 26</vt:lpstr>
      <vt:lpstr>Nov 26</vt:lpstr>
      <vt:lpstr>Dic 26</vt:lpstr>
      <vt:lpstr>A</vt:lpstr>
      <vt:lpstr>B</vt:lpstr>
      <vt:lpstr>C</vt:lpstr>
      <vt:lpstr>D</vt:lpstr>
      <vt:lpstr>E</vt:lpstr>
      <vt:lpstr>F</vt:lpstr>
      <vt:lpstr>G</vt:lpstr>
      <vt:lpstr>H</vt:lpstr>
      <vt:lpstr>I</vt:lpstr>
      <vt:lpstr>M3 Dpto</vt:lpstr>
      <vt:lpstr>Pago Cuota MC 2025</vt:lpstr>
      <vt:lpstr>% Dpto.</vt:lpstr>
      <vt:lpstr>'Abr 26'!Área_de_impresión</vt:lpstr>
      <vt:lpstr>'Cuota Mes'!Área_de_impresión</vt:lpstr>
      <vt:lpstr>'Ene 26'!Área_de_impresión</vt:lpstr>
      <vt:lpstr>'Feb 26'!Área_de_impresión</vt:lpstr>
      <vt:lpstr>'Mar 26'!Área_de_impresión</vt:lpstr>
      <vt:lpstr>'May 26'!Área_de_impresión</vt:lpstr>
      <vt:lpstr>'Pago Cuota MC 2025'!Área_de_impresión</vt:lpstr>
      <vt:lpstr>'Pago Cuota MC 2026'!Área_de_impresión</vt:lpstr>
      <vt:lpstr>'Recibo CM-JP'!Área_de_impresión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HP</dc:creator>
  <cp:lastModifiedBy>Sergio Portilla Energía Renovable</cp:lastModifiedBy>
  <cp:lastPrinted>2026-05-20T12:18:51Z</cp:lastPrinted>
  <dcterms:created xsi:type="dcterms:W3CDTF">2018-06-11T17:41:55Z</dcterms:created>
  <dcterms:modified xsi:type="dcterms:W3CDTF">2026-05-20T12:18:57Z</dcterms:modified>
</cp:coreProperties>
</file>