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:\2026 JMC\"/>
    </mc:Choice>
  </mc:AlternateContent>
  <xr:revisionPtr revIDLastSave="0" documentId="13_ncr:1_{E8A35132-219F-44C2-8DDF-FE924C9320F1}" xr6:coauthVersionLast="47" xr6:coauthVersionMax="47" xr10:uidLastSave="{00000000-0000-0000-0000-000000000000}"/>
  <bookViews>
    <workbookView xWindow="-98" yWindow="-98" windowWidth="19396" windowHeight="11475" tabRatio="835" xr2:uid="{00000000-000D-0000-FFFF-FFFF00000000}"/>
  </bookViews>
  <sheets>
    <sheet name="EEFF 2026" sheetId="8" r:id="rId1"/>
    <sheet name="ENE26" sheetId="27" r:id="rId2"/>
    <sheet name="FEB26" sheetId="28" state="hidden" r:id="rId3"/>
    <sheet name="MAR26" sheetId="29" state="hidden" r:id="rId4"/>
    <sheet name="ABR26" sheetId="30" state="hidden" r:id="rId5"/>
    <sheet name="MAY26" sheetId="31" state="hidden" r:id="rId6"/>
    <sheet name="JUN26" sheetId="32" state="hidden" r:id="rId7"/>
    <sheet name="JUL26" sheetId="33" state="hidden" r:id="rId8"/>
    <sheet name="AGO26" sheetId="34" state="hidden" r:id="rId9"/>
    <sheet name="SET26" sheetId="35" state="hidden" r:id="rId10"/>
    <sheet name="OCT26" sheetId="36" state="hidden" r:id="rId11"/>
    <sheet name="NOV26" sheetId="37" state="hidden" r:id="rId12"/>
    <sheet name="DIC26" sheetId="38" state="hidden" r:id="rId13"/>
    <sheet name="Detallado " sheetId="49" state="hidden" r:id="rId14"/>
    <sheet name="Anual" sheetId="48" state="hidden" r:id="rId15"/>
    <sheet name="Seguridad" sheetId="40" state="hidden" r:id="rId16"/>
    <sheet name="ASBAU-THYSENKRUPP" sheetId="12" state="hidden" r:id="rId17"/>
  </sheets>
  <externalReferences>
    <externalReference r:id="rId18"/>
  </externalReferences>
  <definedNames>
    <definedName name="_xlnm.Print_Area" localSheetId="16">'ASBAU-THYSENKRUPP'!$G$2:$O$118</definedName>
    <definedName name="_xlnm.Print_Area" localSheetId="0">'EEFF 2026'!$A$1:$O$35</definedName>
    <definedName name="_xlnm.Print_Area" localSheetId="5">'MAY26'!$A$1:$I$45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0" i="27" l="1"/>
  <c r="E55" i="27"/>
  <c r="I8" i="27" l="1"/>
  <c r="I9" i="27" s="1"/>
  <c r="I10" i="27" s="1"/>
  <c r="I11" i="27" s="1"/>
  <c r="I12" i="27" s="1"/>
  <c r="I13" i="27" s="1"/>
  <c r="I14" i="27" s="1"/>
  <c r="I15" i="27" s="1"/>
  <c r="I16" i="27" s="1"/>
  <c r="I17" i="27" s="1"/>
  <c r="I18" i="27" s="1"/>
  <c r="I19" i="27" s="1"/>
  <c r="I20" i="27" s="1"/>
  <c r="I21" i="27" s="1"/>
  <c r="I22" i="27" s="1"/>
  <c r="I23" i="27" s="1"/>
  <c r="I24" i="27" s="1"/>
  <c r="I25" i="27" s="1"/>
  <c r="I26" i="27" s="1"/>
  <c r="I27" i="27" s="1"/>
  <c r="I28" i="27" s="1"/>
  <c r="W3" i="8" l="1" a="1"/>
  <c r="W3" i="8" s="1"/>
  <c r="Q17" i="8"/>
  <c r="Q153" i="12" l="1"/>
  <c r="G42" i="33"/>
  <c r="G20" i="35"/>
  <c r="G27" i="37"/>
  <c r="G26" i="38"/>
  <c r="H27" i="37"/>
  <c r="B16" i="8" l="1"/>
  <c r="W15" i="8"/>
  <c r="C14" i="8"/>
  <c r="J103" i="12" l="1"/>
  <c r="K101" i="12"/>
  <c r="K23" i="12"/>
  <c r="K32" i="12"/>
  <c r="K73" i="12"/>
  <c r="K22" i="12"/>
  <c r="K77" i="12"/>
  <c r="C13" i="8" l="1"/>
  <c r="K56" i="12" l="1"/>
  <c r="F27" i="37"/>
  <c r="E35" i="37" s="1"/>
  <c r="C12" i="8" l="1"/>
  <c r="N102" i="12"/>
  <c r="J106" i="12" s="1"/>
  <c r="G18" i="36" l="1"/>
  <c r="F18" i="36"/>
  <c r="E26" i="36" s="1"/>
  <c r="H18" i="36"/>
  <c r="K118" i="12"/>
  <c r="I124" i="12"/>
  <c r="I122" i="12"/>
  <c r="I120" i="12"/>
  <c r="I118" i="12"/>
  <c r="I117" i="12"/>
  <c r="G44" i="32" l="1"/>
  <c r="F20" i="33"/>
  <c r="E28" i="33" s="1"/>
  <c r="H20" i="33" l="1"/>
  <c r="E38" i="33" s="1"/>
  <c r="E39" i="33" s="1"/>
  <c r="G20" i="33"/>
  <c r="H22" i="32"/>
  <c r="E40" i="32" s="1"/>
  <c r="G22" i="32"/>
  <c r="D174" i="12" l="1"/>
  <c r="H22" i="31" l="1"/>
  <c r="C7" i="8"/>
  <c r="F22" i="32"/>
  <c r="E30" i="32" s="1"/>
  <c r="G22" i="31"/>
  <c r="G18" i="30"/>
  <c r="D13" i="49" l="1" a="1"/>
  <c r="D13" i="49" s="1"/>
  <c r="I40" i="48" l="1" a="1"/>
  <c r="I40" i="48" s="1"/>
  <c r="C6" i="8"/>
  <c r="F15" i="8"/>
  <c r="F18" i="30" l="1"/>
  <c r="H18" i="30"/>
  <c r="K99" i="12" l="1"/>
  <c r="K124" i="12"/>
  <c r="C5" i="8" l="1"/>
  <c r="J6" i="48" l="1"/>
  <c r="J8" i="48"/>
  <c r="J9" i="48"/>
  <c r="J11" i="48"/>
  <c r="J12" i="48"/>
  <c r="J13" i="48"/>
  <c r="J14" i="48"/>
  <c r="J4" i="48"/>
  <c r="D22" i="48"/>
  <c r="D23" i="48"/>
  <c r="D7" i="48" a="1"/>
  <c r="D7" i="48" s="1"/>
  <c r="J7" i="48" s="1"/>
  <c r="D5" i="48" a="1"/>
  <c r="D5" i="48" s="1"/>
  <c r="J5" i="48" s="1"/>
  <c r="D10" i="48" a="1"/>
  <c r="D10" i="48" s="1"/>
  <c r="J10" i="48" s="1"/>
  <c r="J15" i="48" l="1"/>
  <c r="F19" i="29"/>
  <c r="H3" i="8" l="1"/>
  <c r="K92" i="12"/>
  <c r="K123" i="12" s="1"/>
  <c r="K87" i="12"/>
  <c r="K122" i="12" s="1"/>
  <c r="K121" i="12"/>
  <c r="K120" i="12"/>
  <c r="K64" i="12"/>
  <c r="K119" i="12" s="1"/>
  <c r="K117" i="12"/>
  <c r="K116" i="12"/>
  <c r="K16" i="12"/>
  <c r="K125" i="12" s="1"/>
  <c r="J124" i="12"/>
  <c r="Q152" i="12"/>
  <c r="D33" i="48" l="1"/>
  <c r="I33" i="48" s="1"/>
  <c r="I34" i="48" s="1" a="1"/>
  <c r="I34" i="48" s="1"/>
  <c r="G21" i="48" l="1"/>
  <c r="G20" i="48"/>
  <c r="F21" i="48"/>
  <c r="F20" i="48"/>
  <c r="E21" i="48"/>
  <c r="E20" i="48"/>
  <c r="D18" i="48"/>
  <c r="D19" i="48"/>
  <c r="D21" i="48"/>
  <c r="D20" i="48"/>
  <c r="F19" i="48"/>
  <c r="G19" i="48"/>
  <c r="G18" i="48"/>
  <c r="D26" i="48" l="1"/>
  <c r="F26" i="48"/>
  <c r="E26" i="48"/>
  <c r="G26" i="48"/>
  <c r="I26" i="48" l="1"/>
  <c r="I27" i="48" s="1" a="1"/>
  <c r="I27" i="48" s="1"/>
  <c r="I37" i="48" s="1"/>
  <c r="I42" i="48" s="1"/>
  <c r="C11" i="8" l="1"/>
  <c r="C28" i="40" l="1"/>
  <c r="C29" i="40"/>
  <c r="C30" i="40"/>
  <c r="C31" i="40"/>
  <c r="C32" i="40"/>
  <c r="C33" i="40"/>
  <c r="C27" i="40"/>
  <c r="D33" i="40" l="1" a="1"/>
  <c r="D33" i="40" s="1"/>
  <c r="D31" i="40" a="1"/>
  <c r="D31" i="40" s="1"/>
  <c r="D32" i="40" a="1"/>
  <c r="D32" i="40" s="1"/>
  <c r="D30" i="40" a="1"/>
  <c r="D30" i="40" s="1"/>
  <c r="I28" i="40" a="1"/>
  <c r="I28" i="40" s="1"/>
  <c r="J28" i="40" s="1" a="1"/>
  <c r="J28" i="40" s="1"/>
  <c r="I27" i="40" a="1"/>
  <c r="I27" i="40" s="1"/>
  <c r="I29" i="40" l="1"/>
  <c r="J27" i="40" a="1"/>
  <c r="J27" i="40" s="1"/>
  <c r="J29" i="40" s="1"/>
  <c r="I30" i="40" l="1"/>
  <c r="J116" i="12" l="1"/>
  <c r="K15" i="12"/>
  <c r="J125" i="12" s="1"/>
  <c r="K53" i="12"/>
  <c r="H20" i="35" l="1"/>
  <c r="Q151" i="12" l="1"/>
  <c r="I8" i="8" l="1"/>
  <c r="F22" i="31" l="1"/>
  <c r="E30" i="31" s="1"/>
  <c r="L7" i="8" s="1"/>
  <c r="J118" i="12" l="1"/>
  <c r="D27" i="40" a="1"/>
  <c r="D27" i="40" s="1"/>
  <c r="D28" i="40" a="1"/>
  <c r="D28" i="40" s="1"/>
  <c r="D29" i="40" a="1"/>
  <c r="D29" i="40" s="1"/>
  <c r="D26" i="40" a="1"/>
  <c r="D26" i="40" s="1"/>
  <c r="C26" i="40"/>
  <c r="K30" i="12" l="1"/>
  <c r="K91" i="12"/>
  <c r="K86" i="12"/>
  <c r="K71" i="12"/>
  <c r="K63" i="12"/>
  <c r="E27" i="29" l="1"/>
  <c r="L5" i="8" s="1"/>
  <c r="C3" i="8" l="1"/>
  <c r="B3" i="40" l="1"/>
  <c r="D3" i="40" s="1"/>
  <c r="E12" i="8" l="1"/>
  <c r="I11" i="8" l="1"/>
  <c r="H11" i="8"/>
  <c r="F20" i="35"/>
  <c r="D11" i="8" l="1"/>
  <c r="E11" i="8"/>
  <c r="J117" i="12"/>
  <c r="Q150" i="12" l="1"/>
  <c r="Q146" i="12" l="1"/>
  <c r="Q147" i="12"/>
  <c r="F17" i="28" l="1"/>
  <c r="E25" i="28" s="1"/>
  <c r="L4" i="8" s="1"/>
  <c r="E50" i="27" l="1"/>
  <c r="Q149" i="12" l="1"/>
  <c r="Q148" i="12"/>
  <c r="K75" i="12"/>
  <c r="C4" i="40" l="1"/>
  <c r="C5" i="40" l="1"/>
  <c r="C6" i="40" l="1"/>
  <c r="C7" i="40" l="1"/>
  <c r="C8" i="40" l="1"/>
  <c r="J123" i="12"/>
  <c r="J122" i="12"/>
  <c r="J120" i="12"/>
  <c r="J119" i="12"/>
  <c r="C9" i="40" l="1"/>
  <c r="G43" i="27"/>
  <c r="C10" i="40" l="1"/>
  <c r="I14" i="8"/>
  <c r="H14" i="8"/>
  <c r="E14" i="8"/>
  <c r="D14" i="8"/>
  <c r="H26" i="38"/>
  <c r="I13" i="8"/>
  <c r="H13" i="8"/>
  <c r="E13" i="8"/>
  <c r="D13" i="8"/>
  <c r="L13" i="8"/>
  <c r="J14" i="8" l="1"/>
  <c r="J13" i="8"/>
  <c r="B13" i="40"/>
  <c r="C11" i="40"/>
  <c r="E45" i="38"/>
  <c r="F26" i="38"/>
  <c r="E34" i="38" s="1"/>
  <c r="L14" i="8" s="1"/>
  <c r="E46" i="37"/>
  <c r="D12" i="8"/>
  <c r="H12" i="8"/>
  <c r="I12" i="8"/>
  <c r="L12" i="8"/>
  <c r="E28" i="35"/>
  <c r="L11" i="8" s="1"/>
  <c r="I10" i="8"/>
  <c r="H10" i="8"/>
  <c r="C10" i="8"/>
  <c r="E10" i="8"/>
  <c r="D10" i="8"/>
  <c r="H18" i="34"/>
  <c r="E36" i="34" s="1"/>
  <c r="G18" i="34"/>
  <c r="F18" i="34"/>
  <c r="E26" i="34" s="1"/>
  <c r="L10" i="8" s="1"/>
  <c r="K13" i="8" l="1"/>
  <c r="M13" i="8" s="1"/>
  <c r="K14" i="8"/>
  <c r="M14" i="8" s="1"/>
  <c r="B12" i="40"/>
  <c r="J11" i="8"/>
  <c r="B11" i="40"/>
  <c r="D11" i="40" s="1"/>
  <c r="B10" i="40"/>
  <c r="D10" i="40" s="1"/>
  <c r="C12" i="40"/>
  <c r="B14" i="40"/>
  <c r="E39" i="35"/>
  <c r="E37" i="34"/>
  <c r="J10" i="8"/>
  <c r="H9" i="8"/>
  <c r="C9" i="8"/>
  <c r="I9" i="8"/>
  <c r="E9" i="8"/>
  <c r="D9" i="8"/>
  <c r="L9" i="8"/>
  <c r="C8" i="8"/>
  <c r="H8" i="8"/>
  <c r="E8" i="8"/>
  <c r="D8" i="8"/>
  <c r="L8" i="8"/>
  <c r="H7" i="8"/>
  <c r="I7" i="8"/>
  <c r="E7" i="8"/>
  <c r="D7" i="8"/>
  <c r="E40" i="31"/>
  <c r="K10" i="8" l="1"/>
  <c r="M10" i="8" s="1"/>
  <c r="K11" i="8"/>
  <c r="M11" i="8" s="1"/>
  <c r="J7" i="8"/>
  <c r="K7" i="8" s="1"/>
  <c r="M7" i="8" s="1"/>
  <c r="B9" i="40"/>
  <c r="D9" i="40" s="1"/>
  <c r="B8" i="40"/>
  <c r="D8" i="40" s="1"/>
  <c r="B7" i="40"/>
  <c r="D7" i="40" s="1"/>
  <c r="C13" i="40"/>
  <c r="J8" i="8"/>
  <c r="E41" i="32"/>
  <c r="E41" i="31"/>
  <c r="I6" i="8"/>
  <c r="H6" i="8"/>
  <c r="E6" i="8"/>
  <c r="D6" i="8"/>
  <c r="B6" i="40" l="1"/>
  <c r="D6" i="40" s="1"/>
  <c r="J9" i="8"/>
  <c r="K8" i="8"/>
  <c r="M8" i="8" s="1"/>
  <c r="C14" i="40"/>
  <c r="E36" i="30"/>
  <c r="E37" i="30" s="1"/>
  <c r="E26" i="30"/>
  <c r="L6" i="8" s="1"/>
  <c r="I5" i="8"/>
  <c r="H5" i="8"/>
  <c r="B5" i="40"/>
  <c r="D5" i="40" s="1"/>
  <c r="E5" i="8"/>
  <c r="D5" i="8"/>
  <c r="K9" i="8" l="1"/>
  <c r="M9" i="8" s="1"/>
  <c r="J6" i="8"/>
  <c r="G19" i="29"/>
  <c r="K6" i="8" l="1"/>
  <c r="M6" i="8" s="1"/>
  <c r="E48" i="12"/>
  <c r="H4" i="8" l="1"/>
  <c r="C4" i="8"/>
  <c r="C15" i="8" s="1"/>
  <c r="I4" i="8"/>
  <c r="E4" i="8"/>
  <c r="D4" i="8"/>
  <c r="H17" i="28"/>
  <c r="E35" i="28" s="1"/>
  <c r="H43" i="27"/>
  <c r="E61" i="27" s="1"/>
  <c r="B4" i="40" l="1"/>
  <c r="D4" i="40" s="1"/>
  <c r="J4" i="8"/>
  <c r="K4" i="8" s="1"/>
  <c r="M4" i="8" s="1"/>
  <c r="E36" i="28"/>
  <c r="G17" i="28"/>
  <c r="D15" i="40" l="1"/>
  <c r="E44" i="12"/>
  <c r="E43" i="12"/>
  <c r="E174" i="12" s="1"/>
  <c r="J121" i="12" l="1"/>
  <c r="D3" i="8" l="1"/>
  <c r="D15" i="8" l="1"/>
  <c r="E62" i="27"/>
  <c r="J3" i="8" l="1"/>
  <c r="H15" i="8"/>
  <c r="I3" i="8"/>
  <c r="I15" i="8" s="1"/>
  <c r="E3" i="8" l="1"/>
  <c r="F43" i="27"/>
  <c r="E51" i="27" s="1"/>
  <c r="Q3" i="8" l="1"/>
  <c r="S3" i="8" s="1"/>
  <c r="T3" i="8" s="1" a="1"/>
  <c r="T3" i="8" s="1"/>
  <c r="V3" i="8"/>
  <c r="K3" i="8"/>
  <c r="X3" i="8" l="1"/>
  <c r="Y3" i="8" s="1" a="1"/>
  <c r="Y3" i="8" s="1"/>
  <c r="O3" i="8" s="1"/>
  <c r="G15" i="8"/>
  <c r="E15" i="8"/>
  <c r="E52" i="27" l="1"/>
  <c r="L3" i="8" l="1"/>
  <c r="L15" i="8" s="1"/>
  <c r="E64" i="27"/>
  <c r="G65" i="27" s="1"/>
  <c r="M3" i="8" l="1"/>
  <c r="I7" i="28"/>
  <c r="E24" i="28" l="1"/>
  <c r="E26" i="28" s="1"/>
  <c r="E38" i="28" s="1"/>
  <c r="G39" i="28" s="1"/>
  <c r="I7" i="29" l="1"/>
  <c r="H19" i="29"/>
  <c r="E37" i="29" s="1"/>
  <c r="E38" i="29" l="1"/>
  <c r="E26" i="29"/>
  <c r="E28" i="29" s="1"/>
  <c r="J5" i="8"/>
  <c r="K5" i="8" l="1"/>
  <c r="E40" i="29"/>
  <c r="G41" i="29" s="1"/>
  <c r="I7" i="30" l="1"/>
  <c r="M5" i="8"/>
  <c r="E25" i="30" l="1"/>
  <c r="E27" i="30" s="1"/>
  <c r="E39" i="30" s="1"/>
  <c r="G40" i="30" s="1"/>
  <c r="I7" i="31" l="1"/>
  <c r="E29" i="31" l="1"/>
  <c r="E31" i="31" s="1"/>
  <c r="E43" i="31" s="1"/>
  <c r="G43" i="31" s="1"/>
  <c r="I7" i="32" l="1"/>
  <c r="E29" i="32" l="1"/>
  <c r="E31" i="32" s="1"/>
  <c r="E43" i="32" s="1"/>
  <c r="I7" i="33" l="1"/>
  <c r="E27" i="33" l="1"/>
  <c r="E29" i="33" s="1"/>
  <c r="E41" i="33" l="1"/>
  <c r="I7" i="34" l="1"/>
  <c r="E25" i="34" l="1"/>
  <c r="E27" i="34" s="1"/>
  <c r="E39" i="34" s="1"/>
  <c r="G40" i="34" s="1"/>
  <c r="I7" i="35" l="1"/>
  <c r="E27" i="35" l="1"/>
  <c r="E29" i="35" s="1"/>
  <c r="E41" i="35" s="1"/>
  <c r="G42" i="35" s="1"/>
  <c r="I7" i="36" l="1"/>
  <c r="E25" i="36" l="1"/>
  <c r="E27" i="36" s="1"/>
  <c r="L25" i="8" l="1"/>
  <c r="E36" i="36" l="1"/>
  <c r="J12" i="8" s="1"/>
  <c r="V15" i="8" s="1"/>
  <c r="X20" i="8" l="1"/>
  <c r="O20" i="8" s="1"/>
  <c r="E37" i="36"/>
  <c r="E39" i="36" s="1"/>
  <c r="G40" i="36" s="1"/>
  <c r="K12" i="8"/>
  <c r="J15" i="8"/>
  <c r="L20" i="8" l="1"/>
  <c r="T17" i="8"/>
  <c r="Q15" i="8"/>
  <c r="I7" i="37"/>
  <c r="K15" i="8"/>
  <c r="L16" i="8" s="1"/>
  <c r="Q19" i="8" s="1"/>
  <c r="M12" i="8"/>
  <c r="L21" i="8" l="1"/>
  <c r="Q20" i="8" s="1"/>
  <c r="E34" i="37"/>
  <c r="E36" i="37" s="1"/>
  <c r="E48" i="37" s="1"/>
  <c r="G49" i="37" s="1"/>
  <c r="I7" i="38" l="1"/>
  <c r="E33" i="38" l="1"/>
  <c r="E35" i="38" s="1"/>
  <c r="E47" i="38" s="1"/>
  <c r="G48" i="3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</authors>
  <commentList>
    <comment ref="L3" authorId="0" shapeId="0" xr:uid="{F44573D7-9FBB-4F37-9620-CC0BB8BC83C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EEFF 2025 S/84,420.82
</t>
        </r>
      </text>
    </comment>
    <comment ref="L20" authorId="0" shapeId="0" xr:uid="{E768B51C-223F-4553-8505-37EAA65413D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Si todos pangan puntual es lo que se tendría en la cuenta </t>
        </r>
      </text>
    </comment>
    <comment ref="L21" authorId="0" shapeId="0" xr:uid="{54B4E71A-7B77-4D5A-BD11-6C236DD4E99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Pago consumo de agua lo está asumiendo el Condominio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</authors>
  <commentList>
    <comment ref="I7" authorId="0" shapeId="0" xr:uid="{9DB2D6E7-7EC8-49F9-AEC9-827522F8094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Saldo EEFF2025
</t>
        </r>
      </text>
    </comment>
    <comment ref="C18" authorId="0" shapeId="0" xr:uid="{F4F8D1EB-8890-4172-B4EC-E588A01DBDF2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Apoyo servicio seguridad Dic25</t>
        </r>
      </text>
    </comment>
    <comment ref="C19" authorId="0" shapeId="0" xr:uid="{D7FF1476-86C4-4A72-BC15-C7EF130E8CF4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Útiles de escritorio  Admiración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Sergio</author>
    <author>Sergio Portilla</author>
    <author>Energía Renovable Perú</author>
  </authors>
  <commentList>
    <comment ref="D4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Dic/18</t>
        </r>
      </text>
    </comment>
    <comment ref="D5" authorId="0" shapeId="0" xr:uid="{00000000-0006-0000-0D00-000002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Ene/19</t>
        </r>
      </text>
    </comment>
    <comment ref="D6" authorId="0" shapeId="0" xr:uid="{00000000-0006-0000-0D00-000003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Feb/19</t>
        </r>
      </text>
    </comment>
    <comment ref="E7" authorId="0" shapeId="0" xr:uid="{00000000-0006-0000-0D00-000004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Feb/19 - Mar/19 - Abr/19</t>
        </r>
      </text>
    </comment>
    <comment ref="D8" authorId="0" shapeId="0" xr:uid="{00000000-0006-0000-0D00-000005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Mar/19</t>
        </r>
      </text>
    </comment>
    <comment ref="D9" authorId="0" shapeId="0" xr:uid="{00000000-0006-0000-0D00-000006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Abr/19</t>
        </r>
      </text>
    </comment>
    <comment ref="E10" authorId="0" shapeId="0" xr:uid="{00000000-0006-0000-0D00-000007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May/19</t>
        </r>
      </text>
    </comment>
    <comment ref="D11" authorId="0" shapeId="0" xr:uid="{00000000-0006-0000-0D00-000008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May/19</t>
        </r>
      </text>
    </comment>
    <comment ref="E12" authorId="0" shapeId="0" xr:uid="{00000000-0006-0000-0D00-000009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Jun/19</t>
        </r>
      </text>
    </comment>
    <comment ref="D13" authorId="0" shapeId="0" xr:uid="{00000000-0006-0000-0D00-00000A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Jun/19</t>
        </r>
      </text>
    </comment>
    <comment ref="E14" authorId="0" shapeId="0" xr:uid="{00000000-0006-0000-0D00-00000B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Jul/19</t>
        </r>
      </text>
    </comment>
    <comment ref="D15" authorId="0" shapeId="0" xr:uid="{00000000-0006-0000-0D00-00000C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Jul/19</t>
        </r>
      </text>
    </comment>
    <comment ref="E16" authorId="0" shapeId="0" xr:uid="{00000000-0006-0000-0D00-00000D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Ago/19</t>
        </r>
      </text>
    </comment>
    <comment ref="E17" authorId="0" shapeId="0" xr:uid="{00000000-0006-0000-0D00-00000E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Set/19</t>
        </r>
      </text>
    </comment>
    <comment ref="D18" authorId="0" shapeId="0" xr:uid="{00000000-0006-0000-0D00-00000F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Ago/19</t>
        </r>
      </text>
    </comment>
    <comment ref="D19" authorId="0" shapeId="0" xr:uid="{00000000-0006-0000-0D00-000010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Set/19</t>
        </r>
      </text>
    </comment>
    <comment ref="D20" authorId="0" shapeId="0" xr:uid="{00000000-0006-0000-0D00-000011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Oct/19</t>
        </r>
      </text>
    </comment>
    <comment ref="E21" authorId="0" shapeId="0" xr:uid="{00000000-0006-0000-0D00-000012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Oct/19</t>
        </r>
      </text>
    </comment>
    <comment ref="D22" authorId="0" shapeId="0" xr:uid="{00000000-0006-0000-0D00-000013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Nov/19</t>
        </r>
      </text>
    </comment>
    <comment ref="E23" authorId="0" shapeId="0" xr:uid="{00000000-0006-0000-0D00-000014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Nov/19</t>
        </r>
      </text>
    </comment>
    <comment ref="E24" authorId="0" shapeId="0" xr:uid="{FBEEF4A5-259B-4048-9B00-665D11C7F6F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Dic/19</t>
        </r>
      </text>
    </comment>
    <comment ref="D25" authorId="0" shapeId="0" xr:uid="{A510FAD0-6BD2-4763-BFC4-26547BD5F57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Dic/19</t>
        </r>
      </text>
    </comment>
    <comment ref="D26" authorId="0" shapeId="0" xr:uid="{4735C121-885E-4FEF-9349-750B3524A89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Ene/20</t>
        </r>
      </text>
    </comment>
    <comment ref="D27" authorId="0" shapeId="0" xr:uid="{3782268C-4F24-4B43-8F35-1A9B7414CA8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Feb/20</t>
        </r>
      </text>
    </comment>
    <comment ref="E28" authorId="0" shapeId="0" xr:uid="{4B33AE05-8F4F-4054-82A8-F8CF69B222F9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Ene/20
</t>
        </r>
      </text>
    </comment>
    <comment ref="E29" authorId="0" shapeId="0" xr:uid="{C8017B45-07E0-4B5F-A06B-C0402F63508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Feb/20</t>
        </r>
      </text>
    </comment>
    <comment ref="D30" authorId="0" shapeId="0" xr:uid="{D4421452-A786-4971-8247-E3A716DD1CBF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Mar/20</t>
        </r>
      </text>
    </comment>
    <comment ref="E31" authorId="0" shapeId="0" xr:uid="{EBBA1E0A-C716-4957-9300-EF5CDC36318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Mar/20
</t>
        </r>
      </text>
    </comment>
    <comment ref="E32" authorId="0" shapeId="0" xr:uid="{6219D805-35F7-45B7-B5ED-9C8CC04352DF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Abril/20
</t>
        </r>
      </text>
    </comment>
    <comment ref="E33" authorId="1" shapeId="0" xr:uid="{DF7F8B62-6C78-4F0B-91AA-19F88382D65F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Mayo/20</t>
        </r>
      </text>
    </comment>
    <comment ref="E34" authorId="0" shapeId="0" xr:uid="{69269B96-6069-42EE-AD2D-68050467DB7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Juniol/20
</t>
        </r>
      </text>
    </comment>
    <comment ref="D35" authorId="0" shapeId="0" xr:uid="{73B78A53-4BF0-4CAF-B792-7DF47582FCA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May/20</t>
        </r>
      </text>
    </comment>
    <comment ref="E36" authorId="0" shapeId="0" xr:uid="{D18EAE92-9E32-4B35-B3B4-994FD462525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Juliol/20
</t>
        </r>
      </text>
    </comment>
    <comment ref="D37" authorId="0" shapeId="0" xr:uid="{5B5B0EF2-54EE-41BD-B9F9-5E7351717B57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Jun/20</t>
        </r>
      </text>
    </comment>
    <comment ref="E38" authorId="0" shapeId="0" xr:uid="{2A3E5868-7605-4000-913D-2D0568EF108C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Agosto/20
</t>
        </r>
      </text>
    </comment>
    <comment ref="D39" authorId="0" shapeId="0" xr:uid="{1D548362-EA0F-4403-A6CA-005C821106E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Jul/20</t>
        </r>
      </text>
    </comment>
    <comment ref="E40" authorId="0" shapeId="0" xr:uid="{2915ACAB-BC1B-46DC-AC84-52FBBB60819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Septiembre/20
</t>
        </r>
      </text>
    </comment>
    <comment ref="D41" authorId="0" shapeId="0" xr:uid="{DC8C7912-353A-4A9E-902B-3719B1ED1F2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Ago/20</t>
        </r>
      </text>
    </comment>
    <comment ref="D42" authorId="0" shapeId="0" xr:uid="{B9005F71-B9E3-4D16-A617-24E1818AFD2C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Set/20</t>
        </r>
      </text>
    </comment>
    <comment ref="E43" authorId="0" shapeId="0" xr:uid="{EBBE9A75-FC7A-49FE-AD90-2C92B1DEF9F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Octubre/20
</t>
        </r>
      </text>
    </comment>
    <comment ref="E44" authorId="0" shapeId="0" xr:uid="{E53AD5B6-72F9-45C4-9628-F0C362A58E7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Noviembre/20
</t>
        </r>
      </text>
    </comment>
    <comment ref="D45" authorId="0" shapeId="0" xr:uid="{A040F272-520D-4538-893B-0B8B223B40D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Oct/20</t>
        </r>
      </text>
    </comment>
    <comment ref="D46" authorId="0" shapeId="0" xr:uid="{DC157144-6EC5-496E-997F-FA879747483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Nov/20</t>
        </r>
      </text>
    </comment>
    <comment ref="D47" authorId="0" shapeId="0" xr:uid="{176C6A07-119E-4BF8-B944-1FED7345FF5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Dic/20</t>
        </r>
      </text>
    </comment>
    <comment ref="E48" authorId="0" shapeId="0" xr:uid="{2C21496C-E647-44FE-A746-EEACDB7C12D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Diciembre/20
</t>
        </r>
      </text>
    </comment>
    <comment ref="D49" authorId="0" shapeId="0" xr:uid="{59E8E93B-2458-460C-AA75-C9FB13851D2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Ene/21
</t>
        </r>
      </text>
    </comment>
    <comment ref="E50" authorId="1" shapeId="0" xr:uid="{1F827DED-ABE3-4C7C-8547-423EDEBEF101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Enero/21</t>
        </r>
      </text>
    </comment>
    <comment ref="D51" authorId="0" shapeId="0" xr:uid="{0A8B15E2-56B5-4E0C-9AA2-A9D18B3DFFE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Feb/21
</t>
        </r>
      </text>
    </comment>
    <comment ref="E52" authorId="1" shapeId="0" xr:uid="{10DEAE83-58E2-4C26-BB82-94D6C68B787C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Feb/21</t>
        </r>
      </text>
    </comment>
    <comment ref="D53" authorId="0" shapeId="0" xr:uid="{76004803-4B9C-4195-9F4C-1B7F7CAAE3D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Mar/21
</t>
        </r>
      </text>
    </comment>
    <comment ref="E54" authorId="1" shapeId="0" xr:uid="{B08ED438-FBCB-4DA9-A96F-0A08898395EC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Mar/21</t>
        </r>
      </text>
    </comment>
    <comment ref="D55" authorId="0" shapeId="0" xr:uid="{99255C6D-2C42-4D00-83CF-72433ECDC92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Abr/21
</t>
        </r>
      </text>
    </comment>
    <comment ref="E56" authorId="1" shapeId="0" xr:uid="{7654AAD3-9C35-4E55-8ACF-8B183F8B2331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Abr/21</t>
        </r>
      </text>
    </comment>
    <comment ref="D57" authorId="0" shapeId="0" xr:uid="{EE182A7A-08E2-405C-876B-B86C6DA41EB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May/21
</t>
        </r>
      </text>
    </comment>
    <comment ref="E58" authorId="1" shapeId="0" xr:uid="{E4935E79-C4C1-4F73-89A2-B42C37205920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May/21</t>
        </r>
      </text>
    </comment>
    <comment ref="D59" authorId="0" shapeId="0" xr:uid="{F5F4D192-CA91-4C11-A5B6-E756032D52A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Jun/21
</t>
        </r>
      </text>
    </comment>
    <comment ref="E60" authorId="1" shapeId="0" xr:uid="{AA807412-21E8-4DE5-8B8B-63A8376AE8ED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Jun/21</t>
        </r>
      </text>
    </comment>
    <comment ref="D61" authorId="0" shapeId="0" xr:uid="{67F1F167-1D36-4F83-B5DF-413C6C282FB7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Jul/21
</t>
        </r>
      </text>
    </comment>
    <comment ref="E62" authorId="1" shapeId="0" xr:uid="{BEF4FBF0-3DD1-4311-B162-D7A1A9277C06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Jul/21</t>
        </r>
      </text>
    </comment>
    <comment ref="D63" authorId="0" shapeId="0" xr:uid="{05FE91E3-971D-4272-A860-7173D6491E1F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Ago/21
</t>
        </r>
      </text>
    </comment>
    <comment ref="E64" authorId="1" shapeId="0" xr:uid="{C4286469-9FEF-4B4A-BC98-E4F5E8647FC4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Ago/21</t>
        </r>
      </text>
    </comment>
    <comment ref="D65" authorId="0" shapeId="0" xr:uid="{0A00A7CF-AD52-4EF9-A341-4FC8580CED5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Set/21
</t>
        </r>
      </text>
    </comment>
    <comment ref="E66" authorId="1" shapeId="0" xr:uid="{D8F76BCD-22F4-4C40-93D9-D29551D57572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Set/21</t>
        </r>
      </text>
    </comment>
    <comment ref="D67" authorId="0" shapeId="0" xr:uid="{BDC25B8B-55E8-4D06-B7EE-473849F223C5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Oct/21
</t>
        </r>
      </text>
    </comment>
    <comment ref="E68" authorId="1" shapeId="0" xr:uid="{40EAC62F-99C9-4BF7-AE86-8251528DBB49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Oct/21</t>
        </r>
      </text>
    </comment>
    <comment ref="D69" authorId="0" shapeId="0" xr:uid="{D1D6C9B5-7DA9-4749-9EF3-B6F6E24EC405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Nov/21
</t>
        </r>
      </text>
    </comment>
    <comment ref="E70" authorId="1" shapeId="0" xr:uid="{721B420C-9B74-40CE-879B-81DEAFE2BD73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Nov/21</t>
        </r>
      </text>
    </comment>
    <comment ref="D71" authorId="0" shapeId="0" xr:uid="{7F781F51-158B-4352-8C43-DA74363E1FF5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Dic/21
</t>
        </r>
      </text>
    </comment>
    <comment ref="E72" authorId="1" shapeId="0" xr:uid="{06BE9841-0967-4D3C-B749-85DA64C23852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Dic/21</t>
        </r>
      </text>
    </comment>
    <comment ref="D73" authorId="0" shapeId="0" xr:uid="{17255301-916A-4412-BDF9-2128E0E4385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Ene/22
</t>
        </r>
      </text>
    </comment>
    <comment ref="E74" authorId="1" shapeId="0" xr:uid="{6CCDAE4C-2180-464D-8235-655847FEB3EA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Ene/22</t>
        </r>
      </text>
    </comment>
    <comment ref="D75" authorId="0" shapeId="0" xr:uid="{40BC1C35-D173-430A-982A-4BBC38521DA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Feb/22
</t>
        </r>
      </text>
    </comment>
    <comment ref="E76" authorId="1" shapeId="0" xr:uid="{68CD69A9-9C04-47DF-8CC3-7267EB7996E8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Feb/22</t>
        </r>
      </text>
    </comment>
    <comment ref="D77" authorId="0" shapeId="0" xr:uid="{B0EDFF55-279E-4CB4-B00F-51159800225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Mar/22
</t>
        </r>
      </text>
    </comment>
    <comment ref="E78" authorId="1" shapeId="0" xr:uid="{D8F6B549-FC93-4624-9EA8-F81398A835DB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Mar/22</t>
        </r>
      </text>
    </comment>
    <comment ref="D79" authorId="0" shapeId="0" xr:uid="{F3F482ED-2365-430F-BC9D-E43F91639A3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Abri/22
</t>
        </r>
      </text>
    </comment>
    <comment ref="E80" authorId="1" shapeId="0" xr:uid="{F763D741-EDC4-4F30-A716-9C9989CDEF11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Abr/22</t>
        </r>
      </text>
    </comment>
    <comment ref="D81" authorId="0" shapeId="0" xr:uid="{1AD7F1CB-4DB3-416B-9060-C065CB6FF9A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May/22
</t>
        </r>
      </text>
    </comment>
    <comment ref="E82" authorId="1" shapeId="0" xr:uid="{8ACC8D79-6CCE-40BB-896E-359B71179EB3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May/22</t>
        </r>
      </text>
    </comment>
    <comment ref="D83" authorId="0" shapeId="0" xr:uid="{3D4BBC7A-67CD-4FE4-BB74-67DAEA6F6F99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Jun/22
</t>
        </r>
      </text>
    </comment>
    <comment ref="E84" authorId="1" shapeId="0" xr:uid="{56560C0D-786A-4182-B2E9-EAE528030C46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Jun/22</t>
        </r>
      </text>
    </comment>
    <comment ref="D85" authorId="0" shapeId="0" xr:uid="{534049FD-8338-4B9C-91FE-041BC12ACB4F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Jul/22
</t>
        </r>
      </text>
    </comment>
    <comment ref="E86" authorId="1" shapeId="0" xr:uid="{8C9FA8D3-D3C3-484E-AA24-096B951E1F69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Jul/22</t>
        </r>
      </text>
    </comment>
    <comment ref="D87" authorId="0" shapeId="0" xr:uid="{6E83B1C8-81C3-4F7B-AB92-F27BA1A63B2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Ago/22
</t>
        </r>
      </text>
    </comment>
    <comment ref="E88" authorId="1" shapeId="0" xr:uid="{A38C7BB1-0539-44F4-BECF-FE3CC75807B3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Ago/22</t>
        </r>
      </text>
    </comment>
    <comment ref="D89" authorId="0" shapeId="0" xr:uid="{74DDFFBF-0464-4CE6-BC3E-8FE0CD2B089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Set/22
</t>
        </r>
      </text>
    </comment>
    <comment ref="E90" authorId="1" shapeId="0" xr:uid="{C59D54C0-3EA7-40EC-B7DE-7BEB96928313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Set/22</t>
        </r>
      </text>
    </comment>
    <comment ref="D91" authorId="0" shapeId="0" xr:uid="{54D661D2-2643-4613-A82A-9952733CC65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Oct/22
</t>
        </r>
      </text>
    </comment>
    <comment ref="E92" authorId="1" shapeId="0" xr:uid="{93AD5321-6A46-4A53-852F-07FBFDEFCF84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Oct/22</t>
        </r>
      </text>
    </comment>
    <comment ref="D93" authorId="0" shapeId="0" xr:uid="{A2F31E92-F434-461C-989A-B518CE5A968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Nov/22
</t>
        </r>
      </text>
    </comment>
    <comment ref="E94" authorId="1" shapeId="0" xr:uid="{090205E2-F70D-4B6B-9B4F-073FF839C731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Nov/22</t>
        </r>
      </text>
    </comment>
    <comment ref="D95" authorId="0" shapeId="0" xr:uid="{553787E5-54DC-47E6-A83E-02BDDAC20D1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Dic/22
</t>
        </r>
      </text>
    </comment>
    <comment ref="E96" authorId="1" shapeId="0" xr:uid="{6E1A74BD-506D-48CA-B3C6-C4DF60BF3BBA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Dic/22</t>
        </r>
      </text>
    </comment>
    <comment ref="D97" authorId="0" shapeId="0" xr:uid="{5C48ADF5-4E09-432F-9405-446A55D5849D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Ene/23
</t>
        </r>
      </text>
    </comment>
    <comment ref="E98" authorId="1" shapeId="0" xr:uid="{2ABCA93E-8617-4DD0-8F9B-B05F0E487075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Ene/23</t>
        </r>
      </text>
    </comment>
    <comment ref="D99" authorId="0" shapeId="0" xr:uid="{8335CCBD-1120-4990-A646-EBAE4616F46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Feb/23</t>
        </r>
      </text>
    </comment>
    <comment ref="E100" authorId="2" shapeId="0" xr:uid="{041AB7CA-038C-42AC-8E17-99F46B5A10A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Feb/23</t>
        </r>
      </text>
    </comment>
    <comment ref="D101" authorId="0" shapeId="0" xr:uid="{A4170D44-4743-4DB1-BF47-3D8A5CFF92C7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Mar/23</t>
        </r>
      </text>
    </comment>
    <comment ref="E102" authorId="2" shapeId="0" xr:uid="{9C8BB6DB-A4CC-4159-9E8A-34269296A12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Mar/23</t>
        </r>
      </text>
    </comment>
    <comment ref="D103" authorId="0" shapeId="0" xr:uid="{DA953F22-B3D8-44C8-A260-6F3517AABDF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Abr/23</t>
        </r>
      </text>
    </comment>
    <comment ref="E104" authorId="2" shapeId="0" xr:uid="{ECE928AE-93C5-469D-8F8B-C7B31212031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Abr/23</t>
        </r>
      </text>
    </comment>
    <comment ref="D105" authorId="0" shapeId="0" xr:uid="{DE984A62-AE55-4397-91F6-18D56D71B8D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May/23</t>
        </r>
      </text>
    </comment>
    <comment ref="E106" authorId="2" shapeId="0" xr:uid="{D786AFCA-5513-42D4-AF40-B1A77DDDC54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May/23</t>
        </r>
      </text>
    </comment>
    <comment ref="D107" authorId="0" shapeId="0" xr:uid="{D9CB70F5-76F0-47DE-A989-8E55F456C9C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Jun/23</t>
        </r>
      </text>
    </comment>
    <comment ref="E108" authorId="2" shapeId="0" xr:uid="{00C05DB1-4F74-4664-8622-6E31608F526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Jun/23</t>
        </r>
      </text>
    </comment>
    <comment ref="D109" authorId="0" shapeId="0" xr:uid="{5C5363FB-DC46-46B8-B278-2E2F648A472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Jul/23</t>
        </r>
      </text>
    </comment>
    <comment ref="E110" authorId="2" shapeId="0" xr:uid="{B9881391-C57A-40F1-A332-DDE67F80C54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Jul/23</t>
        </r>
      </text>
    </comment>
    <comment ref="D111" authorId="0" shapeId="0" xr:uid="{9D95128A-1939-4A33-B3EE-D5481A733BE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Ago/23</t>
        </r>
      </text>
    </comment>
    <comment ref="E112" authorId="2" shapeId="0" xr:uid="{4A5DC3FE-9877-4E2B-9640-F56A0A68BF5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Ago/23</t>
        </r>
      </text>
    </comment>
    <comment ref="D113" authorId="0" shapeId="0" xr:uid="{EBE97B93-20DA-4E01-9813-65F62A298FE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Sep/23</t>
        </r>
      </text>
    </comment>
    <comment ref="E114" authorId="2" shapeId="0" xr:uid="{EB907BCA-E4B2-4269-ACF6-99311E650A0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Sep/23</t>
        </r>
      </text>
    </comment>
    <comment ref="D115" authorId="0" shapeId="0" xr:uid="{07196E6E-0094-40CA-B74D-51CBABB1523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Oct/23</t>
        </r>
      </text>
    </comment>
    <comment ref="E116" authorId="2" shapeId="0" xr:uid="{7208D1DD-5661-4580-9148-CEEE00B66B7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Oct/23</t>
        </r>
      </text>
    </comment>
    <comment ref="D117" authorId="0" shapeId="0" xr:uid="{E1560B9C-B0EB-48CA-A13B-124F96ACC277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Nov/23</t>
        </r>
      </text>
    </comment>
    <comment ref="E118" authorId="2" shapeId="0" xr:uid="{DF9C00BD-BB86-4C45-A061-7F4276793A0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Nov/23</t>
        </r>
      </text>
    </comment>
    <comment ref="D119" authorId="0" shapeId="0" xr:uid="{699E9701-B599-4848-A1CA-CCAB1C04E1F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Dic/23</t>
        </r>
      </text>
    </comment>
    <comment ref="E120" authorId="2" shapeId="0" xr:uid="{4142D848-57DC-4C91-B0DC-3F7A7D88CA0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Dic/23</t>
        </r>
      </text>
    </comment>
    <comment ref="D121" authorId="0" shapeId="0" xr:uid="{57F5C6C7-A326-497A-A1F9-B5F01CA2F07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Ene/24
</t>
        </r>
      </text>
    </comment>
    <comment ref="E122" authorId="2" shapeId="0" xr:uid="{EA3F1F7D-5D43-4F7B-9B33-D7E9EE6D11C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Ene/24</t>
        </r>
      </text>
    </comment>
    <comment ref="D123" authorId="0" shapeId="0" xr:uid="{8E7ECB5B-49A7-426B-A43E-BC083DB9CC38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Feb/24
</t>
        </r>
      </text>
    </comment>
    <comment ref="E124" authorId="2" shapeId="0" xr:uid="{F75C7DB4-C5DB-4CFE-BC7D-4D90388B395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Feb/24</t>
        </r>
      </text>
    </comment>
    <comment ref="D125" authorId="0" shapeId="0" xr:uid="{17A86E8A-D826-4C25-8BB0-0E6E6A3B504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Mar/24
</t>
        </r>
      </text>
    </comment>
    <comment ref="E126" authorId="2" shapeId="0" xr:uid="{1C986B29-85A9-429F-A9D5-CADAE3E97D6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Mar/24</t>
        </r>
      </text>
    </comment>
    <comment ref="D127" authorId="0" shapeId="0" xr:uid="{2B31531C-E7CC-49FB-ABC7-87C81A92C5A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Abr/24
</t>
        </r>
      </text>
    </comment>
    <comment ref="E128" authorId="2" shapeId="0" xr:uid="{82CD168B-8723-4B11-8892-C8D204D7C00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Abr/24</t>
        </r>
      </text>
    </comment>
    <comment ref="D129" authorId="0" shapeId="0" xr:uid="{EF79752F-FD5D-4D37-9FDE-CD0607C763A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May/24
</t>
        </r>
      </text>
    </comment>
    <comment ref="E130" authorId="2" shapeId="0" xr:uid="{FD3B0FF8-D3A4-44A3-AC78-19635F69F9D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May/24</t>
        </r>
      </text>
    </comment>
    <comment ref="D131" authorId="0" shapeId="0" xr:uid="{C9E4A9A3-136A-42ED-8C75-022116EC070C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Jun/24
</t>
        </r>
      </text>
    </comment>
    <comment ref="E132" authorId="2" shapeId="0" xr:uid="{BEF5056A-502F-4AB2-90E8-FBE3D439820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Jun/24</t>
        </r>
      </text>
    </comment>
    <comment ref="D133" authorId="0" shapeId="0" xr:uid="{322B60C0-B2FF-48D8-9FD0-B75EF52A303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Jul/24
</t>
        </r>
      </text>
    </comment>
    <comment ref="E134" authorId="2" shapeId="0" xr:uid="{4272BC18-3324-4DB0-8D5B-D513112820B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Jul/24</t>
        </r>
      </text>
    </comment>
    <comment ref="D135" authorId="0" shapeId="0" xr:uid="{B34912DC-E880-45BA-A6DC-8A2453A394B9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Ago/24
</t>
        </r>
      </text>
    </comment>
    <comment ref="E136" authorId="2" shapeId="0" xr:uid="{1D99F59D-60C8-425B-914C-2F7FE1CF43F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Ago/24</t>
        </r>
      </text>
    </comment>
    <comment ref="D137" authorId="0" shapeId="0" xr:uid="{2E3D728F-A224-40FC-B121-E8615315FE2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Set/24
</t>
        </r>
      </text>
    </comment>
    <comment ref="E138" authorId="2" shapeId="0" xr:uid="{7D4CDDE7-9635-4EF3-A5CD-AC1A5584C71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Set/24</t>
        </r>
      </text>
    </comment>
    <comment ref="D139" authorId="0" shapeId="0" xr:uid="{230AC57A-289C-4C58-9550-9226E95D3C05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Oct/24
</t>
        </r>
      </text>
    </comment>
    <comment ref="E140" authorId="2" shapeId="0" xr:uid="{81C6EBA2-DE6C-4A2D-B63A-99CE2C9580A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Oct/24</t>
        </r>
      </text>
    </comment>
    <comment ref="D141" authorId="0" shapeId="0" xr:uid="{EB20429F-313C-47EE-90CA-9BE04FDC5CB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Nov/24
</t>
        </r>
      </text>
    </comment>
    <comment ref="E142" authorId="2" shapeId="0" xr:uid="{BE99F3A7-5906-4244-ADC4-7DAC40A89BB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Nov/24</t>
        </r>
      </text>
    </comment>
    <comment ref="D143" authorId="0" shapeId="0" xr:uid="{4F98F5FE-CD36-426C-B4BD-BE9CB7294BD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Dic/24
</t>
        </r>
      </text>
    </comment>
    <comment ref="E144" authorId="2" shapeId="0" xr:uid="{564CD6D2-BC1C-4BCF-9968-1C450221E01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Dic/24</t>
        </r>
      </text>
    </comment>
    <comment ref="D145" authorId="0" shapeId="0" xr:uid="{1E975E5D-77A0-4CDB-BED3-A6D0981F2077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Ene/25
</t>
        </r>
      </text>
    </comment>
    <comment ref="E146" authorId="2" shapeId="0" xr:uid="{61EB96EF-AB0F-4078-A162-5008D019C66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Ene/25</t>
        </r>
      </text>
    </comment>
    <comment ref="D147" authorId="0" shapeId="0" xr:uid="{9DF2B5B4-EC7E-419F-9843-A17DAA9B3449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Feb/25
</t>
        </r>
      </text>
    </comment>
    <comment ref="E148" authorId="2" shapeId="0" xr:uid="{05ACD8EF-62A1-49EA-A4A4-4148602493D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Feb/25</t>
        </r>
      </text>
    </comment>
    <comment ref="D149" authorId="0" shapeId="0" xr:uid="{3E65C4ED-C40C-4B20-BB8B-B4013D57D4B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Mar/25
</t>
        </r>
      </text>
    </comment>
    <comment ref="E150" authorId="2" shapeId="0" xr:uid="{4BFAEF61-9243-4538-A1B7-A5C6A0114DC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Mar/25</t>
        </r>
      </text>
    </comment>
    <comment ref="D151" authorId="0" shapeId="0" xr:uid="{534A23EF-091D-498A-9115-BCEEF7D767C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Abr/25
</t>
        </r>
      </text>
    </comment>
    <comment ref="E152" authorId="2" shapeId="0" xr:uid="{60BC1D96-EC62-426B-936F-D106EE7F18A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Abr/25</t>
        </r>
      </text>
    </comment>
    <comment ref="D153" authorId="0" shapeId="0" xr:uid="{0229DC3A-C5A1-48C8-A427-DB1D369C455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May/25
</t>
        </r>
      </text>
    </comment>
    <comment ref="E154" authorId="2" shapeId="0" xr:uid="{EEA032F5-1C81-4628-A638-7166E857B33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May/25</t>
        </r>
      </text>
    </comment>
    <comment ref="D155" authorId="0" shapeId="0" xr:uid="{DCD6397A-1646-4D7D-A47D-9AD6B5D44AF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Jun/25
</t>
        </r>
      </text>
    </comment>
    <comment ref="E156" authorId="2" shapeId="0" xr:uid="{A7132CAD-C41A-40FC-B7CB-D73A9FA65C1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Jun/25</t>
        </r>
      </text>
    </comment>
    <comment ref="D157" authorId="0" shapeId="0" xr:uid="{763B2355-870C-4EEE-A7C4-E15833B564F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Jul/25
</t>
        </r>
      </text>
    </comment>
    <comment ref="E158" authorId="2" shapeId="0" xr:uid="{7FB120C8-6CB8-4286-A731-33AD5A157C4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Jul/25</t>
        </r>
      </text>
    </comment>
    <comment ref="D159" authorId="0" shapeId="0" xr:uid="{FB85B918-BB66-4BDE-B12A-09D2015FEFED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Jul/25
</t>
        </r>
      </text>
    </comment>
    <comment ref="E160" authorId="2" shapeId="0" xr:uid="{896BA917-85BF-4CF8-983E-F8C469AAB5E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Jul/25</t>
        </r>
      </text>
    </comment>
    <comment ref="D161" authorId="0" shapeId="0" xr:uid="{A2D5EC37-CD6F-4103-94EB-196844CE7709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Ago/25
</t>
        </r>
      </text>
    </comment>
    <comment ref="E162" authorId="2" shapeId="0" xr:uid="{243A20CB-A5B9-42CA-B8BA-CAA2E888B6C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Ago/25</t>
        </r>
      </text>
    </comment>
    <comment ref="D163" authorId="0" shapeId="0" xr:uid="{CC9E117B-B800-4D9C-9059-F762251BB4B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Set/25
</t>
        </r>
      </text>
    </comment>
    <comment ref="E164" authorId="2" shapeId="0" xr:uid="{80B1E8B9-32D2-4066-9777-053F3B382D9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Set/25</t>
        </r>
      </text>
    </comment>
    <comment ref="D165" authorId="0" shapeId="0" xr:uid="{AFE9D20C-0BD2-493C-B845-D53DA4832D0D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Oct/25
</t>
        </r>
      </text>
    </comment>
    <comment ref="E166" authorId="2" shapeId="0" xr:uid="{7C65F050-1EC3-4F5E-B967-9748866CF46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Oct/25</t>
        </r>
      </text>
    </comment>
    <comment ref="D167" authorId="0" shapeId="0" xr:uid="{3BC7F93B-9ABB-44D8-B7ED-48F45097A22C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Nov/25
</t>
        </r>
      </text>
    </comment>
    <comment ref="E168" authorId="2" shapeId="0" xr:uid="{FD6CB3D4-31F8-4AFE-B4E8-A31D80E5FDB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Nov/25</t>
        </r>
      </text>
    </comment>
    <comment ref="D169" authorId="0" shapeId="0" xr:uid="{6FE0D8C9-52D2-4556-84ED-23A3A981E14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Dic/25
</t>
        </r>
      </text>
    </comment>
    <comment ref="E170" authorId="2" shapeId="0" xr:uid="{1C2BC85A-71F6-4F7C-97A4-83E872E1835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Dic/25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<sst xmlns="http://schemas.openxmlformats.org/spreadsheetml/2006/main" count="867" uniqueCount="167">
  <si>
    <t>INGRESOS</t>
  </si>
  <si>
    <t>EGRESOS</t>
  </si>
  <si>
    <t>FECHA</t>
  </si>
  <si>
    <t>SALDO</t>
  </si>
  <si>
    <t>CONTABLE</t>
  </si>
  <si>
    <t>ITF</t>
  </si>
  <si>
    <t>Nro de cta</t>
  </si>
  <si>
    <t>ingreso</t>
  </si>
  <si>
    <t>egreso</t>
  </si>
  <si>
    <t>TOTAL INGRESOS</t>
  </si>
  <si>
    <t>TOTAL EGRESOS</t>
  </si>
  <si>
    <t>TOTAL</t>
  </si>
  <si>
    <t>CUOTAS</t>
  </si>
  <si>
    <t>JUNIO</t>
  </si>
  <si>
    <t>JULIO</t>
  </si>
  <si>
    <t>AGOSTO</t>
  </si>
  <si>
    <t>ENERO</t>
  </si>
  <si>
    <t>FEBRERO</t>
  </si>
  <si>
    <t>MARZO</t>
  </si>
  <si>
    <t>ABRIL</t>
  </si>
  <si>
    <t>MAYO</t>
  </si>
  <si>
    <t>OCTUBRE</t>
  </si>
  <si>
    <t>NOVIEMBRE</t>
  </si>
  <si>
    <t>DICIEMBRE</t>
  </si>
  <si>
    <t>Total</t>
  </si>
  <si>
    <t xml:space="preserve"> </t>
  </si>
  <si>
    <t>RUC</t>
  </si>
  <si>
    <t>Servicio Luz del Sur</t>
  </si>
  <si>
    <t>Servicio Agua Sedapal</t>
  </si>
  <si>
    <t>Caja Chica</t>
  </si>
  <si>
    <t xml:space="preserve">SALDO MES ANTERIOR </t>
  </si>
  <si>
    <t>ASOCIACIÓN DE VIVIENDA MONTE CAOBA -AVIMOC</t>
  </si>
  <si>
    <t>DESCRIPCIÓN</t>
  </si>
  <si>
    <t>Luz del Sur</t>
  </si>
  <si>
    <t>Sedapal</t>
  </si>
  <si>
    <t>Saldo</t>
  </si>
  <si>
    <t>OBSERVACIONES</t>
  </si>
  <si>
    <t xml:space="preserve">Aportes </t>
  </si>
  <si>
    <t>Ascensor</t>
  </si>
  <si>
    <t>Reparaciones</t>
  </si>
  <si>
    <t>Mantenimiento Ascensores</t>
  </si>
  <si>
    <t>194-2521774-0-63 / CCI 002-194002521774063-95</t>
  </si>
  <si>
    <t>CUOTAS RECAUDADAS+MULTAS+OTROS</t>
  </si>
  <si>
    <t>Gastos Bancarios + ITF</t>
  </si>
  <si>
    <t xml:space="preserve">Gastos Bancarios 
ITF </t>
  </si>
  <si>
    <t>Total   
Egresos</t>
  </si>
  <si>
    <t>THYSENKRUPP</t>
  </si>
  <si>
    <t>ASBAU</t>
  </si>
  <si>
    <t>a</t>
  </si>
  <si>
    <t>b</t>
  </si>
  <si>
    <t>MANTENIMIENTO</t>
  </si>
  <si>
    <t>CUOTAS PENDIENTES</t>
  </si>
  <si>
    <t>Pagos/Gastos/Otros</t>
  </si>
  <si>
    <t>Pago Personal Avimoc</t>
  </si>
  <si>
    <t>(a-b)</t>
  </si>
  <si>
    <t>A (TK)</t>
  </si>
  <si>
    <t>B (TK)</t>
  </si>
  <si>
    <t>D (TK)</t>
  </si>
  <si>
    <t>E (TK)</t>
  </si>
  <si>
    <t>F (TK)</t>
  </si>
  <si>
    <t>H (TK)</t>
  </si>
  <si>
    <t>I (TK)</t>
  </si>
  <si>
    <t>G (AS)</t>
  </si>
  <si>
    <t>C (AS)</t>
  </si>
  <si>
    <t>Año</t>
  </si>
  <si>
    <t>AVIMOC</t>
  </si>
  <si>
    <t>Empresa S.</t>
  </si>
  <si>
    <t>Ahorro</t>
  </si>
  <si>
    <t>SETIEMBRE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</si>
  <si>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</si>
  <si>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</si>
  <si>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</si>
  <si>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</si>
  <si>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</si>
  <si>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</si>
  <si>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</si>
  <si>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</si>
  <si>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</si>
  <si>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Repuest</t>
  </si>
  <si>
    <t>Pagos      Gastos       Otros</t>
  </si>
  <si>
    <t>EP</t>
  </si>
  <si>
    <t>Multas</t>
  </si>
  <si>
    <t>P1  Mantenimiento</t>
  </si>
  <si>
    <r>
      <t xml:space="preserve">Total   Ingresos </t>
    </r>
    <r>
      <rPr>
        <b/>
        <sz val="8"/>
        <color theme="1"/>
        <rFont val="Arial Nova Light"/>
        <family val="2"/>
      </rPr>
      <t>(Cuotas+</t>
    </r>
    <r>
      <rPr>
        <b/>
        <sz val="8"/>
        <color rgb="FF00B050"/>
        <rFont val="Arial Nova Light"/>
        <family val="2"/>
      </rPr>
      <t>Otros)</t>
    </r>
    <r>
      <rPr>
        <b/>
        <sz val="10"/>
        <color rgb="FF00B050"/>
        <rFont val="Arial Nova Light"/>
        <family val="2"/>
      </rPr>
      <t xml:space="preserve"> (*)</t>
    </r>
  </si>
  <si>
    <t>Proyección de sueldos</t>
  </si>
  <si>
    <t>Otros Ingresos (*)</t>
  </si>
  <si>
    <r>
      <t xml:space="preserve">Alquiler </t>
    </r>
    <r>
      <rPr>
        <sz val="8"/>
        <color rgb="FF00B050"/>
        <rFont val="Century Gothic"/>
        <family val="2"/>
      </rPr>
      <t>(Est. 169)</t>
    </r>
  </si>
  <si>
    <t xml:space="preserve">diferencia </t>
  </si>
  <si>
    <t>Essalud</t>
  </si>
  <si>
    <t>RMV</t>
  </si>
  <si>
    <t xml:space="preserve">Total </t>
  </si>
  <si>
    <t xml:space="preserve">Pago Personal </t>
  </si>
  <si>
    <t>Seguridad</t>
  </si>
  <si>
    <t xml:space="preserve">Limpieza </t>
  </si>
  <si>
    <t>Transporte</t>
  </si>
  <si>
    <t>Rancho</t>
  </si>
  <si>
    <t>Puntualidad</t>
  </si>
  <si>
    <t>Feriados</t>
  </si>
  <si>
    <t>?</t>
  </si>
  <si>
    <t>Jardinero</t>
  </si>
  <si>
    <t>Cat</t>
  </si>
  <si>
    <t>Mensual</t>
  </si>
  <si>
    <t>Anual</t>
  </si>
  <si>
    <t>Administración</t>
  </si>
  <si>
    <t>Dieta</t>
  </si>
  <si>
    <t>Contadora</t>
  </si>
  <si>
    <t>Servicios</t>
  </si>
  <si>
    <t>Ascensores</t>
  </si>
  <si>
    <t>Essalud 9%</t>
  </si>
  <si>
    <t>SCTR</t>
  </si>
  <si>
    <t>Vida Ley</t>
  </si>
  <si>
    <t>Mantto</t>
  </si>
  <si>
    <t xml:space="preserve">P2 Obras General </t>
  </si>
  <si>
    <t>P3  Ascensores</t>
  </si>
  <si>
    <t>Tesorero</t>
  </si>
  <si>
    <t>SALDO BANCO</t>
  </si>
  <si>
    <t xml:space="preserve"> Ascensores Mantto.</t>
  </si>
  <si>
    <t xml:space="preserve">Ascensores Reparación </t>
  </si>
  <si>
    <t xml:space="preserve">Haberes </t>
  </si>
  <si>
    <t>SCTR Pensión</t>
  </si>
  <si>
    <t>SCTR Salud</t>
  </si>
  <si>
    <t>Vacaciones</t>
  </si>
  <si>
    <t>Bono Transporte</t>
  </si>
  <si>
    <t>Bono Dieta</t>
  </si>
  <si>
    <t>Bono Puntualidad</t>
  </si>
  <si>
    <t>AFP 10%</t>
  </si>
  <si>
    <t>EMPLEADOR</t>
  </si>
  <si>
    <t xml:space="preserve">PAGO PERSONAL </t>
  </si>
  <si>
    <t xml:space="preserve">Uniforme </t>
  </si>
  <si>
    <t>Utiles Limpieza</t>
  </si>
  <si>
    <t xml:space="preserve">Insumos </t>
  </si>
  <si>
    <t xml:space="preserve">Feriados </t>
  </si>
  <si>
    <t xml:space="preserve">Reparación de Ascensores </t>
  </si>
  <si>
    <r>
      <rPr>
        <b/>
        <sz val="9"/>
        <color theme="1"/>
        <rFont val="Arial Nova Light"/>
        <family val="2"/>
      </rPr>
      <t>MONTE CAOBA</t>
    </r>
    <r>
      <rPr>
        <b/>
        <sz val="10"/>
        <color theme="1"/>
        <rFont val="Arial Nova Light"/>
        <family val="2"/>
      </rPr>
      <t xml:space="preserve"> </t>
    </r>
  </si>
  <si>
    <t>Pagos x Año</t>
  </si>
  <si>
    <t xml:space="preserve">P1.1 Agua </t>
  </si>
  <si>
    <t>JUNTA PROPIETARIOS MONTE CAOBA - JPMC</t>
  </si>
  <si>
    <t xml:space="preserve">Cuota Mantenimiento </t>
  </si>
  <si>
    <t xml:space="preserve">Cuota Extraordinaria </t>
  </si>
  <si>
    <t>Pagos Gastos Otros</t>
  </si>
  <si>
    <t xml:space="preserve">Luz del Sur </t>
  </si>
  <si>
    <t xml:space="preserve">Sedapal </t>
  </si>
  <si>
    <t>Mantto y Reparaciones  Ascensores</t>
  </si>
  <si>
    <t>RESUMEN DICIEMBRE 2026</t>
  </si>
  <si>
    <t>RESUMEN MARZO 2026</t>
  </si>
  <si>
    <t>RESUMEN FEBRERO 2026</t>
  </si>
  <si>
    <t>RESUMEN ENERO 2026</t>
  </si>
  <si>
    <t>RESUMEN ABRIL 2026</t>
  </si>
  <si>
    <t>RESUMEN MAYO 2026</t>
  </si>
  <si>
    <t>RESUMEN JUNIO 2026</t>
  </si>
  <si>
    <t>RESUMEN JULIO 2026</t>
  </si>
  <si>
    <t>RESUMEN AGOSTO 2026</t>
  </si>
  <si>
    <t>RESUMEN SETIEMBRE 2026</t>
  </si>
  <si>
    <t>RESUMEN OCTUBRE 2026</t>
  </si>
  <si>
    <t>RESUMEN NOVIEMBRE 2026</t>
  </si>
  <si>
    <t>TRAN.CTAS.TERC.HK</t>
  </si>
  <si>
    <t xml:space="preserve">RIMA020537982765 VIDA LEY </t>
  </si>
  <si>
    <t>TRAN.CTAS.TERC.BM</t>
  </si>
  <si>
    <t>03/01/2026</t>
  </si>
  <si>
    <t>02/01/2026</t>
  </si>
  <si>
    <t>A 194 10763993 0</t>
  </si>
  <si>
    <t>A 194 93661961 0</t>
  </si>
  <si>
    <t>TRANSF.BCO.INTERBANK</t>
  </si>
  <si>
    <t>TRANSF.BCO.BBVA</t>
  </si>
  <si>
    <t>ENTR.EFEC. 0185935</t>
  </si>
  <si>
    <t>04/01/2026</t>
  </si>
  <si>
    <t>TRANSF.BCO.SCOTIABANK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</si>
</sst>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 &quot;S/.&quot;\ * #,##0.00_ ;_ &quot;S/.&quot;\ * \-#,##0.00_ ;_ &quot;S/.&quot;\ * &quot;-&quot;??_ ;_ @_ "/>
    <numFmt numFmtId="166" formatCode="#,##0.00_ ;[Red]\-#,##0.00\ "/>
    <numFmt numFmtId="167" formatCode="dd/mm/yyyy;@"/>
    <numFmt numFmtId="168" formatCode="[$-F400]h:mm:ss\ AM/PM"/>
    <numFmt numFmtId="169" formatCode="00"/>
    <numFmt numFmtId="170" formatCode="&quot;S/&quot;\ #,##0.00"/>
  </numFmts>
  <fonts count="7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8"/>
      <color theme="3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sz val="8"/>
      <color theme="1"/>
      <name val="Century Gothic"/>
      <family val="2"/>
    </font>
    <font>
      <b/>
      <sz val="10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4" tint="0.3999755851924192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rgb="FFFF0000"/>
      <name val="Century Gothic"/>
      <family val="2"/>
    </font>
    <font>
      <b/>
      <sz val="10"/>
      <color theme="1"/>
      <name val="Arial Nova Light"/>
      <family val="2"/>
    </font>
    <font>
      <b/>
      <sz val="8"/>
      <color theme="1"/>
      <name val="Arial Nova Light"/>
      <family val="2"/>
    </font>
    <font>
      <sz val="10"/>
      <color theme="1"/>
      <name val="Arial Nova Light"/>
      <family val="2"/>
    </font>
    <font>
      <sz val="11"/>
      <color theme="1"/>
      <name val="Arial Nova Light"/>
      <family val="2"/>
    </font>
    <font>
      <sz val="8"/>
      <color theme="1"/>
      <name val="Arial Nova Light"/>
      <family val="2"/>
    </font>
    <font>
      <sz val="10"/>
      <color rgb="FF000000"/>
      <name val="Arial"/>
      <family val="2"/>
    </font>
    <font>
      <b/>
      <sz val="10"/>
      <color theme="1"/>
      <name val="Century Gothic"/>
      <family val="2"/>
    </font>
    <font>
      <sz val="11"/>
      <color indexed="8"/>
      <name val="Calibri"/>
      <family val="2"/>
      <scheme val="minor"/>
    </font>
    <font>
      <sz val="10"/>
      <name val="Century Gothic"/>
      <family val="2"/>
    </font>
    <font>
      <sz val="10"/>
      <color theme="0" tint="-0.14999847407452621"/>
      <name val="Century Gothic"/>
      <family val="2"/>
    </font>
    <font>
      <sz val="9"/>
      <color rgb="FF00B050"/>
      <name val="Century Gothic"/>
      <family val="2"/>
    </font>
    <font>
      <b/>
      <sz val="8"/>
      <color rgb="FF00B050"/>
      <name val="Arial Nova Light"/>
      <family val="2"/>
    </font>
    <font>
      <b/>
      <sz val="10"/>
      <color rgb="FF00B050"/>
      <name val="Arial Nova Light"/>
      <family val="2"/>
    </font>
    <font>
      <sz val="8"/>
      <color rgb="FF00B050"/>
      <name val="Century Gothic"/>
      <family val="2"/>
    </font>
    <font>
      <b/>
      <sz val="16"/>
      <color theme="1"/>
      <name val="Arial Nova Light"/>
      <family val="2"/>
    </font>
    <font>
      <b/>
      <sz val="12"/>
      <name val="Calibri"/>
      <family val="2"/>
      <scheme val="minor"/>
    </font>
    <font>
      <sz val="10"/>
      <color theme="0" tint="-4.9989318521683403E-2"/>
      <name val="Century Gothic"/>
      <family val="2"/>
    </font>
    <font>
      <sz val="10"/>
      <color theme="0" tint="-0.249977111117893"/>
      <name val="Century Gothic"/>
      <family val="2"/>
    </font>
    <font>
      <i/>
      <sz val="10"/>
      <color theme="0" tint="-0.249977111117893"/>
      <name val="Arial Nova Light"/>
      <family val="2"/>
    </font>
    <font>
      <b/>
      <sz val="14"/>
      <name val="Calibri Light"/>
      <family val="2"/>
    </font>
    <font>
      <b/>
      <sz val="14"/>
      <color theme="1"/>
      <name val="Calibri Light"/>
      <family val="2"/>
    </font>
    <font>
      <b/>
      <sz val="8"/>
      <color theme="1"/>
      <name val="Calibri Light"/>
      <family val="2"/>
    </font>
    <font>
      <sz val="11"/>
      <color theme="0" tint="-0.499984740745262"/>
      <name val="Calibri"/>
      <family val="2"/>
      <scheme val="minor"/>
    </font>
    <font>
      <b/>
      <i/>
      <sz val="10"/>
      <color rgb="FFFF0000"/>
      <name val="Arial Nova Light"/>
      <family val="2"/>
    </font>
    <font>
      <sz val="9"/>
      <color theme="8" tint="-0.249977111117893"/>
      <name val="Arial Nova Light"/>
      <family val="2"/>
    </font>
    <font>
      <b/>
      <sz val="9"/>
      <color theme="8" tint="-0.249977111117893"/>
      <name val="Arial Nova Light"/>
      <family val="2"/>
    </font>
    <font>
      <sz val="9"/>
      <color theme="8"/>
      <name val="Arial Nova Light"/>
      <family val="2"/>
    </font>
    <font>
      <b/>
      <sz val="9"/>
      <color theme="8"/>
      <name val="Arial Nova Light"/>
      <family val="2"/>
    </font>
    <font>
      <sz val="9"/>
      <color theme="8"/>
      <name val="Century Gothic"/>
      <family val="2"/>
    </font>
    <font>
      <b/>
      <sz val="9"/>
      <color theme="1"/>
      <name val="Arial Nova Light"/>
      <family val="2"/>
    </font>
    <font>
      <b/>
      <sz val="9"/>
      <color rgb="FFFF0000"/>
      <name val="Arial Nova Light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5">
    <xf numFmtId="0" fontId="0" fillId="0" borderId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12" fillId="0" borderId="12" applyNumberFormat="0" applyFill="0" applyAlignment="0" applyProtection="0"/>
    <xf numFmtId="0" fontId="12" fillId="0" borderId="0" applyNumberFormat="0" applyFill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5" fillId="13" borderId="13" applyNumberFormat="0" applyAlignment="0" applyProtection="0"/>
    <xf numFmtId="0" fontId="16" fillId="14" borderId="14" applyNumberFormat="0" applyAlignment="0" applyProtection="0"/>
    <xf numFmtId="0" fontId="17" fillId="14" borderId="13" applyNumberFormat="0" applyAlignment="0" applyProtection="0"/>
    <xf numFmtId="0" fontId="18" fillId="0" borderId="15" applyNumberFormat="0" applyFill="0" applyAlignment="0" applyProtection="0"/>
    <xf numFmtId="0" fontId="19" fillId="15" borderId="16" applyNumberFormat="0" applyAlignment="0" applyProtection="0"/>
    <xf numFmtId="0" fontId="8" fillId="0" borderId="0" applyNumberFormat="0" applyFill="0" applyBorder="0" applyAlignment="0" applyProtection="0"/>
    <xf numFmtId="0" fontId="1" fillId="16" borderId="17" applyNumberFormat="0" applyFont="0" applyAlignment="0" applyProtection="0"/>
    <xf numFmtId="0" fontId="20" fillId="0" borderId="0" applyNumberFormat="0" applyFill="0" applyBorder="0" applyAlignment="0" applyProtection="0"/>
    <xf numFmtId="0" fontId="2" fillId="0" borderId="18" applyNumberFormat="0" applyFill="0" applyAlignment="0" applyProtection="0"/>
    <xf numFmtId="0" fontId="2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4" fillId="0" borderId="0" applyNumberFormat="0" applyFill="0" applyBorder="0" applyAlignment="0" applyProtection="0"/>
    <xf numFmtId="0" fontId="28" fillId="0" borderId="0"/>
    <xf numFmtId="0" fontId="29" fillId="0" borderId="0"/>
    <xf numFmtId="0" fontId="30" fillId="0" borderId="0"/>
    <xf numFmtId="0" fontId="31" fillId="0" borderId="0"/>
    <xf numFmtId="0" fontId="33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40" fillId="0" borderId="0"/>
    <xf numFmtId="0" fontId="48" fillId="0" borderId="0"/>
    <xf numFmtId="0" fontId="50" fillId="0" borderId="0"/>
  </cellStyleXfs>
  <cellXfs count="292">
    <xf numFmtId="0" fontId="0" fillId="0" borderId="0" xfId="0"/>
    <xf numFmtId="0" fontId="0" fillId="0" borderId="1" xfId="0" applyBorder="1"/>
    <xf numFmtId="0" fontId="0" fillId="0" borderId="2" xfId="0" applyBorder="1"/>
    <xf numFmtId="0" fontId="2" fillId="0" borderId="0" xfId="0" applyFont="1"/>
    <xf numFmtId="0" fontId="0" fillId="2" borderId="0" xfId="0" applyFill="1"/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1" fillId="0" borderId="0" xfId="1"/>
    <xf numFmtId="4" fontId="0" fillId="0" borderId="0" xfId="0" applyNumberFormat="1"/>
    <xf numFmtId="4" fontId="2" fillId="0" borderId="0" xfId="0" applyNumberFormat="1" applyFont="1"/>
    <xf numFmtId="40" fontId="0" fillId="0" borderId="0" xfId="0" applyNumberFormat="1"/>
    <xf numFmtId="40" fontId="0" fillId="0" borderId="3" xfId="1" applyNumberFormat="1" applyFont="1" applyBorder="1"/>
    <xf numFmtId="164" fontId="3" fillId="5" borderId="4" xfId="2" applyNumberFormat="1" applyFont="1" applyFill="1" applyBorder="1"/>
    <xf numFmtId="164" fontId="3" fillId="8" borderId="4" xfId="2" applyNumberFormat="1" applyFont="1" applyFill="1" applyBorder="1"/>
    <xf numFmtId="14" fontId="0" fillId="0" borderId="0" xfId="0" applyNumberFormat="1"/>
    <xf numFmtId="0" fontId="2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2" fillId="2" borderId="0" xfId="0" applyFont="1" applyFill="1"/>
    <xf numFmtId="0" fontId="2" fillId="2" borderId="4" xfId="0" applyFont="1" applyFill="1" applyBorder="1" applyAlignment="1">
      <alignment horizontal="center"/>
    </xf>
    <xf numFmtId="0" fontId="0" fillId="2" borderId="4" xfId="0" applyFill="1" applyBorder="1"/>
    <xf numFmtId="0" fontId="7" fillId="2" borderId="0" xfId="2" applyFont="1" applyFill="1" applyAlignment="1">
      <alignment horizontal="right" indent="1"/>
    </xf>
    <xf numFmtId="0" fontId="2" fillId="2" borderId="4" xfId="0" applyFont="1" applyFill="1" applyBorder="1"/>
    <xf numFmtId="0" fontId="2" fillId="2" borderId="0" xfId="0" applyFont="1" applyFill="1" applyAlignment="1">
      <alignment horizontal="right"/>
    </xf>
    <xf numFmtId="164" fontId="0" fillId="2" borderId="0" xfId="0" applyNumberFormat="1" applyFill="1" applyAlignment="1">
      <alignment horizontal="center"/>
    </xf>
    <xf numFmtId="164" fontId="6" fillId="2" borderId="4" xfId="0" applyNumberFormat="1" applyFont="1" applyFill="1" applyBorder="1"/>
    <xf numFmtId="164" fontId="0" fillId="2" borderId="0" xfId="0" applyNumberFormat="1" applyFill="1"/>
    <xf numFmtId="4" fontId="0" fillId="5" borderId="0" xfId="0" applyNumberFormat="1" applyFill="1" applyAlignment="1">
      <alignment wrapText="1"/>
    </xf>
    <xf numFmtId="4" fontId="0" fillId="0" borderId="7" xfId="0" applyNumberFormat="1" applyBorder="1"/>
    <xf numFmtId="166" fontId="6" fillId="2" borderId="7" xfId="0" applyNumberFormat="1" applyFont="1" applyFill="1" applyBorder="1" applyAlignment="1">
      <alignment horizontal="right"/>
    </xf>
    <xf numFmtId="0" fontId="22" fillId="0" borderId="0" xfId="0" applyFont="1"/>
    <xf numFmtId="164" fontId="21" fillId="0" borderId="0" xfId="0" applyNumberFormat="1" applyFont="1" applyAlignment="1">
      <alignment horizontal="center"/>
    </xf>
    <xf numFmtId="164" fontId="8" fillId="2" borderId="0" xfId="0" applyNumberFormat="1" applyFont="1" applyFill="1" applyAlignment="1">
      <alignment horizontal="center"/>
    </xf>
    <xf numFmtId="17" fontId="0" fillId="0" borderId="4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4" xfId="0" applyNumberFormat="1" applyBorder="1" applyAlignment="1">
      <alignment horizontal="right"/>
    </xf>
    <xf numFmtId="166" fontId="6" fillId="0" borderId="7" xfId="0" applyNumberFormat="1" applyFont="1" applyBorder="1"/>
    <xf numFmtId="0" fontId="2" fillId="0" borderId="4" xfId="0" applyFont="1" applyBorder="1" applyAlignment="1">
      <alignment horizontal="center"/>
    </xf>
    <xf numFmtId="164" fontId="26" fillId="0" borderId="0" xfId="0" applyNumberFormat="1" applyFont="1" applyAlignment="1">
      <alignment horizontal="center"/>
    </xf>
    <xf numFmtId="164" fontId="0" fillId="9" borderId="4" xfId="1" applyFont="1" applyFill="1" applyBorder="1" applyAlignment="1">
      <alignment horizontal="right"/>
    </xf>
    <xf numFmtId="164" fontId="0" fillId="4" borderId="4" xfId="1" applyFont="1" applyFill="1" applyBorder="1" applyAlignment="1">
      <alignment horizontal="right"/>
    </xf>
    <xf numFmtId="164" fontId="0" fillId="3" borderId="4" xfId="1" applyFont="1" applyFill="1" applyBorder="1" applyAlignment="1">
      <alignment horizontal="right"/>
    </xf>
    <xf numFmtId="4" fontId="0" fillId="0" borderId="3" xfId="1" applyNumberFormat="1" applyFont="1" applyBorder="1"/>
    <xf numFmtId="164" fontId="2" fillId="2" borderId="4" xfId="1" applyFont="1" applyFill="1" applyBorder="1" applyAlignment="1">
      <alignment horizontal="right"/>
    </xf>
    <xf numFmtId="164" fontId="0" fillId="10" borderId="4" xfId="0" applyNumberFormat="1" applyFill="1" applyBorder="1" applyAlignment="1">
      <alignment horizontal="right"/>
    </xf>
    <xf numFmtId="164" fontId="0" fillId="7" borderId="4" xfId="1" applyFont="1" applyFill="1" applyBorder="1" applyAlignment="1">
      <alignment horizontal="right"/>
    </xf>
    <xf numFmtId="0" fontId="21" fillId="0" borderId="0" xfId="0" applyFont="1"/>
    <xf numFmtId="4" fontId="8" fillId="0" borderId="0" xfId="0" applyNumberFormat="1" applyFont="1"/>
    <xf numFmtId="0" fontId="22" fillId="2" borderId="0" xfId="0" applyFont="1" applyFill="1"/>
    <xf numFmtId="0" fontId="24" fillId="2" borderId="0" xfId="0" applyFont="1" applyFill="1"/>
    <xf numFmtId="0" fontId="8" fillId="0" borderId="0" xfId="0" applyFont="1"/>
    <xf numFmtId="17" fontId="21" fillId="0" borderId="0" xfId="0" applyNumberFormat="1" applyFont="1" applyAlignment="1">
      <alignment horizontal="left"/>
    </xf>
    <xf numFmtId="4" fontId="0" fillId="3" borderId="3" xfId="1" applyNumberFormat="1" applyFont="1" applyFill="1" applyBorder="1"/>
    <xf numFmtId="164" fontId="21" fillId="2" borderId="0" xfId="0" applyNumberFormat="1" applyFont="1" applyFill="1" applyAlignment="1">
      <alignment horizontal="center"/>
    </xf>
    <xf numFmtId="4" fontId="27" fillId="0" borderId="0" xfId="0" applyNumberFormat="1" applyFont="1"/>
    <xf numFmtId="0" fontId="27" fillId="0" borderId="0" xfId="0" applyFont="1"/>
    <xf numFmtId="164" fontId="0" fillId="6" borderId="4" xfId="0" applyNumberFormat="1" applyFill="1" applyBorder="1" applyAlignment="1">
      <alignment horizontal="right"/>
    </xf>
    <xf numFmtId="0" fontId="2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166" fontId="27" fillId="0" borderId="0" xfId="0" applyNumberFormat="1" applyFont="1"/>
    <xf numFmtId="0" fontId="7" fillId="2" borderId="5" xfId="2" applyFont="1" applyFill="1" applyBorder="1" applyAlignment="1">
      <alignment horizontal="left"/>
    </xf>
    <xf numFmtId="0" fontId="7" fillId="2" borderId="5" xfId="2" applyFont="1" applyFill="1" applyBorder="1"/>
    <xf numFmtId="0" fontId="32" fillId="0" borderId="0" xfId="0" applyFont="1"/>
    <xf numFmtId="4" fontId="32" fillId="0" borderId="0" xfId="0" applyNumberFormat="1" applyFont="1"/>
    <xf numFmtId="4" fontId="0" fillId="0" borderId="4" xfId="0" applyNumberFormat="1" applyBorder="1"/>
    <xf numFmtId="0" fontId="0" fillId="0" borderId="0" xfId="0" applyAlignment="1">
      <alignment horizontal="center" vertical="center"/>
    </xf>
    <xf numFmtId="4" fontId="0" fillId="0" borderId="20" xfId="0" applyNumberFormat="1" applyBorder="1"/>
    <xf numFmtId="14" fontId="3" fillId="0" borderId="4" xfId="0" applyNumberFormat="1" applyFont="1" applyBorder="1" applyAlignment="1">
      <alignment horizontal="center"/>
    </xf>
    <xf numFmtId="14" fontId="0" fillId="0" borderId="4" xfId="0" applyNumberFormat="1" applyBorder="1" applyAlignment="1">
      <alignment horizontal="center"/>
    </xf>
    <xf numFmtId="164" fontId="0" fillId="0" borderId="4" xfId="0" applyNumberFormat="1" applyBorder="1"/>
    <xf numFmtId="164" fontId="0" fillId="41" borderId="4" xfId="0" applyNumberFormat="1" applyFill="1" applyBorder="1"/>
    <xf numFmtId="164" fontId="0" fillId="0" borderId="21" xfId="0" applyNumberFormat="1" applyBorder="1"/>
    <xf numFmtId="164" fontId="3" fillId="41" borderId="4" xfId="0" applyNumberFormat="1" applyFont="1" applyFill="1" applyBorder="1"/>
    <xf numFmtId="164" fontId="3" fillId="41" borderId="4" xfId="0" applyNumberFormat="1" applyFont="1" applyFill="1" applyBorder="1" applyAlignment="1">
      <alignment horizontal="right"/>
    </xf>
    <xf numFmtId="164" fontId="3" fillId="0" borderId="4" xfId="0" applyNumberFormat="1" applyFont="1" applyBorder="1"/>
    <xf numFmtId="164" fontId="0" fillId="0" borderId="0" xfId="0" applyNumberFormat="1"/>
    <xf numFmtId="4" fontId="0" fillId="0" borderId="0" xfId="0" applyNumberFormat="1" applyAlignment="1">
      <alignment horizontal="center"/>
    </xf>
    <xf numFmtId="40" fontId="3" fillId="0" borderId="0" xfId="1" applyNumberFormat="1" applyFont="1"/>
    <xf numFmtId="0" fontId="3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horizontal="center"/>
    </xf>
    <xf numFmtId="164" fontId="0" fillId="42" borderId="4" xfId="1" applyFont="1" applyFill="1" applyBorder="1" applyAlignment="1">
      <alignment horizontal="right"/>
    </xf>
    <xf numFmtId="164" fontId="0" fillId="5" borderId="0" xfId="0" applyNumberFormat="1" applyFill="1" applyAlignment="1">
      <alignment wrapText="1"/>
    </xf>
    <xf numFmtId="164" fontId="0" fillId="0" borderId="3" xfId="1" applyFont="1" applyBorder="1"/>
    <xf numFmtId="164" fontId="0" fillId="3" borderId="3" xfId="1" applyFont="1" applyFill="1" applyBorder="1"/>
    <xf numFmtId="164" fontId="3" fillId="0" borderId="0" xfId="0" applyNumberFormat="1" applyFont="1"/>
    <xf numFmtId="164" fontId="3" fillId="0" borderId="3" xfId="1" applyFont="1" applyBorder="1"/>
    <xf numFmtId="164" fontId="3" fillId="3" borderId="3" xfId="1" applyFont="1" applyFill="1" applyBorder="1"/>
    <xf numFmtId="164" fontId="7" fillId="0" borderId="0" xfId="0" applyNumberFormat="1" applyFont="1"/>
    <xf numFmtId="4" fontId="3" fillId="0" borderId="0" xfId="0" applyNumberFormat="1" applyFont="1"/>
    <xf numFmtId="4" fontId="7" fillId="0" borderId="0" xfId="0" applyNumberFormat="1" applyFont="1"/>
    <xf numFmtId="4" fontId="3" fillId="0" borderId="3" xfId="1" applyNumberFormat="1" applyFont="1" applyBorder="1"/>
    <xf numFmtId="4" fontId="3" fillId="3" borderId="3" xfId="1" applyNumberFormat="1" applyFont="1" applyFill="1" applyBorder="1"/>
    <xf numFmtId="0" fontId="7" fillId="0" borderId="0" xfId="0" applyFont="1"/>
    <xf numFmtId="0" fontId="7" fillId="0" borderId="0" xfId="0" applyFont="1" applyAlignment="1">
      <alignment horizontal="left"/>
    </xf>
    <xf numFmtId="14" fontId="3" fillId="0" borderId="0" xfId="0" applyNumberFormat="1" applyFont="1"/>
    <xf numFmtId="0" fontId="3" fillId="2" borderId="0" xfId="0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/>
    <xf numFmtId="0" fontId="7" fillId="2" borderId="0" xfId="0" applyFont="1" applyFill="1" applyAlignment="1">
      <alignment horizontal="right"/>
    </xf>
    <xf numFmtId="14" fontId="6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left"/>
    </xf>
    <xf numFmtId="14" fontId="0" fillId="0" borderId="0" xfId="0" applyNumberFormat="1" applyAlignment="1">
      <alignment horizontal="left"/>
    </xf>
    <xf numFmtId="14" fontId="0" fillId="2" borderId="0" xfId="0" applyNumberFormat="1" applyFill="1" applyAlignment="1">
      <alignment horizontal="left"/>
    </xf>
    <xf numFmtId="167" fontId="6" fillId="0" borderId="0" xfId="0" applyNumberFormat="1" applyFont="1" applyAlignment="1">
      <alignment horizontal="center"/>
    </xf>
    <xf numFmtId="167" fontId="2" fillId="0" borderId="0" xfId="0" applyNumberFormat="1" applyFont="1"/>
    <xf numFmtId="167" fontId="0" fillId="0" borderId="0" xfId="0" applyNumberFormat="1"/>
    <xf numFmtId="167" fontId="0" fillId="2" borderId="0" xfId="0" applyNumberFormat="1" applyFill="1"/>
    <xf numFmtId="0" fontId="6" fillId="2" borderId="19" xfId="0" applyFont="1" applyFill="1" applyBorder="1" applyAlignment="1">
      <alignment horizontal="center" vertical="top"/>
    </xf>
    <xf numFmtId="0" fontId="6" fillId="2" borderId="21" xfId="0" applyFont="1" applyFill="1" applyBorder="1" applyAlignment="1">
      <alignment horizontal="center" vertical="top"/>
    </xf>
    <xf numFmtId="0" fontId="6" fillId="41" borderId="19" xfId="0" applyFont="1" applyFill="1" applyBorder="1" applyAlignment="1">
      <alignment horizontal="center" vertical="top"/>
    </xf>
    <xf numFmtId="14" fontId="3" fillId="41" borderId="4" xfId="0" applyNumberFormat="1" applyFont="1" applyFill="1" applyBorder="1" applyAlignment="1">
      <alignment horizontal="center"/>
    </xf>
    <xf numFmtId="14" fontId="0" fillId="41" borderId="4" xfId="0" applyNumberFormat="1" applyFill="1" applyBorder="1" applyAlignment="1">
      <alignment horizontal="center"/>
    </xf>
    <xf numFmtId="0" fontId="0" fillId="0" borderId="4" xfId="0" applyBorder="1"/>
    <xf numFmtId="14" fontId="3" fillId="41" borderId="22" xfId="0" applyNumberFormat="1" applyFont="1" applyFill="1" applyBorder="1" applyAlignment="1">
      <alignment horizontal="center"/>
    </xf>
    <xf numFmtId="164" fontId="3" fillId="41" borderId="19" xfId="0" applyNumberFormat="1" applyFont="1" applyFill="1" applyBorder="1"/>
    <xf numFmtId="0" fontId="0" fillId="0" borderId="0" xfId="0" applyAlignment="1">
      <alignment horizontal="left"/>
    </xf>
    <xf numFmtId="43" fontId="0" fillId="10" borderId="4" xfId="0" applyNumberFormat="1" applyFill="1" applyBorder="1" applyAlignment="1">
      <alignment horizontal="right"/>
    </xf>
    <xf numFmtId="44" fontId="0" fillId="0" borderId="0" xfId="0" applyNumberFormat="1"/>
    <xf numFmtId="43" fontId="3" fillId="0" borderId="0" xfId="0" applyNumberFormat="1" applyFont="1"/>
    <xf numFmtId="43" fontId="7" fillId="0" borderId="0" xfId="0" applyNumberFormat="1" applyFont="1"/>
    <xf numFmtId="43" fontId="3" fillId="0" borderId="3" xfId="1" applyNumberFormat="1" applyFont="1" applyBorder="1"/>
    <xf numFmtId="17" fontId="39" fillId="0" borderId="0" xfId="0" applyNumberFormat="1" applyFont="1"/>
    <xf numFmtId="44" fontId="39" fillId="0" borderId="0" xfId="0" applyNumberFormat="1" applyFont="1"/>
    <xf numFmtId="44" fontId="0" fillId="0" borderId="0" xfId="0" applyNumberFormat="1" applyAlignment="1">
      <alignment horizontal="center"/>
    </xf>
    <xf numFmtId="4" fontId="2" fillId="0" borderId="4" xfId="0" applyNumberFormat="1" applyFont="1" applyBorder="1" applyAlignment="1">
      <alignment horizontal="center"/>
    </xf>
    <xf numFmtId="4" fontId="1" fillId="0" borderId="0" xfId="1" applyNumberFormat="1"/>
    <xf numFmtId="43" fontId="0" fillId="5" borderId="0" xfId="0" applyNumberFormat="1" applyFill="1" applyAlignment="1">
      <alignment wrapText="1"/>
    </xf>
    <xf numFmtId="164" fontId="3" fillId="7" borderId="4" xfId="1" applyFont="1" applyFill="1" applyBorder="1" applyAlignment="1">
      <alignment horizontal="right"/>
    </xf>
    <xf numFmtId="0" fontId="6" fillId="41" borderId="21" xfId="0" applyFont="1" applyFill="1" applyBorder="1" applyAlignment="1">
      <alignment vertical="top"/>
    </xf>
    <xf numFmtId="0" fontId="6" fillId="41" borderId="10" xfId="0" applyFont="1" applyFill="1" applyBorder="1" applyAlignment="1">
      <alignment vertical="top"/>
    </xf>
    <xf numFmtId="3" fontId="21" fillId="0" borderId="0" xfId="0" applyNumberFormat="1" applyFont="1"/>
    <xf numFmtId="44" fontId="41" fillId="0" borderId="0" xfId="0" applyNumberFormat="1" applyFont="1"/>
    <xf numFmtId="164" fontId="3" fillId="0" borderId="4" xfId="0" applyNumberFormat="1" applyFont="1" applyBorder="1" applyAlignment="1">
      <alignment horizontal="right"/>
    </xf>
    <xf numFmtId="0" fontId="42" fillId="0" borderId="0" xfId="0" applyFont="1"/>
    <xf numFmtId="0" fontId="43" fillId="2" borderId="7" xfId="0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 wrapText="1"/>
    </xf>
    <xf numFmtId="164" fontId="45" fillId="8" borderId="4" xfId="0" applyNumberFormat="1" applyFont="1" applyFill="1" applyBorder="1"/>
    <xf numFmtId="0" fontId="43" fillId="0" borderId="4" xfId="0" applyFont="1" applyBorder="1"/>
    <xf numFmtId="164" fontId="45" fillId="0" borderId="4" xfId="0" applyNumberFormat="1" applyFont="1" applyBorder="1"/>
    <xf numFmtId="0" fontId="45" fillId="2" borderId="0" xfId="0" applyFont="1" applyFill="1"/>
    <xf numFmtId="0" fontId="46" fillId="2" borderId="0" xfId="0" applyFont="1" applyFill="1" applyAlignment="1">
      <alignment horizontal="center"/>
    </xf>
    <xf numFmtId="0" fontId="43" fillId="2" borderId="0" xfId="0" applyFont="1" applyFill="1" applyAlignment="1">
      <alignment horizontal="center" vertical="center" wrapText="1"/>
    </xf>
    <xf numFmtId="0" fontId="47" fillId="2" borderId="0" xfId="0" applyFont="1" applyFill="1" applyAlignment="1">
      <alignment horizontal="right"/>
    </xf>
    <xf numFmtId="0" fontId="49" fillId="2" borderId="0" xfId="0" applyFont="1" applyFill="1"/>
    <xf numFmtId="164" fontId="0" fillId="0" borderId="0" xfId="1" applyFont="1"/>
    <xf numFmtId="165" fontId="45" fillId="0" borderId="4" xfId="0" applyNumberFormat="1" applyFont="1" applyBorder="1"/>
    <xf numFmtId="165" fontId="45" fillId="0" borderId="4" xfId="1" applyNumberFormat="1" applyFont="1" applyBorder="1"/>
    <xf numFmtId="165" fontId="22" fillId="0" borderId="0" xfId="0" applyNumberFormat="1" applyFont="1"/>
    <xf numFmtId="44" fontId="22" fillId="2" borderId="0" xfId="0" applyNumberFormat="1" applyFont="1" applyFill="1"/>
    <xf numFmtId="43" fontId="0" fillId="0" borderId="4" xfId="0" applyNumberFormat="1" applyBorder="1"/>
    <xf numFmtId="43" fontId="3" fillId="0" borderId="4" xfId="0" applyNumberFormat="1" applyFont="1" applyBorder="1"/>
    <xf numFmtId="0" fontId="6" fillId="41" borderId="21" xfId="0" applyFont="1" applyFill="1" applyBorder="1" applyAlignment="1">
      <alignment horizontal="center" vertical="top"/>
    </xf>
    <xf numFmtId="0" fontId="6" fillId="0" borderId="19" xfId="0" applyFont="1" applyBorder="1" applyAlignment="1">
      <alignment horizontal="center" vertical="top"/>
    </xf>
    <xf numFmtId="0" fontId="6" fillId="0" borderId="10" xfId="0" applyFont="1" applyBorder="1" applyAlignment="1">
      <alignment horizontal="center" vertical="top"/>
    </xf>
    <xf numFmtId="0" fontId="6" fillId="41" borderId="19" xfId="0" applyFont="1" applyFill="1" applyBorder="1" applyAlignment="1">
      <alignment vertical="top"/>
    </xf>
    <xf numFmtId="0" fontId="25" fillId="43" borderId="19" xfId="0" applyFont="1" applyFill="1" applyBorder="1" applyAlignment="1">
      <alignment vertical="top"/>
    </xf>
    <xf numFmtId="14" fontId="3" fillId="43" borderId="4" xfId="0" applyNumberFormat="1" applyFont="1" applyFill="1" applyBorder="1" applyAlignment="1">
      <alignment horizontal="center"/>
    </xf>
    <xf numFmtId="164" fontId="0" fillId="43" borderId="4" xfId="0" applyNumberFormat="1" applyFill="1" applyBorder="1"/>
    <xf numFmtId="0" fontId="25" fillId="43" borderId="21" xfId="0" applyFont="1" applyFill="1" applyBorder="1" applyAlignment="1">
      <alignment vertical="top"/>
    </xf>
    <xf numFmtId="14" fontId="0" fillId="43" borderId="4" xfId="0" applyNumberFormat="1" applyFill="1" applyBorder="1" applyAlignment="1">
      <alignment horizontal="center"/>
    </xf>
    <xf numFmtId="0" fontId="25" fillId="43" borderId="10" xfId="0" applyFont="1" applyFill="1" applyBorder="1" applyAlignment="1">
      <alignment vertical="top"/>
    </xf>
    <xf numFmtId="166" fontId="45" fillId="0" borderId="23" xfId="0" applyNumberFormat="1" applyFont="1" applyBorder="1"/>
    <xf numFmtId="166" fontId="45" fillId="8" borderId="6" xfId="0" applyNumberFormat="1" applyFont="1" applyFill="1" applyBorder="1"/>
    <xf numFmtId="166" fontId="45" fillId="0" borderId="6" xfId="0" applyNumberFormat="1" applyFont="1" applyBorder="1"/>
    <xf numFmtId="167" fontId="0" fillId="0" borderId="0" xfId="0" applyNumberFormat="1" applyAlignment="1">
      <alignment horizontal="left"/>
    </xf>
    <xf numFmtId="167" fontId="0" fillId="0" borderId="24" xfId="0" applyNumberFormat="1" applyBorder="1" applyAlignment="1">
      <alignment horizontal="center"/>
    </xf>
    <xf numFmtId="4" fontId="0" fillId="0" borderId="25" xfId="0" applyNumberFormat="1" applyBorder="1"/>
    <xf numFmtId="4" fontId="0" fillId="0" borderId="26" xfId="0" applyNumberFormat="1" applyBorder="1"/>
    <xf numFmtId="167" fontId="0" fillId="0" borderId="27" xfId="0" applyNumberFormat="1" applyBorder="1" applyAlignment="1">
      <alignment horizontal="center"/>
    </xf>
    <xf numFmtId="4" fontId="0" fillId="0" borderId="28" xfId="0" applyNumberFormat="1" applyBorder="1"/>
    <xf numFmtId="167" fontId="0" fillId="0" borderId="29" xfId="0" applyNumberFormat="1" applyBorder="1" applyAlignment="1">
      <alignment horizontal="center"/>
    </xf>
    <xf numFmtId="4" fontId="0" fillId="0" borderId="30" xfId="0" applyNumberFormat="1" applyBorder="1"/>
    <xf numFmtId="4" fontId="0" fillId="0" borderId="31" xfId="0" applyNumberFormat="1" applyBorder="1"/>
    <xf numFmtId="167" fontId="0" fillId="0" borderId="27" xfId="0" applyNumberFormat="1" applyBorder="1"/>
    <xf numFmtId="14" fontId="0" fillId="0" borderId="10" xfId="0" applyNumberFormat="1" applyBorder="1" applyAlignment="1">
      <alignment horizontal="left"/>
    </xf>
    <xf numFmtId="14" fontId="0" fillId="0" borderId="4" xfId="0" applyNumberFormat="1" applyBorder="1" applyAlignment="1">
      <alignment horizontal="left"/>
    </xf>
    <xf numFmtId="167" fontId="3" fillId="0" borderId="0" xfId="0" applyNumberFormat="1" applyFont="1" applyAlignment="1">
      <alignment horizontal="left"/>
    </xf>
    <xf numFmtId="167" fontId="6" fillId="0" borderId="0" xfId="0" applyNumberFormat="1" applyFont="1" applyAlignment="1">
      <alignment horizontal="left"/>
    </xf>
    <xf numFmtId="167" fontId="2" fillId="0" borderId="0" xfId="0" applyNumberFormat="1" applyFont="1" applyAlignment="1">
      <alignment horizontal="left"/>
    </xf>
    <xf numFmtId="167" fontId="0" fillId="2" borderId="0" xfId="0" applyNumberFormat="1" applyFill="1" applyAlignment="1">
      <alignment horizontal="left"/>
    </xf>
    <xf numFmtId="164" fontId="3" fillId="5" borderId="0" xfId="0" applyNumberFormat="1" applyFont="1" applyFill="1" applyAlignment="1">
      <alignment wrapText="1"/>
    </xf>
    <xf numFmtId="44" fontId="52" fillId="2" borderId="0" xfId="0" applyNumberFormat="1" applyFont="1" applyFill="1"/>
    <xf numFmtId="0" fontId="53" fillId="2" borderId="0" xfId="0" applyFont="1" applyFill="1"/>
    <xf numFmtId="44" fontId="53" fillId="0" borderId="0" xfId="0" applyNumberFormat="1" applyFont="1"/>
    <xf numFmtId="0" fontId="53" fillId="2" borderId="0" xfId="0" applyFont="1" applyFill="1" applyAlignment="1">
      <alignment horizontal="left" indent="2"/>
    </xf>
    <xf numFmtId="44" fontId="52" fillId="0" borderId="0" xfId="0" applyNumberFormat="1" applyFont="1"/>
    <xf numFmtId="16" fontId="3" fillId="0" borderId="0" xfId="0" applyNumberFormat="1" applyFont="1"/>
    <xf numFmtId="0" fontId="6" fillId="41" borderId="10" xfId="0" applyFont="1" applyFill="1" applyBorder="1" applyAlignment="1">
      <alignment horizontal="center" vertical="top"/>
    </xf>
    <xf numFmtId="0" fontId="6" fillId="0" borderId="21" xfId="0" applyFont="1" applyBorder="1" applyAlignment="1">
      <alignment horizontal="center" vertical="top"/>
    </xf>
    <xf numFmtId="0" fontId="6" fillId="2" borderId="10" xfId="0" applyFont="1" applyFill="1" applyBorder="1" applyAlignment="1">
      <alignment horizontal="center" vertical="top"/>
    </xf>
    <xf numFmtId="0" fontId="6" fillId="41" borderId="21" xfId="0" applyFont="1" applyFill="1" applyBorder="1" applyAlignment="1">
      <alignment horizontal="right" vertical="top"/>
    </xf>
    <xf numFmtId="0" fontId="57" fillId="0" borderId="7" xfId="0" applyFont="1" applyBorder="1" applyAlignment="1">
      <alignment horizontal="center" vertical="center"/>
    </xf>
    <xf numFmtId="0" fontId="58" fillId="0" borderId="0" xfId="0" applyFont="1" applyAlignment="1">
      <alignment horizontal="center"/>
    </xf>
    <xf numFmtId="164" fontId="52" fillId="0" borderId="0" xfId="0" applyNumberFormat="1" applyFont="1"/>
    <xf numFmtId="0" fontId="52" fillId="0" borderId="0" xfId="0" applyFont="1"/>
    <xf numFmtId="0" fontId="51" fillId="0" borderId="0" xfId="0" applyFont="1"/>
    <xf numFmtId="0" fontId="52" fillId="0" borderId="0" xfId="0" applyFont="1" applyAlignment="1">
      <alignment horizontal="center" vertical="center"/>
    </xf>
    <xf numFmtId="0" fontId="59" fillId="0" borderId="0" xfId="0" applyFont="1"/>
    <xf numFmtId="44" fontId="59" fillId="0" borderId="0" xfId="0" applyNumberFormat="1" applyFont="1"/>
    <xf numFmtId="0" fontId="60" fillId="0" borderId="0" xfId="0" applyFont="1"/>
    <xf numFmtId="44" fontId="61" fillId="0" borderId="0" xfId="0" applyNumberFormat="1" applyFont="1" applyAlignment="1">
      <alignment horizontal="right" vertical="top"/>
    </xf>
    <xf numFmtId="167" fontId="0" fillId="0" borderId="4" xfId="0" applyNumberFormat="1" applyBorder="1" applyAlignment="1">
      <alignment horizontal="center"/>
    </xf>
    <xf numFmtId="15" fontId="62" fillId="0" borderId="0" xfId="0" applyNumberFormat="1" applyFont="1"/>
    <xf numFmtId="168" fontId="63" fillId="0" borderId="0" xfId="0" applyNumberFormat="1" applyFont="1"/>
    <xf numFmtId="168" fontId="64" fillId="0" borderId="0" xfId="0" applyNumberFormat="1" applyFont="1" applyAlignment="1">
      <alignment horizontal="center"/>
    </xf>
    <xf numFmtId="22" fontId="22" fillId="0" borderId="0" xfId="0" applyNumberFormat="1" applyFont="1"/>
    <xf numFmtId="22" fontId="24" fillId="0" borderId="0" xfId="0" applyNumberFormat="1" applyFont="1" applyAlignment="1">
      <alignment horizontal="center"/>
    </xf>
    <xf numFmtId="0" fontId="43" fillId="8" borderId="4" xfId="0" applyFont="1" applyFill="1" applyBorder="1"/>
    <xf numFmtId="0" fontId="43" fillId="0" borderId="10" xfId="0" applyFont="1" applyBorder="1"/>
    <xf numFmtId="164" fontId="45" fillId="0" borderId="10" xfId="0" applyNumberFormat="1" applyFont="1" applyBorder="1"/>
    <xf numFmtId="166" fontId="43" fillId="2" borderId="10" xfId="0" applyNumberFormat="1" applyFont="1" applyFill="1" applyBorder="1" applyAlignment="1">
      <alignment horizontal="right"/>
    </xf>
    <xf numFmtId="9" fontId="2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center"/>
    </xf>
    <xf numFmtId="166" fontId="6" fillId="0" borderId="0" xfId="0" applyNumberFormat="1" applyFont="1"/>
    <xf numFmtId="43" fontId="0" fillId="0" borderId="0" xfId="0" applyNumberFormat="1"/>
    <xf numFmtId="169" fontId="0" fillId="0" borderId="0" xfId="0" applyNumberFormat="1" applyAlignment="1">
      <alignment horizontal="center"/>
    </xf>
    <xf numFmtId="43" fontId="2" fillId="0" borderId="0" xfId="0" applyNumberFormat="1" applyFont="1"/>
    <xf numFmtId="43" fontId="0" fillId="3" borderId="0" xfId="0" applyNumberFormat="1" applyFill="1"/>
    <xf numFmtId="43" fontId="0" fillId="0" borderId="0" xfId="0" applyNumberFormat="1" applyAlignment="1">
      <alignment horizontal="center"/>
    </xf>
    <xf numFmtId="43" fontId="0" fillId="5" borderId="0" xfId="0" applyNumberFormat="1" applyFill="1"/>
    <xf numFmtId="43" fontId="0" fillId="42" borderId="0" xfId="0" applyNumberFormat="1" applyFill="1"/>
    <xf numFmtId="43" fontId="2" fillId="44" borderId="0" xfId="0" applyNumberFormat="1" applyFont="1" applyFill="1"/>
    <xf numFmtId="40" fontId="3" fillId="0" borderId="0" xfId="1" applyNumberFormat="1" applyFont="1" applyFill="1"/>
    <xf numFmtId="0" fontId="65" fillId="0" borderId="0" xfId="0" applyFont="1" applyAlignment="1">
      <alignment horizontal="right"/>
    </xf>
    <xf numFmtId="164" fontId="65" fillId="0" borderId="0" xfId="0" applyNumberFormat="1" applyFont="1"/>
    <xf numFmtId="170" fontId="52" fillId="0" borderId="0" xfId="0" applyNumberFormat="1" applyFont="1"/>
    <xf numFmtId="165" fontId="45" fillId="0" borderId="19" xfId="1" applyNumberFormat="1" applyFont="1" applyBorder="1"/>
    <xf numFmtId="165" fontId="45" fillId="0" borderId="19" xfId="0" applyNumberFormat="1" applyFont="1" applyBorder="1"/>
    <xf numFmtId="165" fontId="43" fillId="2" borderId="9" xfId="0" applyNumberFormat="1" applyFont="1" applyFill="1" applyBorder="1"/>
    <xf numFmtId="44" fontId="66" fillId="0" borderId="7" xfId="0" applyNumberFormat="1" applyFont="1" applyBorder="1" applyAlignment="1">
      <alignment horizontal="right" vertical="top"/>
    </xf>
    <xf numFmtId="164" fontId="45" fillId="8" borderId="10" xfId="0" applyNumberFormat="1" applyFont="1" applyFill="1" applyBorder="1"/>
    <xf numFmtId="0" fontId="43" fillId="0" borderId="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/>
    </xf>
    <xf numFmtId="44" fontId="0" fillId="0" borderId="4" xfId="0" applyNumberFormat="1" applyBorder="1"/>
    <xf numFmtId="44" fontId="0" fillId="0" borderId="4" xfId="0" applyNumberFormat="1" applyBorder="1" applyAlignment="1">
      <alignment horizontal="center" vertical="center"/>
    </xf>
    <xf numFmtId="0" fontId="66" fillId="2" borderId="0" xfId="0" applyFont="1" applyFill="1" applyAlignment="1">
      <alignment horizontal="center" vertical="center" wrapText="1"/>
    </xf>
    <xf numFmtId="44" fontId="66" fillId="0" borderId="0" xfId="0" applyNumberFormat="1" applyFont="1" applyAlignment="1">
      <alignment horizontal="right" vertical="top"/>
    </xf>
    <xf numFmtId="0" fontId="69" fillId="0" borderId="32" xfId="0" applyFont="1" applyBorder="1" applyAlignment="1">
      <alignment horizontal="left"/>
    </xf>
    <xf numFmtId="165" fontId="70" fillId="0" borderId="33" xfId="0" applyNumberFormat="1" applyFont="1" applyBorder="1" applyAlignment="1">
      <alignment horizontal="right"/>
    </xf>
    <xf numFmtId="39" fontId="52" fillId="0" borderId="0" xfId="0" applyNumberFormat="1" applyFont="1"/>
    <xf numFmtId="39" fontId="22" fillId="0" borderId="0" xfId="0" applyNumberFormat="1" applyFont="1"/>
    <xf numFmtId="4" fontId="0" fillId="4" borderId="4" xfId="1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43" fontId="65" fillId="0" borderId="0" xfId="0" applyNumberFormat="1" applyFont="1" applyAlignment="1">
      <alignment horizontal="center"/>
    </xf>
    <xf numFmtId="0" fontId="52" fillId="0" borderId="0" xfId="0" applyFont="1" applyAlignment="1">
      <alignment horizontal="center" wrapText="1"/>
    </xf>
    <xf numFmtId="2" fontId="52" fillId="0" borderId="0" xfId="0" applyNumberFormat="1" applyFont="1"/>
    <xf numFmtId="0" fontId="23" fillId="0" borderId="0" xfId="0" applyFont="1" applyAlignment="1">
      <alignment horizontal="center" vertical="center"/>
    </xf>
    <xf numFmtId="0" fontId="42" fillId="2" borderId="0" xfId="0" applyFont="1" applyFill="1"/>
    <xf numFmtId="0" fontId="43" fillId="0" borderId="0" xfId="0" applyFont="1" applyAlignment="1">
      <alignment horizontal="center" vertical="center" wrapText="1"/>
    </xf>
    <xf numFmtId="2" fontId="22" fillId="2" borderId="0" xfId="0" applyNumberFormat="1" applyFont="1" applyFill="1"/>
    <xf numFmtId="167" fontId="0" fillId="0" borderId="4" xfId="0" applyNumberFormat="1" applyBorder="1" applyAlignment="1">
      <alignment horizontal="left"/>
    </xf>
    <xf numFmtId="0" fontId="67" fillId="2" borderId="32" xfId="0" applyFont="1" applyFill="1" applyBorder="1" applyAlignment="1">
      <alignment horizontal="left"/>
    </xf>
    <xf numFmtId="0" fontId="67" fillId="0" borderId="32" xfId="0" applyFont="1" applyBorder="1" applyAlignment="1">
      <alignment horizontal="left"/>
    </xf>
    <xf numFmtId="44" fontId="73" fillId="2" borderId="33" xfId="0" applyNumberFormat="1" applyFont="1" applyFill="1" applyBorder="1" applyAlignment="1">
      <alignment horizontal="right"/>
    </xf>
    <xf numFmtId="44" fontId="68" fillId="2" borderId="33" xfId="0" applyNumberFormat="1" applyFont="1" applyFill="1" applyBorder="1" applyAlignment="1">
      <alignment horizontal="right"/>
    </xf>
    <xf numFmtId="165" fontId="52" fillId="2" borderId="0" xfId="0" applyNumberFormat="1" applyFont="1" applyFill="1"/>
    <xf numFmtId="0" fontId="67" fillId="0" borderId="32" xfId="0" applyFont="1" applyBorder="1" applyAlignment="1">
      <alignment horizontal="left" indent="2"/>
    </xf>
    <xf numFmtId="164" fontId="45" fillId="2" borderId="4" xfId="0" applyNumberFormat="1" applyFont="1" applyFill="1" applyBorder="1"/>
    <xf numFmtId="0" fontId="6" fillId="2" borderId="21" xfId="0" applyFont="1" applyFill="1" applyBorder="1" applyAlignment="1">
      <alignment horizontal="right" vertical="top"/>
    </xf>
    <xf numFmtId="0" fontId="0" fillId="0" borderId="21" xfId="0" applyBorder="1" applyAlignment="1">
      <alignment horizontal="center"/>
    </xf>
    <xf numFmtId="0" fontId="6" fillId="2" borderId="10" xfId="0" applyFont="1" applyFill="1" applyBorder="1" applyAlignment="1">
      <alignment horizontal="right" vertical="top"/>
    </xf>
    <xf numFmtId="164" fontId="60" fillId="0" borderId="0" xfId="0" applyNumberFormat="1" applyFont="1"/>
    <xf numFmtId="44" fontId="60" fillId="0" borderId="0" xfId="0" applyNumberFormat="1" applyFont="1"/>
    <xf numFmtId="164" fontId="3" fillId="10" borderId="0" xfId="0" applyNumberFormat="1" applyFont="1" applyFill="1"/>
    <xf numFmtId="4" fontId="0" fillId="5" borderId="0" xfId="0" applyNumberFormat="1" applyFill="1"/>
    <xf numFmtId="4" fontId="0" fillId="10" borderId="0" xfId="0" applyNumberFormat="1" applyFill="1"/>
    <xf numFmtId="4" fontId="0" fillId="4" borderId="0" xfId="0" applyNumberFormat="1" applyFill="1"/>
    <xf numFmtId="0" fontId="66" fillId="2" borderId="32" xfId="0" applyFont="1" applyFill="1" applyBorder="1" applyAlignment="1">
      <alignment horizontal="center" vertical="center" wrapText="1"/>
    </xf>
    <xf numFmtId="0" fontId="66" fillId="2" borderId="33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45" fillId="2" borderId="32" xfId="0" applyFont="1" applyFill="1" applyBorder="1" applyAlignment="1">
      <alignment horizontal="center" vertical="center"/>
    </xf>
    <xf numFmtId="0" fontId="45" fillId="2" borderId="33" xfId="0" applyFont="1" applyFill="1" applyBorder="1" applyAlignment="1">
      <alignment horizontal="center" vertical="center"/>
    </xf>
    <xf numFmtId="0" fontId="71" fillId="0" borderId="34" xfId="0" applyFont="1" applyBorder="1" applyAlignment="1">
      <alignment horizontal="center"/>
    </xf>
    <xf numFmtId="0" fontId="22" fillId="0" borderId="0" xfId="0" applyFont="1" applyAlignment="1">
      <alignment horizontal="center" wrapText="1"/>
    </xf>
    <xf numFmtId="167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25" fillId="0" borderId="4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167" fontId="2" fillId="0" borderId="4" xfId="0" applyNumberFormat="1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43" fontId="7" fillId="0" borderId="4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4" fontId="7" fillId="0" borderId="4" xfId="0" applyNumberFormat="1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left" vertical="center"/>
    </xf>
    <xf numFmtId="4" fontId="2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</cellXfs>
  <cellStyles count="55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4" xfId="6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1" builtinId="3"/>
    <cellStyle name="Neutral" xfId="8" builtinId="28" customBuiltin="1"/>
    <cellStyle name="Normal" xfId="0" builtinId="0"/>
    <cellStyle name="Normal 10" xfId="51" xr:uid="{8DB5D90A-94BE-47F5-8404-9876DA502D51}"/>
    <cellStyle name="Normal 11" xfId="52" xr:uid="{EA8794AB-B2B8-4E3B-867B-6A3202F7D626}"/>
    <cellStyle name="Normal 12" xfId="53" xr:uid="{F195463D-159B-406C-A037-E7D48E02FBC0}"/>
    <cellStyle name="Normal 13" xfId="54" xr:uid="{93964436-BE47-4EB3-9E87-29379A65E738}"/>
    <cellStyle name="Normal 2" xfId="43" xr:uid="{00000000-0005-0000-0000-000021000000}"/>
    <cellStyle name="Normal 3" xfId="44" xr:uid="{00000000-0005-0000-0000-000022000000}"/>
    <cellStyle name="Normal 4" xfId="45" xr:uid="{00000000-0005-0000-0000-000023000000}"/>
    <cellStyle name="Normal 5" xfId="46" xr:uid="{00000000-0005-0000-0000-000024000000}"/>
    <cellStyle name="Normal 6" xfId="47" xr:uid="{00000000-0005-0000-0000-000025000000}"/>
    <cellStyle name="Normal 7" xfId="48" xr:uid="{00000000-0005-0000-0000-000026000000}"/>
    <cellStyle name="Normal 8" xfId="49" xr:uid="{00000000-0005-0000-0000-000027000000}"/>
    <cellStyle name="Normal 9" xfId="50" xr:uid="{00000000-0005-0000-0000-000028000000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ítulo 4" xfId="3" xr:uid="{00000000-0005-0000-0000-000030000000}"/>
    <cellStyle name="Título 5" xfId="42" xr:uid="{00000000-0005-0000-0000-000031000000}"/>
    <cellStyle name="Total" xfId="17" builtinId="25" customBuiltin="1"/>
  </cellStyles>
  <dxfs count="1">
    <dxf>
      <font>
        <color rgb="FFFF0000"/>
      </font>
    </dxf>
  </dxfs>
  <tableStyles count="0" defaultTableStyle="TableStyleMedium2" defaultPivotStyle="PivotStyleLight16"/>
  <colors>
    <mruColors>
      <color rgb="FFCCFF99"/>
      <color rgb="FFFF66CC"/>
      <color rgb="FFFF00FF"/>
      <color rgb="FFFF99FF"/>
      <color rgb="FFFFCC00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8431187911900262E-2"/>
          <c:y val="0"/>
          <c:w val="0.87801229848761841"/>
          <c:h val="0.92296003324244236"/>
        </c:manualLayout>
      </c:layout>
      <c:barChart>
        <c:barDir val="col"/>
        <c:grouping val="clustered"/>
        <c:varyColors val="0"/>
        <c:ser>
          <c:idx val="0"/>
          <c:order val="0"/>
          <c:spPr>
            <a:ln w="15875">
              <a:solidFill>
                <a:schemeClr val="accent1"/>
              </a:solidFill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 w="2222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AEAA-4E25-A149-6C964FFB91E5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>
                  <a:lumMod val="20000"/>
                  <a:lumOff val="80000"/>
                </a:schemeClr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AEAA-4E25-A149-6C964FFB91E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5-AEAA-4E25-A149-6C964FFB91E5}"/>
              </c:ext>
            </c:extLst>
          </c:dPt>
          <c:dPt>
            <c:idx val="3"/>
            <c:invertIfNegative val="0"/>
            <c:bubble3D val="0"/>
            <c:spPr>
              <a:solidFill>
                <a:srgbClr val="00B0F0"/>
              </a:solidFill>
              <a:ln w="15875">
                <a:solidFill>
                  <a:srgbClr val="00B050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7-AEAA-4E25-A149-6C964FFB91E5}"/>
              </c:ext>
            </c:extLst>
          </c:dPt>
          <c:dPt>
            <c:idx val="4"/>
            <c:invertIfNegative val="0"/>
            <c:bubble3D val="0"/>
            <c:spPr>
              <a:solidFill>
                <a:srgbClr val="00B0F0"/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9-AEAA-4E25-A149-6C964FFB91E5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B-AEAA-4E25-A149-6C964FFB91E5}"/>
              </c:ext>
            </c:extLst>
          </c:dPt>
          <c:dPt>
            <c:idx val="6"/>
            <c:invertIfNegative val="0"/>
            <c:bubble3D val="0"/>
            <c:spPr>
              <a:solidFill>
                <a:srgbClr val="FF00FF"/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D-AEAA-4E25-A149-6C964FFB91E5}"/>
              </c:ext>
            </c:extLst>
          </c:dPt>
          <c:dLbls>
            <c:dLbl>
              <c:idx val="0"/>
              <c:layout>
                <c:manualLayout>
                  <c:x val="-1.1068500420047057E-17"/>
                  <c:y val="0.1799251256465321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vert="horz"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chemeClr val="bg1"/>
                      </a:solidFill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EAA-4E25-A149-6C964FFB91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'EEFF 2026'!$C$2:$J$2</c:f>
              <c:strCache>
                <c:ptCount val="8"/>
                <c:pt idx="0">
                  <c:v>Pago Personal Avimoc</c:v>
                </c:pt>
                <c:pt idx="1">
                  <c:v>Sedapal</c:v>
                </c:pt>
                <c:pt idx="2">
                  <c:v>Luz del Sur</c:v>
                </c:pt>
                <c:pt idx="3">
                  <c:v> Ascensores Mantto.</c:v>
                </c:pt>
                <c:pt idx="4">
                  <c:v>Ascensores Reparación </c:v>
                </c:pt>
                <c:pt idx="5">
                  <c:v>Pagos      Gastos       Otros</c:v>
                </c:pt>
                <c:pt idx="6">
                  <c:v>Caja Chica</c:v>
                </c:pt>
                <c:pt idx="7">
                  <c:v>Gastos Bancarios 
ITF </c:v>
                </c:pt>
              </c:strCache>
            </c:strRef>
          </c:cat>
          <c:val>
            <c:numRef>
              <c:f>'EEFF 2026'!$C$15:$J$15</c:f>
              <c:numCache>
                <c:formatCode>_ "S/."\ * #,##0.00_ ;_ "S/."\ * \-#,##0.00_ ;_ "S/."\ * "-"??_ ;_ @_ </c:formatCode>
                <c:ptCount val="8"/>
                <c:pt idx="0">
                  <c:v>815.31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85.6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EAA-4E25-A149-6C964FFB91E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274940239"/>
        <c:axId val="274935439"/>
      </c:barChart>
      <c:catAx>
        <c:axId val="2749402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s-PE"/>
          </a:p>
        </c:txPr>
        <c:crossAx val="274935439"/>
        <c:crosses val="autoZero"/>
        <c:auto val="1"/>
        <c:lblAlgn val="ctr"/>
        <c:lblOffset val="100"/>
        <c:noMultiLvlLbl val="0"/>
      </c:catAx>
      <c:valAx>
        <c:axId val="274935439"/>
        <c:scaling>
          <c:orientation val="minMax"/>
        </c:scaling>
        <c:delete val="1"/>
        <c:axPos val="l"/>
        <c:majorGridlines/>
        <c:numFmt formatCode="_ &quot;S/.&quot;\ * #,##0.00_ ;_ &quot;S/.&quot;\ * \-#,##0.00_ ;_ &quot;S/.&quot;\ * &quot;-&quot;??_ ;_ @_ " sourceLinked="1"/>
        <c:majorTickMark val="out"/>
        <c:minorTickMark val="none"/>
        <c:tickLblPos val="nextTo"/>
        <c:crossAx val="274940239"/>
        <c:crosses val="autoZero"/>
        <c:crossBetween val="between"/>
      </c:valAx>
      <c:spPr>
        <a:scene3d>
          <a:camera prst="orthographicFront"/>
          <a:lightRig rig="threePt" dir="t"/>
        </a:scene3d>
        <a:sp3d>
          <a:bevelT prst="angle"/>
        </a:sp3d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Reparaciones Ascensores</a:t>
            </a:r>
          </a:p>
        </c:rich>
      </c:tx>
      <c:layout>
        <c:manualLayout>
          <c:xMode val="edge"/>
          <c:yMode val="edge"/>
          <c:x val="0.30739121656615664"/>
          <c:y val="3.08284752187608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'ASBAU-THYSENKRUPP'!$P$146:$P$153</c:f>
              <c:numCache>
                <c:formatCode>General</c:formatCode>
                <c:ptCount val="8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</c:numCache>
            </c:numRef>
          </c:cat>
          <c:val>
            <c:numRef>
              <c:f>'ASBAU-THYSENKRUPP'!$Q$146:$Q$153</c:f>
              <c:numCache>
                <c:formatCode>_ * #,##0.00_ ;_ * \-#,##0.00_ ;_ * "-"??_ ;_ @_ </c:formatCode>
                <c:ptCount val="8"/>
                <c:pt idx="0">
                  <c:v>44713.47</c:v>
                </c:pt>
                <c:pt idx="1">
                  <c:v>21102.55</c:v>
                </c:pt>
                <c:pt idx="2">
                  <c:v>13136.84</c:v>
                </c:pt>
                <c:pt idx="3">
                  <c:v>14808.98</c:v>
                </c:pt>
                <c:pt idx="4">
                  <c:v>3083.7200000000003</c:v>
                </c:pt>
                <c:pt idx="5">
                  <c:v>10274.75</c:v>
                </c:pt>
                <c:pt idx="6">
                  <c:v>38237.579999999994</c:v>
                </c:pt>
                <c:pt idx="7" formatCode="_(* #,##0.00_);_(* \(#,##0.00\);_(* &quot;-&quot;??_);_(@_)">
                  <c:v>34421.159999999974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68-40B4-8AFB-85322E08B80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32907183"/>
        <c:axId val="1132896783"/>
      </c:lineChart>
      <c:catAx>
        <c:axId val="113290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132896783"/>
        <c:crosses val="autoZero"/>
        <c:auto val="1"/>
        <c:lblAlgn val="ctr"/>
        <c:lblOffset val="100"/>
        <c:noMultiLvlLbl val="0"/>
      </c:catAx>
      <c:valAx>
        <c:axId val="1132896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132907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>
        <c:manualLayout>
          <c:layoutTarget val="inner"/>
          <c:xMode val="edge"/>
          <c:yMode val="edge"/>
          <c:x val="8.520278777131006E-2"/>
          <c:y val="0.17779518286614029"/>
          <c:w val="0.89786570954994926"/>
          <c:h val="0.7185885118575942"/>
        </c:manualLayout>
      </c:layout>
      <c:lineChart>
        <c:grouping val="standard"/>
        <c:varyColors val="0"/>
        <c:ser>
          <c:idx val="0"/>
          <c:order val="0"/>
          <c:tx>
            <c:strRef>
              <c:f>'EEFF 2026'!$C$2</c:f>
              <c:strCache>
                <c:ptCount val="1"/>
                <c:pt idx="0">
                  <c:v>Pago Personal Avimoc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0">
                <a:spAutoFit/>
              </a:bodyPr>
              <a:lstStyle/>
              <a:p>
                <a:pPr algn="l"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2026'!$C$3:$C$14</c:f>
              <c:numCache>
                <c:formatCode>_ * #,##0.00_ ;_ * \-#,##0.00_ ;_ * "-"??_ ;_ @_ </c:formatCode>
                <c:ptCount val="12"/>
                <c:pt idx="0">
                  <c:v>815.31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1F-44FD-93F5-747F5EE9C59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ax val="50000"/>
          <c:min val="1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  <c:majorUnit val="5000"/>
        <c:minorUnit val="20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'EEFF 2026'!$D$2</c:f>
              <c:strCache>
                <c:ptCount val="1"/>
                <c:pt idx="0">
                  <c:v>Sedapal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2026'!$D$3:$D$14</c:f>
              <c:numCache>
                <c:formatCode>_ * #,##0.00_ ;_ * \-#,##0.00_ ;_ * "-"??_ ;_ @_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31-4A5B-B0D2-F05C66EB9AF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in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'EEFF 2026'!$E$2</c:f>
              <c:strCache>
                <c:ptCount val="1"/>
                <c:pt idx="0">
                  <c:v>Luz del Sur</c:v>
                </c:pt>
              </c:strCache>
            </c:strRef>
          </c:tx>
          <c:spPr>
            <a:ln w="28575" cap="rnd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5">
                    <a:lumMod val="40000"/>
                    <a:lumOff val="6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2026'!$E$3:$E$14</c:f>
              <c:numCache>
                <c:formatCode>_ * #,##0.00_ ;_ * \-#,##0.00_ ;_ * "-"??_ ;_ @_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7A-42B0-9418-92579A4FFD5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in val="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 b="1"/>
              <a:t>Mantto</a:t>
            </a:r>
            <a:r>
              <a:rPr lang="es-PE" b="1" baseline="0"/>
              <a:t> y Reparación de Ascensores</a:t>
            </a:r>
            <a:endParaRPr lang="es-PE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>
        <c:manualLayout>
          <c:layoutTarget val="inner"/>
          <c:xMode val="edge"/>
          <c:yMode val="edge"/>
          <c:x val="8.6741978434870692E-2"/>
          <c:y val="0.17779518286614029"/>
          <c:w val="0.89786570954994926"/>
          <c:h val="0.7185885118575942"/>
        </c:manualLayout>
      </c:layout>
      <c:lineChart>
        <c:grouping val="standard"/>
        <c:varyColors val="0"/>
        <c:ser>
          <c:idx val="0"/>
          <c:order val="0"/>
          <c:tx>
            <c:strRef>
              <c:f>'EEFF 2026'!$F$2</c:f>
              <c:strCache>
                <c:ptCount val="1"/>
                <c:pt idx="0">
                  <c:v> Ascensores Mantto.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2"/>
            <c:marker>
              <c:symbol val="circle"/>
              <c:size val="5"/>
              <c:spPr>
                <a:solidFill>
                  <a:srgbClr val="0070C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3392-42FB-9872-B3B1E4D722D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2026'!$F$3:$F$14</c:f>
              <c:numCache>
                <c:formatCode>_ * #,##0.00_ ;_ * \-#,##0.00_ ;_ * "-"??_ ;_ @_ 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1D-4F55-BA5F-9820A3689726}"/>
            </c:ext>
          </c:extLst>
        </c:ser>
        <c:ser>
          <c:idx val="1"/>
          <c:order val="1"/>
          <c:tx>
            <c:v>Reparaciones </c:v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</c:marker>
          <c:dLbls>
            <c:dLbl>
              <c:idx val="7"/>
              <c:layout>
                <c:manualLayout>
                  <c:x val="-4.0095447450199773E-2"/>
                  <c:y val="8.63885756626389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45-4EA7-9C44-DA68DC54BFE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2026'!$G$3:$G$14</c:f>
              <c:numCache>
                <c:formatCode>_ * #,##0.00_ ;_ * \-#,##0.00_ ;_ * "-"??_ ;_ @_ 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1A-421B-BD1D-35EBE319A9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ax val="9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  <c:majorUnit val="1000"/>
      </c:valAx>
      <c:spPr>
        <a:noFill/>
        <a:ln>
          <a:solidFill>
            <a:srgbClr val="00B0F0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Pagos Gastos Otros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'EEFF 2026'!$H$2</c:f>
              <c:strCache>
                <c:ptCount val="1"/>
                <c:pt idx="0">
                  <c:v>Pagos      Gastos       Otros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2026'!$H$3:$H$14</c:f>
              <c:numCache>
                <c:formatCode>_ * #,##0.00_ ;_ * \-#,##0.00_ ;_ * "-"??_ ;_ @_ </c:formatCode>
                <c:ptCount val="12"/>
                <c:pt idx="0">
                  <c:v>85.6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72-4775-BED2-A848D072A1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rgbClr val="FFC000"/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'EEFF 2026'!$I$2</c:f>
              <c:strCache>
                <c:ptCount val="1"/>
                <c:pt idx="0">
                  <c:v>Caja Chica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rgbClr val="92D05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2026'!$I$3:$I$14</c:f>
              <c:numCache>
                <c:formatCode>_ * #,##0.00_ ;_ * \-#,##0.00_ ;_ * "-"??_ ;_ @_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54-493B-B779-45C5BC70D5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ax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</c:valAx>
      <c:spPr>
        <a:noFill/>
        <a:ln>
          <a:solidFill>
            <a:srgbClr val="92D050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rgbClr val="FFC000"/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Pago</a:t>
            </a:r>
            <a:r>
              <a:rPr lang="es-PE" baseline="0"/>
              <a:t>: Personal Seguridad, Limpieza y Jardines AVIMOC</a:t>
            </a:r>
            <a:endParaRPr lang="es-P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AVIMOC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Seguridad!$A$3:$A$14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</c:numCache>
            </c:numRef>
          </c:cat>
          <c:val>
            <c:numRef>
              <c:f>Seguridad!$B$3:$B$14</c:f>
              <c:numCache>
                <c:formatCode>_("S/"* #,##0.00_);_("S/"* \(#,##0.00\);_("S/"* "-"??_);_(@_)</c:formatCode>
                <c:ptCount val="12"/>
                <c:pt idx="0">
                  <c:v>815.31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6B-4B69-8491-49AAB88C7873}"/>
            </c:ext>
          </c:extLst>
        </c:ser>
        <c:ser>
          <c:idx val="1"/>
          <c:order val="1"/>
          <c:tx>
            <c:v>COMPAÑIA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Seguridad!$A$3:$A$14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</c:numCache>
            </c:numRef>
          </c:cat>
          <c:val>
            <c:numRef>
              <c:f>Seguridad!$C$3:$C$14</c:f>
              <c:numCache>
                <c:formatCode>_("S/"* #,##0.00_);_("S/"* \(#,##0.00\);_("S/"* "-"??_);_(@_)</c:formatCode>
                <c:ptCount val="12"/>
                <c:pt idx="0">
                  <c:v>40000</c:v>
                </c:pt>
                <c:pt idx="1">
                  <c:v>40000</c:v>
                </c:pt>
                <c:pt idx="2">
                  <c:v>40000</c:v>
                </c:pt>
                <c:pt idx="3">
                  <c:v>40000</c:v>
                </c:pt>
                <c:pt idx="4">
                  <c:v>40000</c:v>
                </c:pt>
                <c:pt idx="5">
                  <c:v>40000</c:v>
                </c:pt>
                <c:pt idx="6">
                  <c:v>40000</c:v>
                </c:pt>
                <c:pt idx="7">
                  <c:v>40000</c:v>
                </c:pt>
                <c:pt idx="8">
                  <c:v>40000</c:v>
                </c:pt>
                <c:pt idx="9">
                  <c:v>40000</c:v>
                </c:pt>
                <c:pt idx="10">
                  <c:v>40000</c:v>
                </c:pt>
                <c:pt idx="11">
                  <c:v>40000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6B-4B69-8491-49AAB88C7873}"/>
            </c:ext>
          </c:extLst>
        </c:ser>
        <c:ser>
          <c:idx val="2"/>
          <c:order val="2"/>
          <c:tx>
            <c:v>SALDO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Seguridad!$A$3:$A$14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</c:numCache>
            </c:numRef>
          </c:cat>
          <c:val>
            <c:numRef>
              <c:f>Seguridad!$D$3:$D$14</c:f>
              <c:numCache>
                <c:formatCode>_("S/"* #,##0.00_);_("S/"* \(#,##0.00\);_("S/"* "-"??_);_(@_)</c:formatCode>
                <c:ptCount val="12"/>
                <c:pt idx="0">
                  <c:v>39184.69</c:v>
                </c:pt>
                <c:pt idx="1">
                  <c:v>40000</c:v>
                </c:pt>
                <c:pt idx="2">
                  <c:v>40000</c:v>
                </c:pt>
                <c:pt idx="3">
                  <c:v>40000</c:v>
                </c:pt>
                <c:pt idx="4">
                  <c:v>40000</c:v>
                </c:pt>
                <c:pt idx="5">
                  <c:v>40000</c:v>
                </c:pt>
                <c:pt idx="6">
                  <c:v>40000</c:v>
                </c:pt>
                <c:pt idx="7">
                  <c:v>40000</c:v>
                </c:pt>
                <c:pt idx="8">
                  <c:v>40000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B6B-4B69-8491-49AAB88C78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5203920"/>
        <c:axId val="1285202672"/>
      </c:lineChart>
      <c:dateAx>
        <c:axId val="12852039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285202672"/>
        <c:crosses val="autoZero"/>
        <c:auto val="1"/>
        <c:lblOffset val="100"/>
        <c:baseTimeUnit val="months"/>
      </c:dateAx>
      <c:valAx>
        <c:axId val="1285202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S/&quot;* #,##0.00_);_(&quot;S/&quot;* \(#,##0.00\);_(&quot;S/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285203920"/>
        <c:crosses val="autoZero"/>
        <c:crossBetween val="between"/>
        <c:majorUnit val="5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Ascensores Condominio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view3D>
      <c:rotX val="1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857279649043393"/>
          <c:y val="0.18349086257309941"/>
          <c:w val="0.88143968711863607"/>
          <c:h val="0.61140314327485379"/>
        </c:manualLayout>
      </c:layout>
      <c:bar3DChart>
        <c:barDir val="col"/>
        <c:grouping val="clustered"/>
        <c:varyColors val="0"/>
        <c:ser>
          <c:idx val="0"/>
          <c:order val="0"/>
          <c:tx>
            <c:v>2023</c:v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Pt>
            <c:idx val="9"/>
            <c:invertIfNegative val="0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0-32B7-4E21-8077-8305B3204705}"/>
              </c:ext>
            </c:extLst>
          </c:dPt>
          <c:cat>
            <c:strRef>
              <c:f>'ASBAU-THYSENKRUPP'!$H$116:$H$125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Repuest</c:v>
                </c:pt>
              </c:strCache>
            </c:strRef>
          </c:cat>
          <c:val>
            <c:numRef>
              <c:f>'ASBAU-THYSENKRUPP'!$I$116:$I$125</c:f>
              <c:numCache>
                <c:formatCode>_(* #,##0.00_);_(* \(#,##0.00\);_(* "-"??_);_(@_)</c:formatCode>
                <c:ptCount val="10"/>
                <c:pt idx="0">
                  <c:v>0</c:v>
                </c:pt>
                <c:pt idx="1">
                  <c:v>4344.3500000000004</c:v>
                </c:pt>
                <c:pt idx="2">
                  <c:v>1076.1600000000001</c:v>
                </c:pt>
                <c:pt idx="3">
                  <c:v>0</c:v>
                </c:pt>
                <c:pt idx="4">
                  <c:v>1439.6</c:v>
                </c:pt>
                <c:pt idx="5">
                  <c:v>0</c:v>
                </c:pt>
                <c:pt idx="6">
                  <c:v>1088.7</c:v>
                </c:pt>
                <c:pt idx="7">
                  <c:v>0</c:v>
                </c:pt>
                <c:pt idx="8">
                  <c:v>1165.25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BF-43C9-B70C-194D8EFE969B}"/>
            </c:ext>
          </c:extLst>
        </c:ser>
        <c:ser>
          <c:idx val="1"/>
          <c:order val="1"/>
          <c:tx>
            <c:v>2024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cat>
            <c:strRef>
              <c:f>'ASBAU-THYSENKRUPP'!$H$116:$H$125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Repuest</c:v>
                </c:pt>
              </c:strCache>
            </c:strRef>
          </c:cat>
          <c:val>
            <c:numRef>
              <c:f>'ASBAU-THYSENKRUPP'!$J$116:$J$125</c:f>
              <c:numCache>
                <c:formatCode>_ * #,##0.00_ ;_ * \-#,##0.00_ ;_ * "-"??_ ;_ @_ </c:formatCode>
                <c:ptCount val="10"/>
                <c:pt idx="0">
                  <c:v>11325.63</c:v>
                </c:pt>
                <c:pt idx="1">
                  <c:v>2028.89</c:v>
                </c:pt>
                <c:pt idx="2">
                  <c:v>4948.8900000000003</c:v>
                </c:pt>
                <c:pt idx="3">
                  <c:v>2028.89</c:v>
                </c:pt>
                <c:pt idx="4">
                  <c:v>2028.89</c:v>
                </c:pt>
                <c:pt idx="5">
                  <c:v>2028.89</c:v>
                </c:pt>
                <c:pt idx="6">
                  <c:v>2028.89</c:v>
                </c:pt>
                <c:pt idx="7">
                  <c:v>2028.89</c:v>
                </c:pt>
                <c:pt idx="8">
                  <c:v>3159.9700000000003</c:v>
                </c:pt>
                <c:pt idx="9">
                  <c:v>6629.75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60-464A-8D0F-54BA94CF826F}"/>
            </c:ext>
          </c:extLst>
        </c:ser>
        <c:ser>
          <c:idx val="2"/>
          <c:order val="2"/>
          <c:tx>
            <c:v>2025</c:v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cat>
            <c:strRef>
              <c:f>'ASBAU-THYSENKRUPP'!$H$116:$H$125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Repuest</c:v>
                </c:pt>
              </c:strCache>
            </c:strRef>
          </c:cat>
          <c:val>
            <c:numRef>
              <c:f>'ASBAU-THYSENKRUPP'!$K$116:$K$125</c:f>
              <c:numCache>
                <c:formatCode>_ * #,##0.00_ ;_ * \-#,##0.00_ ;_ * "-"??_ ;_ @_ </c:formatCode>
                <c:ptCount val="10"/>
                <c:pt idx="0">
                  <c:v>203.02</c:v>
                </c:pt>
                <c:pt idx="1">
                  <c:v>7746.93</c:v>
                </c:pt>
                <c:pt idx="2">
                  <c:v>2283.02</c:v>
                </c:pt>
                <c:pt idx="3">
                  <c:v>203.02</c:v>
                </c:pt>
                <c:pt idx="4">
                  <c:v>8166.0400000000009</c:v>
                </c:pt>
                <c:pt idx="5">
                  <c:v>203.02</c:v>
                </c:pt>
                <c:pt idx="6">
                  <c:v>203.02</c:v>
                </c:pt>
                <c:pt idx="7">
                  <c:v>203.02</c:v>
                </c:pt>
                <c:pt idx="8">
                  <c:v>11500.19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08-44A4-A9E3-B2B137547F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5414672"/>
        <c:axId val="435432560"/>
        <c:axId val="0"/>
      </c:bar3DChart>
      <c:catAx>
        <c:axId val="43541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35432560"/>
        <c:crosses val="autoZero"/>
        <c:auto val="1"/>
        <c:lblAlgn val="ctr"/>
        <c:lblOffset val="100"/>
        <c:noMultiLvlLbl val="0"/>
      </c:catAx>
      <c:valAx>
        <c:axId val="435432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354146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2700" cap="flat" cmpd="sng" algn="ctr">
      <a:solidFill>
        <a:schemeClr val="tx1">
          <a:lumMod val="15000"/>
          <a:lumOff val="85000"/>
        </a:schemeClr>
      </a:solidFill>
      <a:round/>
    </a:ln>
    <a:effectLst>
      <a:softEdge rad="0"/>
    </a:effectLst>
    <a:scene3d>
      <a:camera prst="orthographicFront"/>
      <a:lightRig rig="threePt" dir="t"/>
    </a:scene3d>
    <a:sp3d>
      <a:bevelB w="6350"/>
    </a:sp3d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389469</xdr:colOff>
      <xdr:row>18</xdr:row>
      <xdr:rowOff>2117</xdr:rowOff>
    </xdr:from>
    <xdr:to>
      <xdr:col>9</xdr:col>
      <xdr:colOff>385764</xdr:colOff>
      <xdr:row>33</xdr:row>
      <xdr:rowOff>52387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218514</xdr:colOff>
      <xdr:row>40</xdr:row>
      <xdr:rowOff>59953</xdr:rowOff>
    </xdr:from>
    <xdr:to>
      <xdr:col>11</xdr:col>
      <xdr:colOff>106456</xdr:colOff>
      <xdr:row>56</xdr:row>
      <xdr:rowOff>113741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86C595F-4522-7F5D-C625-5B0ACFECA7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229721</xdr:colOff>
      <xdr:row>57</xdr:row>
      <xdr:rowOff>123265</xdr:rowOff>
    </xdr:from>
    <xdr:to>
      <xdr:col>11</xdr:col>
      <xdr:colOff>117663</xdr:colOff>
      <xdr:row>74</xdr:row>
      <xdr:rowOff>8965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EBFC62E-5A30-4102-B122-4A47F6634B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246529</xdr:colOff>
      <xdr:row>75</xdr:row>
      <xdr:rowOff>56029</xdr:rowOff>
    </xdr:from>
    <xdr:to>
      <xdr:col>11</xdr:col>
      <xdr:colOff>134471</xdr:colOff>
      <xdr:row>91</xdr:row>
      <xdr:rowOff>109818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1462333A-396F-49BD-B786-E9C9B79BB4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263339</xdr:colOff>
      <xdr:row>93</xdr:row>
      <xdr:rowOff>11206</xdr:rowOff>
    </xdr:from>
    <xdr:to>
      <xdr:col>11</xdr:col>
      <xdr:colOff>151281</xdr:colOff>
      <xdr:row>109</xdr:row>
      <xdr:rowOff>64994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10D2B16-A5AB-42E3-A144-66DB5E01C7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250731</xdr:colOff>
      <xdr:row>110</xdr:row>
      <xdr:rowOff>107296</xdr:rowOff>
    </xdr:from>
    <xdr:to>
      <xdr:col>11</xdr:col>
      <xdr:colOff>138673</xdr:colOff>
      <xdr:row>126</xdr:row>
      <xdr:rowOff>161084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652BD8F0-8A32-4D01-AF4A-69000E50EC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233362</xdr:colOff>
      <xdr:row>130</xdr:row>
      <xdr:rowOff>14287</xdr:rowOff>
    </xdr:from>
    <xdr:to>
      <xdr:col>11</xdr:col>
      <xdr:colOff>121304</xdr:colOff>
      <xdr:row>146</xdr:row>
      <xdr:rowOff>68075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30C350C3-E534-49D7-B22C-0943EFF164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2</xdr:col>
      <xdr:colOff>200024</xdr:colOff>
      <xdr:row>17</xdr:row>
      <xdr:rowOff>100923</xdr:rowOff>
    </xdr:from>
    <xdr:to>
      <xdr:col>3</xdr:col>
      <xdr:colOff>96303</xdr:colOff>
      <xdr:row>22</xdr:row>
      <xdr:rowOff>95251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67DB04F0-9C25-0BA6-BF24-10E207C4E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676399" y="3425148"/>
          <a:ext cx="867829" cy="851578"/>
        </a:xfrm>
        <a:prstGeom prst="rect">
          <a:avLst/>
        </a:prstGeom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95249</xdr:colOff>
      <xdr:row>1</xdr:row>
      <xdr:rowOff>11904</xdr:rowOff>
    </xdr:from>
    <xdr:to>
      <xdr:col>14</xdr:col>
      <xdr:colOff>347662</xdr:colOff>
      <xdr:row>23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EA70746-5681-F286-76F5-10EFCDCD3A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271463</xdr:colOff>
      <xdr:row>128</xdr:row>
      <xdr:rowOff>107154</xdr:rowOff>
    </xdr:from>
    <xdr:to>
      <xdr:col>14</xdr:col>
      <xdr:colOff>204787</xdr:colOff>
      <xdr:row>143</xdr:row>
      <xdr:rowOff>95192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9CBB05A-C9A5-4714-D33D-471C06895D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266700</xdr:colOff>
      <xdr:row>144</xdr:row>
      <xdr:rowOff>92866</xdr:rowOff>
    </xdr:from>
    <xdr:to>
      <xdr:col>14</xdr:col>
      <xdr:colOff>209550</xdr:colOff>
      <xdr:row>155</xdr:row>
      <xdr:rowOff>157163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6A6869A-676B-5550-B9C7-96DED43A55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H:\2026%20JMC\01%20CUOTA%20MANTTO%202026.xlsx" TargetMode="External"/><Relationship Id="rId1" Type="http://schemas.openxmlformats.org/officeDocument/2006/relationships/externalLinkPath" Target="01%20CUOTA%20MANTTO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ota Mes"/>
      <sheetName val="Pago Cuota MC 2026"/>
      <sheetName val="Cuota-Pago=Saldo"/>
      <sheetName val="Ene 26"/>
      <sheetName val="Feb 26"/>
      <sheetName val="Mar 26"/>
      <sheetName val="Recibo CM-JP"/>
      <sheetName val="Abr 26"/>
      <sheetName val="May 26"/>
      <sheetName val="Jun 26"/>
      <sheetName val="Jul 26"/>
      <sheetName val="Ago 26"/>
      <sheetName val="Sep 26"/>
      <sheetName val="Oct 26"/>
      <sheetName val="Nov 26"/>
      <sheetName val="Dic 26"/>
      <sheetName val="A"/>
      <sheetName val="B"/>
      <sheetName val="C"/>
      <sheetName val="D"/>
      <sheetName val="E"/>
      <sheetName val="F"/>
      <sheetName val="G"/>
      <sheetName val="H"/>
      <sheetName val="I"/>
      <sheetName val="Pago Cuota MC 2025"/>
      <sheetName val="M3 Dpto"/>
      <sheetName val="% Dpto."/>
    </sheetNames>
    <sheetDataSet>
      <sheetData sheetId="0"/>
      <sheetData sheetId="1"/>
      <sheetData sheetId="2">
        <row r="186">
          <cell r="AP186">
            <v>-63248.507606965584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32"/>
  <sheetViews>
    <sheetView showGridLines="0" tabSelected="1" zoomScaleNormal="100" workbookViewId="0">
      <selection activeCell="L17" sqref="L17"/>
    </sheetView>
  </sheetViews>
  <sheetFormatPr baseColWidth="10" defaultColWidth="11.3984375" defaultRowHeight="13.15" x14ac:dyDescent="0.35"/>
  <cols>
    <col min="1" max="1" width="5.3984375" style="29" customWidth="1"/>
    <col min="2" max="2" width="15.265625" style="29" bestFit="1" customWidth="1"/>
    <col min="3" max="6" width="13.59765625" style="29" customWidth="1"/>
    <col min="7" max="7" width="12.33203125" style="29" bestFit="1" customWidth="1"/>
    <col min="8" max="8" width="13.59765625" style="29" customWidth="1"/>
    <col min="9" max="10" width="11.33203125" style="29" bestFit="1" customWidth="1"/>
    <col min="11" max="11" width="15.86328125" style="29" bestFit="1" customWidth="1"/>
    <col min="12" max="12" width="15.59765625" style="29" customWidth="1"/>
    <col min="13" max="13" width="15.59765625" style="29" hidden="1" customWidth="1"/>
    <col min="14" max="14" width="4.73046875" style="29" customWidth="1"/>
    <col min="15" max="15" width="3.265625" style="29" customWidth="1"/>
    <col min="16" max="16" width="13.19921875" style="29" bestFit="1" customWidth="1"/>
    <col min="17" max="17" width="13.73046875" style="133" bestFit="1" customWidth="1"/>
    <col min="18" max="18" width="3.73046875" style="195" bestFit="1" customWidth="1"/>
    <col min="19" max="19" width="7.1328125" style="195" bestFit="1" customWidth="1"/>
    <col min="20" max="20" width="12" style="29" bestFit="1" customWidth="1"/>
    <col min="21" max="21" width="11.3984375" style="29"/>
    <col min="22" max="22" width="13" style="29" bestFit="1" customWidth="1"/>
    <col min="23" max="23" width="12" style="29" bestFit="1" customWidth="1"/>
    <col min="24" max="24" width="11.46484375" style="29" bestFit="1" customWidth="1"/>
    <col min="25" max="25" width="12.59765625" style="29" customWidth="1"/>
    <col min="26" max="16384" width="11.3984375" style="29"/>
  </cols>
  <sheetData>
    <row r="1" spans="1:25" ht="23.25" customHeight="1" thickBot="1" x14ac:dyDescent="0.4">
      <c r="A1" s="47"/>
      <c r="B1" s="269" t="s">
        <v>136</v>
      </c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46"/>
      <c r="O1" s="47"/>
    </row>
    <row r="2" spans="1:25" ht="38.65" customHeight="1" thickBot="1" x14ac:dyDescent="0.4">
      <c r="A2" s="47"/>
      <c r="B2" s="191">
        <v>2026</v>
      </c>
      <c r="C2" s="134" t="s">
        <v>53</v>
      </c>
      <c r="D2" s="134" t="s">
        <v>34</v>
      </c>
      <c r="E2" s="135" t="s">
        <v>33</v>
      </c>
      <c r="F2" s="231" t="s">
        <v>116</v>
      </c>
      <c r="G2" s="231" t="s">
        <v>117</v>
      </c>
      <c r="H2" s="135" t="s">
        <v>79</v>
      </c>
      <c r="I2" s="135" t="s">
        <v>29</v>
      </c>
      <c r="J2" s="135" t="s">
        <v>44</v>
      </c>
      <c r="K2" s="135" t="s">
        <v>45</v>
      </c>
      <c r="L2" s="135" t="s">
        <v>83</v>
      </c>
      <c r="M2" s="135" t="s">
        <v>35</v>
      </c>
      <c r="N2" s="248"/>
      <c r="O2" s="47"/>
      <c r="P2" s="133" t="s">
        <v>25</v>
      </c>
      <c r="Q2" s="194"/>
      <c r="R2" s="194"/>
      <c r="S2" s="194"/>
      <c r="T2" s="196">
        <v>180</v>
      </c>
      <c r="U2" s="194"/>
      <c r="Y2" s="244" t="s">
        <v>138</v>
      </c>
    </row>
    <row r="3" spans="1:25" ht="14.25" customHeight="1" x14ac:dyDescent="0.35">
      <c r="A3" s="47"/>
      <c r="B3" s="208" t="s">
        <v>16</v>
      </c>
      <c r="C3" s="209">
        <f>SUM('ENE26'!E55)</f>
        <v>815.31</v>
      </c>
      <c r="D3" s="209">
        <f>SUM('ENE26'!E56)</f>
        <v>0</v>
      </c>
      <c r="E3" s="209">
        <f>SUM('ENE26'!E57)</f>
        <v>0</v>
      </c>
      <c r="F3" s="209"/>
      <c r="G3" s="209"/>
      <c r="H3" s="209">
        <f>SUM('ENE26'!E60)</f>
        <v>85.6</v>
      </c>
      <c r="I3" s="209">
        <f>SUM('ENE26'!E59)</f>
        <v>0</v>
      </c>
      <c r="J3" s="209">
        <f>SUM('ENE26'!E61)</f>
        <v>0</v>
      </c>
      <c r="K3" s="209">
        <f t="shared" ref="K3:K14" si="0">SUM(C3:J3)</f>
        <v>900.91</v>
      </c>
      <c r="L3" s="210">
        <f>SUM('ENE26'!E52)</f>
        <v>89331.65</v>
      </c>
      <c r="M3" s="161">
        <f>SUM(-K3,L3)</f>
        <v>88430.739999999991</v>
      </c>
      <c r="O3" s="249">
        <f>SUM(Y3)</f>
        <v>-78.195166666666665</v>
      </c>
      <c r="Q3" s="193">
        <f>SUM(C3,E3,I3,H3,J3,F3)/180</f>
        <v>5.0050555555555558</v>
      </c>
      <c r="R3" s="194">
        <v>0</v>
      </c>
      <c r="S3" s="193">
        <f>SUM(-Q3,R3)</f>
        <v>-5.0050555555555558</v>
      </c>
      <c r="T3" s="185" cm="1">
        <f t="array" ref="T3">MMULT(S3,$T$2)</f>
        <v>-900.91000000000008</v>
      </c>
      <c r="U3" s="194"/>
      <c r="V3" s="225">
        <f>SUM(C3,E3,H3,I3,F3,J3)</f>
        <v>900.91</v>
      </c>
      <c r="W3" s="225" cm="1">
        <f t="array" ref="W3">MMULT(290,$T$2)*0</f>
        <v>0</v>
      </c>
      <c r="X3" s="239">
        <f>SUM(W3,-V3)-13174.22</f>
        <v>-14075.13</v>
      </c>
      <c r="Y3" s="245" cm="1">
        <f t="array" ref="Y3">MMULT(X3,1/$T$2)</f>
        <v>-78.195166666666665</v>
      </c>
    </row>
    <row r="4" spans="1:25" x14ac:dyDescent="0.35">
      <c r="A4" s="47"/>
      <c r="B4" s="207" t="s">
        <v>17</v>
      </c>
      <c r="C4" s="136">
        <f>SUM('FEB26'!E29)</f>
        <v>0</v>
      </c>
      <c r="D4" s="136">
        <f>SUM('FEB26'!E30)</f>
        <v>0</v>
      </c>
      <c r="E4" s="136">
        <f>SUM('FEB26'!E31)</f>
        <v>0</v>
      </c>
      <c r="F4" s="230"/>
      <c r="G4" s="136"/>
      <c r="H4" s="136">
        <f>SUM('FEB26'!E34)</f>
        <v>0</v>
      </c>
      <c r="I4" s="136">
        <f>SUM('FEB26'!E33)</f>
        <v>0</v>
      </c>
      <c r="J4" s="136">
        <f>SUM('FEB26'!E35)</f>
        <v>0</v>
      </c>
      <c r="K4" s="136">
        <f t="shared" si="0"/>
        <v>0</v>
      </c>
      <c r="L4" s="136">
        <f>SUM('FEB26'!E25)</f>
        <v>0</v>
      </c>
      <c r="M4" s="162">
        <f t="shared" ref="M4:M14" si="1">SUM(L4,-K4)</f>
        <v>0</v>
      </c>
      <c r="O4" s="47"/>
      <c r="Q4" s="193" t="s">
        <v>25</v>
      </c>
      <c r="R4" s="194" t="s">
        <v>25</v>
      </c>
      <c r="S4" s="193" t="s">
        <v>25</v>
      </c>
      <c r="T4" s="185" t="s">
        <v>25</v>
      </c>
      <c r="U4" s="194" t="s">
        <v>25</v>
      </c>
      <c r="V4" s="225" t="s">
        <v>25</v>
      </c>
      <c r="W4" s="225" t="s">
        <v>25</v>
      </c>
      <c r="X4" s="239" t="s">
        <v>25</v>
      </c>
      <c r="Y4" s="245" t="s">
        <v>25</v>
      </c>
    </row>
    <row r="5" spans="1:25" x14ac:dyDescent="0.35">
      <c r="A5" s="47"/>
      <c r="B5" s="137" t="s">
        <v>18</v>
      </c>
      <c r="C5" s="138">
        <f>SUM('MAR26'!E31)</f>
        <v>0</v>
      </c>
      <c r="D5" s="138">
        <f>SUM('MAR26'!E32)</f>
        <v>0</v>
      </c>
      <c r="E5" s="138">
        <f>SUM('MAR26'!E33)</f>
        <v>0</v>
      </c>
      <c r="F5" s="209"/>
      <c r="G5" s="138"/>
      <c r="H5" s="138">
        <f>SUM('MAR26'!E36)</f>
        <v>0</v>
      </c>
      <c r="I5" s="138">
        <f>SUM('MAR26'!E35)</f>
        <v>0</v>
      </c>
      <c r="J5" s="138">
        <f>SUM('MAR26'!E37)</f>
        <v>0</v>
      </c>
      <c r="K5" s="138">
        <f t="shared" si="0"/>
        <v>0</v>
      </c>
      <c r="L5" s="138">
        <f>SUM('MAR26'!E27)</f>
        <v>0</v>
      </c>
      <c r="M5" s="163">
        <f t="shared" si="1"/>
        <v>0</v>
      </c>
      <c r="O5" s="47"/>
      <c r="Q5" s="193" t="s">
        <v>25</v>
      </c>
      <c r="R5" s="194" t="s">
        <v>25</v>
      </c>
      <c r="S5" s="193" t="s">
        <v>25</v>
      </c>
      <c r="T5" s="185" t="s">
        <v>25</v>
      </c>
      <c r="U5" s="194" t="s">
        <v>25</v>
      </c>
      <c r="V5" s="225" t="s">
        <v>25</v>
      </c>
      <c r="W5" s="225" t="s">
        <v>25</v>
      </c>
      <c r="X5" s="239" t="s">
        <v>25</v>
      </c>
      <c r="Y5" s="245" t="s">
        <v>25</v>
      </c>
    </row>
    <row r="6" spans="1:25" x14ac:dyDescent="0.35">
      <c r="A6" s="47"/>
      <c r="B6" s="207" t="s">
        <v>19</v>
      </c>
      <c r="C6" s="136">
        <f>SUM('ABR26'!E30)</f>
        <v>0</v>
      </c>
      <c r="D6" s="136">
        <f>SUM('ABR26'!E31)</f>
        <v>0</v>
      </c>
      <c r="E6" s="136">
        <f>SUM('ABR26'!E32)</f>
        <v>0</v>
      </c>
      <c r="F6" s="230"/>
      <c r="G6" s="136"/>
      <c r="H6" s="136">
        <f>SUM('ABR26'!E35)</f>
        <v>0</v>
      </c>
      <c r="I6" s="136">
        <f>SUM('ABR26'!E34)</f>
        <v>0</v>
      </c>
      <c r="J6" s="136">
        <f>SUM('ABR26'!E36)</f>
        <v>0</v>
      </c>
      <c r="K6" s="136">
        <f t="shared" si="0"/>
        <v>0</v>
      </c>
      <c r="L6" s="136">
        <f>SUM('ABR26'!E26)</f>
        <v>0</v>
      </c>
      <c r="M6" s="162">
        <f t="shared" si="1"/>
        <v>0</v>
      </c>
      <c r="O6" s="47"/>
      <c r="Q6" s="193" t="s">
        <v>25</v>
      </c>
      <c r="R6" s="194" t="s">
        <v>25</v>
      </c>
      <c r="S6" s="193" t="s">
        <v>25</v>
      </c>
      <c r="T6" s="185" t="s">
        <v>25</v>
      </c>
      <c r="U6" s="194" t="s">
        <v>25</v>
      </c>
      <c r="V6" s="225" t="s">
        <v>25</v>
      </c>
      <c r="W6" s="225" t="s">
        <v>25</v>
      </c>
      <c r="X6" s="239" t="s">
        <v>25</v>
      </c>
      <c r="Y6" s="245" t="s">
        <v>25</v>
      </c>
    </row>
    <row r="7" spans="1:25" x14ac:dyDescent="0.35">
      <c r="A7" s="47"/>
      <c r="B7" s="137" t="s">
        <v>20</v>
      </c>
      <c r="C7" s="138">
        <f>SUM('MAY26'!E34)</f>
        <v>0</v>
      </c>
      <c r="D7" s="138">
        <f>SUM('MAY26'!E35)</f>
        <v>0</v>
      </c>
      <c r="E7" s="138">
        <f>SUM('MAY26'!E36)</f>
        <v>0</v>
      </c>
      <c r="F7" s="209"/>
      <c r="G7" s="138"/>
      <c r="H7" s="138">
        <f>SUM('MAY26'!E39)</f>
        <v>0</v>
      </c>
      <c r="I7" s="138">
        <f>SUM('MAY26'!E38)</f>
        <v>0</v>
      </c>
      <c r="J7" s="138">
        <f>SUM('MAY26'!E40)</f>
        <v>0</v>
      </c>
      <c r="K7" s="138">
        <f t="shared" si="0"/>
        <v>0</v>
      </c>
      <c r="L7" s="138">
        <f>SUM('MAY26'!E30)</f>
        <v>0</v>
      </c>
      <c r="M7" s="163">
        <f t="shared" si="1"/>
        <v>0</v>
      </c>
      <c r="O7" s="47"/>
      <c r="Q7" s="193" t="s">
        <v>25</v>
      </c>
      <c r="R7" s="194" t="s">
        <v>25</v>
      </c>
      <c r="S7" s="193" t="s">
        <v>25</v>
      </c>
      <c r="T7" s="185" t="s">
        <v>25</v>
      </c>
      <c r="U7" s="194" t="s">
        <v>25</v>
      </c>
      <c r="V7" s="225" t="s">
        <v>25</v>
      </c>
      <c r="W7" s="225" t="s">
        <v>25</v>
      </c>
      <c r="X7" s="239" t="s">
        <v>25</v>
      </c>
      <c r="Y7" s="245" t="s">
        <v>25</v>
      </c>
    </row>
    <row r="8" spans="1:25" x14ac:dyDescent="0.35">
      <c r="A8" s="47"/>
      <c r="B8" s="207" t="s">
        <v>13</v>
      </c>
      <c r="C8" s="136">
        <f>SUM('JUN26'!E34)</f>
        <v>0</v>
      </c>
      <c r="D8" s="136">
        <f>SUM('JUN26'!E35)</f>
        <v>0</v>
      </c>
      <c r="E8" s="136">
        <f>SUM('JUN26'!E36)</f>
        <v>0</v>
      </c>
      <c r="F8" s="230"/>
      <c r="G8" s="136"/>
      <c r="H8" s="136">
        <f>SUM('JUN26'!E39)</f>
        <v>0</v>
      </c>
      <c r="I8" s="136">
        <f>SUM('JUN26'!E38)</f>
        <v>0</v>
      </c>
      <c r="J8" s="136">
        <f>SUM('JUN26'!E40)</f>
        <v>0</v>
      </c>
      <c r="K8" s="136">
        <f t="shared" si="0"/>
        <v>0</v>
      </c>
      <c r="L8" s="136">
        <f>SUM('JUN26'!E30)</f>
        <v>0</v>
      </c>
      <c r="M8" s="162">
        <f t="shared" si="1"/>
        <v>0</v>
      </c>
      <c r="O8" s="47"/>
      <c r="Q8" s="193" t="s">
        <v>25</v>
      </c>
      <c r="R8" s="194" t="s">
        <v>25</v>
      </c>
      <c r="S8" s="193" t="s">
        <v>25</v>
      </c>
      <c r="T8" s="185" t="s">
        <v>25</v>
      </c>
      <c r="U8" s="194" t="s">
        <v>25</v>
      </c>
      <c r="V8" s="225" t="s">
        <v>25</v>
      </c>
      <c r="W8" s="225" t="s">
        <v>25</v>
      </c>
      <c r="X8" s="239" t="s">
        <v>25</v>
      </c>
      <c r="Y8" s="245" t="s">
        <v>25</v>
      </c>
    </row>
    <row r="9" spans="1:25" x14ac:dyDescent="0.35">
      <c r="A9" s="47"/>
      <c r="B9" s="137" t="s">
        <v>14</v>
      </c>
      <c r="C9" s="138">
        <f>SUM('JUL26'!E32)</f>
        <v>0</v>
      </c>
      <c r="D9" s="138">
        <f>SUM('JUL26'!E33)</f>
        <v>0</v>
      </c>
      <c r="E9" s="138">
        <f>SUM('JUL26'!E34)</f>
        <v>0</v>
      </c>
      <c r="F9" s="209"/>
      <c r="G9" s="257"/>
      <c r="H9" s="138">
        <f>SUM('JUL26'!E37)</f>
        <v>0</v>
      </c>
      <c r="I9" s="138">
        <f>SUM('JUL26'!E36)</f>
        <v>0</v>
      </c>
      <c r="J9" s="138">
        <f>SUM('JUL26'!E38)</f>
        <v>0</v>
      </c>
      <c r="K9" s="138">
        <f t="shared" si="0"/>
        <v>0</v>
      </c>
      <c r="L9" s="138">
        <f>SUM('JUL26'!E28)</f>
        <v>0</v>
      </c>
      <c r="M9" s="163">
        <f t="shared" si="1"/>
        <v>0</v>
      </c>
      <c r="O9" s="47"/>
      <c r="P9" s="133"/>
      <c r="Q9" s="193" t="s">
        <v>25</v>
      </c>
      <c r="R9" s="194" t="s">
        <v>25</v>
      </c>
      <c r="S9" s="193" t="s">
        <v>25</v>
      </c>
      <c r="T9" s="185" t="s">
        <v>25</v>
      </c>
      <c r="U9" s="194" t="s">
        <v>25</v>
      </c>
      <c r="V9" s="225" t="s">
        <v>25</v>
      </c>
      <c r="W9" s="225" t="s">
        <v>25</v>
      </c>
      <c r="X9" s="239" t="s">
        <v>25</v>
      </c>
      <c r="Y9" s="245" t="s">
        <v>25</v>
      </c>
    </row>
    <row r="10" spans="1:25" x14ac:dyDescent="0.35">
      <c r="A10" s="47"/>
      <c r="B10" s="207" t="s">
        <v>15</v>
      </c>
      <c r="C10" s="136">
        <f>SUM('AGO26'!E30)</f>
        <v>0</v>
      </c>
      <c r="D10" s="136">
        <f>SUM('AGO26'!E31)</f>
        <v>0</v>
      </c>
      <c r="E10" s="136">
        <f>SUM('AGO26'!E32)</f>
        <v>0</v>
      </c>
      <c r="F10" s="230"/>
      <c r="G10" s="136"/>
      <c r="H10" s="136">
        <f>SUM('AGO26'!E35)</f>
        <v>0</v>
      </c>
      <c r="I10" s="136">
        <f>SUM('AGO26'!E34)</f>
        <v>0</v>
      </c>
      <c r="J10" s="136">
        <f>SUM('AGO26'!E36)</f>
        <v>0</v>
      </c>
      <c r="K10" s="136">
        <f t="shared" si="0"/>
        <v>0</v>
      </c>
      <c r="L10" s="136">
        <f>SUM('AGO26'!E26)</f>
        <v>0</v>
      </c>
      <c r="M10" s="162">
        <f t="shared" si="1"/>
        <v>0</v>
      </c>
      <c r="O10" s="47"/>
      <c r="P10" s="133"/>
      <c r="Q10" s="193" t="s">
        <v>25</v>
      </c>
      <c r="R10" s="194" t="s">
        <v>25</v>
      </c>
      <c r="S10" s="193" t="s">
        <v>25</v>
      </c>
      <c r="T10" s="185" t="s">
        <v>25</v>
      </c>
      <c r="U10" s="194" t="s">
        <v>25</v>
      </c>
      <c r="V10" s="225" t="s">
        <v>25</v>
      </c>
      <c r="W10" s="225" t="s">
        <v>25</v>
      </c>
      <c r="X10" s="239" t="s">
        <v>25</v>
      </c>
      <c r="Y10" s="245" t="s">
        <v>25</v>
      </c>
    </row>
    <row r="11" spans="1:25" x14ac:dyDescent="0.35">
      <c r="A11" s="47"/>
      <c r="B11" s="137" t="s">
        <v>68</v>
      </c>
      <c r="C11" s="138">
        <f>SUM('SET26'!E32)</f>
        <v>0</v>
      </c>
      <c r="D11" s="138">
        <f>SUM('SET26'!E33)</f>
        <v>0</v>
      </c>
      <c r="E11" s="138">
        <f>SUM('SET26'!E34)</f>
        <v>0</v>
      </c>
      <c r="F11" s="209"/>
      <c r="G11" s="138"/>
      <c r="H11" s="138">
        <f>SUM('SET26'!E37)</f>
        <v>0</v>
      </c>
      <c r="I11" s="138">
        <f>SUM('SET26'!E36)</f>
        <v>0</v>
      </c>
      <c r="J11" s="138">
        <f>SUM('SET26'!E38)</f>
        <v>0</v>
      </c>
      <c r="K11" s="138">
        <f t="shared" si="0"/>
        <v>0</v>
      </c>
      <c r="L11" s="138">
        <f>SUM('SET26'!E28)</f>
        <v>0</v>
      </c>
      <c r="M11" s="163">
        <f t="shared" si="1"/>
        <v>0</v>
      </c>
      <c r="O11" s="47"/>
      <c r="P11" s="133"/>
      <c r="Q11" s="193" t="s">
        <v>25</v>
      </c>
      <c r="R11" s="194" t="s">
        <v>25</v>
      </c>
      <c r="S11" s="193" t="s">
        <v>25</v>
      </c>
      <c r="T11" s="185" t="s">
        <v>25</v>
      </c>
      <c r="U11" s="194" t="s">
        <v>25</v>
      </c>
      <c r="V11" s="225" t="s">
        <v>25</v>
      </c>
      <c r="W11" s="225" t="s">
        <v>25</v>
      </c>
      <c r="X11" s="239" t="s">
        <v>25</v>
      </c>
      <c r="Y11" s="245" t="s">
        <v>25</v>
      </c>
    </row>
    <row r="12" spans="1:25" x14ac:dyDescent="0.35">
      <c r="A12" s="47"/>
      <c r="B12" s="207" t="s">
        <v>21</v>
      </c>
      <c r="C12" s="136">
        <f>SUM('OCT26'!E30)</f>
        <v>0</v>
      </c>
      <c r="D12" s="136">
        <f>SUM('OCT26'!E31)</f>
        <v>0</v>
      </c>
      <c r="E12" s="136">
        <f>SUM('OCT26'!E32)</f>
        <v>0</v>
      </c>
      <c r="F12" s="136"/>
      <c r="G12" s="136"/>
      <c r="H12" s="136">
        <f>SUM('OCT26'!E35)</f>
        <v>0</v>
      </c>
      <c r="I12" s="136">
        <f>SUM('OCT26'!E34)</f>
        <v>0</v>
      </c>
      <c r="J12" s="136">
        <f>SUM('OCT26'!E36)</f>
        <v>0</v>
      </c>
      <c r="K12" s="136">
        <f t="shared" si="0"/>
        <v>0</v>
      </c>
      <c r="L12" s="136">
        <f>SUM('OCT26'!E26)</f>
        <v>0</v>
      </c>
      <c r="M12" s="162">
        <f t="shared" si="1"/>
        <v>0</v>
      </c>
      <c r="O12" s="47"/>
      <c r="P12" s="133"/>
      <c r="Q12" s="193" t="s">
        <v>25</v>
      </c>
      <c r="R12" s="194" t="s">
        <v>25</v>
      </c>
      <c r="S12" s="193" t="s">
        <v>25</v>
      </c>
      <c r="T12" s="185" t="s">
        <v>25</v>
      </c>
      <c r="U12" s="194" t="s">
        <v>25</v>
      </c>
      <c r="V12" s="225" t="s">
        <v>25</v>
      </c>
      <c r="W12" s="225" t="s">
        <v>25</v>
      </c>
      <c r="X12" s="239" t="s">
        <v>25</v>
      </c>
      <c r="Y12" s="245" t="s">
        <v>25</v>
      </c>
    </row>
    <row r="13" spans="1:25" x14ac:dyDescent="0.35">
      <c r="A13" s="47"/>
      <c r="B13" s="137" t="s">
        <v>22</v>
      </c>
      <c r="C13" s="138">
        <f>SUM('NOV26'!E39)</f>
        <v>0</v>
      </c>
      <c r="D13" s="138">
        <f>SUM('NOV26'!E40)</f>
        <v>0</v>
      </c>
      <c r="E13" s="138">
        <f>SUM('NOV26'!E41)</f>
        <v>0</v>
      </c>
      <c r="F13" s="209"/>
      <c r="G13" s="138"/>
      <c r="H13" s="138">
        <f>SUM('NOV26'!E44)</f>
        <v>0</v>
      </c>
      <c r="I13" s="138">
        <f>SUM('NOV26'!E43)</f>
        <v>0</v>
      </c>
      <c r="J13" s="138">
        <f>SUM('NOV26'!E45)</f>
        <v>0</v>
      </c>
      <c r="K13" s="138">
        <f t="shared" si="0"/>
        <v>0</v>
      </c>
      <c r="L13" s="138">
        <f>SUM('NOV26'!E35)</f>
        <v>0</v>
      </c>
      <c r="M13" s="163">
        <f>SUM(L13,-K13)</f>
        <v>0</v>
      </c>
      <c r="O13" s="47"/>
      <c r="P13" s="133"/>
      <c r="Q13" s="193" t="s">
        <v>25</v>
      </c>
      <c r="R13" s="194" t="s">
        <v>25</v>
      </c>
      <c r="S13" s="193" t="s">
        <v>25</v>
      </c>
      <c r="T13" s="185" t="s">
        <v>25</v>
      </c>
      <c r="U13" s="194" t="s">
        <v>25</v>
      </c>
      <c r="V13" s="225" t="s">
        <v>25</v>
      </c>
      <c r="W13" s="225" t="s">
        <v>25</v>
      </c>
      <c r="X13" s="239" t="s">
        <v>25</v>
      </c>
      <c r="Y13" s="245" t="s">
        <v>25</v>
      </c>
    </row>
    <row r="14" spans="1:25" x14ac:dyDescent="0.35">
      <c r="A14" s="47"/>
      <c r="B14" s="207" t="s">
        <v>23</v>
      </c>
      <c r="C14" s="136">
        <f>SUM('DIC26'!E38)</f>
        <v>0</v>
      </c>
      <c r="D14" s="136">
        <f>SUM('DIC26'!E39)</f>
        <v>0</v>
      </c>
      <c r="E14" s="136">
        <f>SUM('DIC26'!E40)</f>
        <v>0</v>
      </c>
      <c r="F14" s="136"/>
      <c r="G14" s="136"/>
      <c r="H14" s="136">
        <f>SUM('DIC26'!E43)</f>
        <v>0</v>
      </c>
      <c r="I14" s="136">
        <f>SUM('DIC26'!E42)</f>
        <v>0</v>
      </c>
      <c r="J14" s="136">
        <f>SUM('DIC26'!E44)</f>
        <v>0</v>
      </c>
      <c r="K14" s="136">
        <f t="shared" si="0"/>
        <v>0</v>
      </c>
      <c r="L14" s="136">
        <f>SUM('DIC26'!E34)</f>
        <v>0</v>
      </c>
      <c r="M14" s="162">
        <f t="shared" si="1"/>
        <v>0</v>
      </c>
      <c r="O14" s="47"/>
      <c r="P14" s="133"/>
      <c r="Q14" s="193" t="s">
        <v>25</v>
      </c>
      <c r="R14" s="194" t="s">
        <v>25</v>
      </c>
      <c r="S14" s="193" t="s">
        <v>25</v>
      </c>
      <c r="T14" s="185" t="s">
        <v>25</v>
      </c>
      <c r="U14" s="194" t="s">
        <v>25</v>
      </c>
      <c r="V14" s="225" t="s">
        <v>25</v>
      </c>
      <c r="W14" s="225" t="s">
        <v>25</v>
      </c>
      <c r="X14" s="239" t="s">
        <v>25</v>
      </c>
      <c r="Y14" s="245" t="s">
        <v>25</v>
      </c>
    </row>
    <row r="15" spans="1:25" ht="13.5" thickBot="1" x14ac:dyDescent="0.4">
      <c r="A15" s="47"/>
      <c r="B15" s="139"/>
      <c r="C15" s="145">
        <f>SUM(C3:C14)</f>
        <v>815.31</v>
      </c>
      <c r="D15" s="146">
        <f>SUM(D3:D14)</f>
        <v>0</v>
      </c>
      <c r="E15" s="145">
        <f t="shared" ref="E15:J15" si="2">SUM(E3:E14)</f>
        <v>0</v>
      </c>
      <c r="F15" s="145">
        <f>SUM(F3:F14)</f>
        <v>0</v>
      </c>
      <c r="G15" s="146">
        <f t="shared" si="2"/>
        <v>0</v>
      </c>
      <c r="H15" s="145">
        <f>SUM(H3:H14)</f>
        <v>85.6</v>
      </c>
      <c r="I15" s="146">
        <f>SUM(I3:I14)</f>
        <v>0</v>
      </c>
      <c r="J15" s="226">
        <f t="shared" si="2"/>
        <v>0</v>
      </c>
      <c r="K15" s="227">
        <f>SUM(K3:K14)</f>
        <v>900.91</v>
      </c>
      <c r="L15" s="226">
        <f>SUM(L3:L14)</f>
        <v>89331.65</v>
      </c>
      <c r="O15" s="47"/>
      <c r="Q15" s="261">
        <f>AVERAGE(Q3:Q14)</f>
        <v>5.0050555555555558</v>
      </c>
      <c r="R15" s="199"/>
      <c r="S15" s="199"/>
      <c r="T15" s="198"/>
      <c r="U15" s="197"/>
      <c r="V15" s="262">
        <f>AVERAGE(V3:V14)</f>
        <v>900.91</v>
      </c>
      <c r="W15" s="262">
        <f t="shared" ref="W15" si="3">AVERAGE(W3:W14)</f>
        <v>0</v>
      </c>
      <c r="X15" s="239" t="s">
        <v>25</v>
      </c>
      <c r="Y15" s="245" t="s">
        <v>25</v>
      </c>
    </row>
    <row r="16" spans="1:25" ht="13.9" customHeight="1" thickBot="1" x14ac:dyDescent="0.6">
      <c r="A16" s="142"/>
      <c r="B16" s="206">
        <f ca="1">NOW()</f>
        <v>46027.274412152779</v>
      </c>
      <c r="C16" s="204" t="s">
        <v>25</v>
      </c>
      <c r="D16" s="202"/>
      <c r="E16" s="202"/>
      <c r="F16" s="202"/>
      <c r="H16" s="139"/>
      <c r="I16" s="140"/>
      <c r="J16" s="270" t="s">
        <v>115</v>
      </c>
      <c r="K16" s="271"/>
      <c r="L16" s="228">
        <f>SUM(-K15,L15)</f>
        <v>88430.739999999991</v>
      </c>
      <c r="O16" s="247"/>
      <c r="Q16" s="199"/>
      <c r="R16" s="199"/>
      <c r="S16" s="199"/>
      <c r="T16" s="198"/>
      <c r="U16" s="197"/>
      <c r="X16" s="240"/>
    </row>
    <row r="17" spans="1:24" ht="13.9" customHeight="1" thickBot="1" x14ac:dyDescent="0.6">
      <c r="A17" s="48"/>
      <c r="B17" s="205" t="s">
        <v>25</v>
      </c>
      <c r="C17" s="203"/>
      <c r="D17" s="203"/>
      <c r="E17" s="203"/>
      <c r="F17" s="203"/>
      <c r="G17" s="139"/>
      <c r="H17" s="139"/>
      <c r="I17" s="140"/>
      <c r="J17" s="267" t="s">
        <v>51</v>
      </c>
      <c r="K17" s="268"/>
      <c r="L17" s="229">
        <v>-63248.507606965584</v>
      </c>
      <c r="O17" s="47"/>
      <c r="P17" s="147" t="s">
        <v>25</v>
      </c>
      <c r="Q17" s="200">
        <f>SUM('[1]Cuota-Pago=Saldo'!$AP$186)</f>
        <v>-63248.507606965584</v>
      </c>
      <c r="R17" s="199"/>
      <c r="S17" s="199"/>
      <c r="T17" s="198">
        <f>SUM(T3:T16)</f>
        <v>-900.91000000000008</v>
      </c>
      <c r="U17" s="197"/>
    </row>
    <row r="18" spans="1:24" ht="13.5" customHeight="1" x14ac:dyDescent="0.35">
      <c r="A18" s="47"/>
      <c r="B18" s="141" t="s">
        <v>114</v>
      </c>
      <c r="C18" s="139"/>
      <c r="D18" s="139"/>
      <c r="E18" s="139"/>
      <c r="F18" s="139"/>
      <c r="G18" s="139"/>
      <c r="H18" s="139"/>
      <c r="I18" s="139"/>
      <c r="J18" s="139"/>
      <c r="K18" s="235"/>
      <c r="L18" s="236"/>
      <c r="O18" s="47"/>
      <c r="Q18" s="199"/>
      <c r="R18" s="199"/>
      <c r="S18" s="199"/>
    </row>
    <row r="19" spans="1:24" ht="13.5" thickBot="1" x14ac:dyDescent="0.4">
      <c r="A19" s="47"/>
      <c r="B19" s="141" t="s">
        <v>133</v>
      </c>
      <c r="C19" s="139"/>
      <c r="D19" s="139"/>
      <c r="E19" s="139"/>
      <c r="F19" s="139"/>
      <c r="G19" s="139"/>
      <c r="H19" s="139"/>
      <c r="I19" s="139"/>
      <c r="J19" s="139"/>
      <c r="K19" s="272" t="s">
        <v>137</v>
      </c>
      <c r="L19" s="272"/>
      <c r="O19" s="47"/>
      <c r="Q19" s="255">
        <f>SUM(L16,-L17)</f>
        <v>151679.24760696557</v>
      </c>
    </row>
    <row r="20" spans="1:24" ht="13.5" thickBot="1" x14ac:dyDescent="0.4">
      <c r="A20" s="47"/>
      <c r="B20" s="139"/>
      <c r="C20" s="139"/>
      <c r="D20" s="139"/>
      <c r="E20" s="139"/>
      <c r="F20" s="139"/>
      <c r="G20" s="139"/>
      <c r="H20" s="139"/>
      <c r="I20" s="139"/>
      <c r="J20" s="139"/>
      <c r="K20" s="251" t="s">
        <v>82</v>
      </c>
      <c r="L20" s="254">
        <f>SUM(X20)</f>
        <v>-14075.13</v>
      </c>
      <c r="O20" s="249">
        <f>SUM(X20)</f>
        <v>-14075.13</v>
      </c>
      <c r="Q20" s="255">
        <f>SUM(L25,L21,L20)</f>
        <v>151679.24760696557</v>
      </c>
      <c r="X20" s="239">
        <f>SUM(X3:X14)</f>
        <v>-14075.13</v>
      </c>
    </row>
    <row r="21" spans="1:24" ht="13.5" thickBot="1" x14ac:dyDescent="0.4">
      <c r="A21" s="47"/>
      <c r="B21" s="47"/>
      <c r="C21" s="47"/>
      <c r="D21" s="47"/>
      <c r="E21" s="47"/>
      <c r="F21" s="47"/>
      <c r="G21" s="47"/>
      <c r="H21" s="47"/>
      <c r="I21" s="47"/>
      <c r="J21" s="47"/>
      <c r="K21" s="256" t="s">
        <v>135</v>
      </c>
      <c r="L21" s="253">
        <f>SUM(L16,-L17)-L25-X20</f>
        <v>25133.687606965592</v>
      </c>
    </row>
    <row r="22" spans="1:24" ht="13.5" thickBot="1" x14ac:dyDescent="0.4">
      <c r="A22" s="47"/>
      <c r="B22" s="143"/>
      <c r="C22" s="47"/>
      <c r="D22" s="47"/>
      <c r="E22" s="47"/>
      <c r="F22" s="47"/>
      <c r="G22" s="47"/>
      <c r="H22" s="47"/>
      <c r="I22" s="47"/>
      <c r="J22" s="47"/>
      <c r="K22" s="252" t="s">
        <v>112</v>
      </c>
      <c r="L22" s="254">
        <v>0</v>
      </c>
    </row>
    <row r="23" spans="1:24" x14ac:dyDescent="0.35">
      <c r="A23" s="47"/>
      <c r="B23" s="47"/>
      <c r="C23" s="47"/>
      <c r="D23" s="47"/>
      <c r="E23" s="47"/>
      <c r="F23" s="47"/>
      <c r="G23" s="47"/>
      <c r="H23" s="47"/>
      <c r="I23" s="47"/>
      <c r="J23" s="47"/>
    </row>
    <row r="24" spans="1:24" ht="13.5" thickBot="1" x14ac:dyDescent="0.4">
      <c r="A24" s="47"/>
      <c r="B24" s="47"/>
      <c r="C24" s="47"/>
      <c r="D24" s="47"/>
      <c r="E24" s="47"/>
      <c r="F24" s="47"/>
      <c r="G24" s="47"/>
      <c r="H24" s="47"/>
      <c r="I24" s="47"/>
      <c r="J24" s="47"/>
      <c r="K24" s="272" t="s">
        <v>132</v>
      </c>
      <c r="L24" s="272"/>
      <c r="M24" s="47"/>
      <c r="N24" s="47"/>
      <c r="O24" s="47"/>
    </row>
    <row r="25" spans="1:24" ht="13.5" thickBot="1" x14ac:dyDescent="0.4">
      <c r="A25" s="47"/>
      <c r="B25" s="47"/>
      <c r="C25" s="47"/>
      <c r="D25" s="47"/>
      <c r="E25" s="47"/>
      <c r="F25" s="47"/>
      <c r="G25" s="47"/>
      <c r="H25" s="47"/>
      <c r="I25" s="47"/>
      <c r="J25" s="47"/>
      <c r="K25" s="237" t="s">
        <v>113</v>
      </c>
      <c r="L25" s="238">
        <f>SUM('ASBAU-THYSENKRUPP'!J106)</f>
        <v>140620.68999999997</v>
      </c>
      <c r="M25" s="47"/>
      <c r="N25" s="47"/>
      <c r="O25" s="47"/>
    </row>
    <row r="26" spans="1:24" x14ac:dyDescent="0.35">
      <c r="A26" s="47"/>
      <c r="B26" s="47"/>
      <c r="C26" s="47"/>
      <c r="D26" s="47"/>
      <c r="E26" s="47"/>
      <c r="F26" s="47"/>
      <c r="G26" s="47"/>
      <c r="H26" s="47"/>
      <c r="I26" s="47"/>
      <c r="J26" s="47"/>
      <c r="L26" s="147" t="s">
        <v>25</v>
      </c>
      <c r="M26" s="148" t="s">
        <v>25</v>
      </c>
      <c r="N26" s="148"/>
      <c r="O26" s="47"/>
      <c r="Q26" s="181" t="s">
        <v>25</v>
      </c>
    </row>
    <row r="27" spans="1:24" x14ac:dyDescent="0.35">
      <c r="A27" s="47"/>
      <c r="B27" s="47"/>
      <c r="C27" s="47"/>
      <c r="D27" s="47"/>
      <c r="E27" s="47"/>
      <c r="F27" s="47"/>
      <c r="G27" s="47"/>
      <c r="H27" s="47"/>
      <c r="I27" s="47"/>
      <c r="J27" s="47"/>
      <c r="K27" s="182" t="s">
        <v>85</v>
      </c>
      <c r="L27" s="183"/>
      <c r="M27" s="47"/>
      <c r="N27" s="47"/>
      <c r="O27" s="47"/>
      <c r="Q27" s="181" t="s">
        <v>25</v>
      </c>
    </row>
    <row r="28" spans="1:24" x14ac:dyDescent="0.35">
      <c r="A28" s="47"/>
      <c r="B28" s="47"/>
      <c r="C28" s="47"/>
      <c r="D28" s="47"/>
      <c r="E28" s="47"/>
      <c r="F28" s="47"/>
      <c r="G28" s="47"/>
      <c r="H28" s="47"/>
      <c r="I28" s="47"/>
      <c r="J28" s="47"/>
      <c r="K28" s="184" t="s">
        <v>81</v>
      </c>
      <c r="L28" s="183">
        <v>0</v>
      </c>
      <c r="M28" s="47"/>
      <c r="N28" s="47"/>
      <c r="O28" s="47"/>
      <c r="Q28" s="185"/>
    </row>
    <row r="29" spans="1:24" x14ac:dyDescent="0.35">
      <c r="A29" s="47"/>
      <c r="B29" s="47"/>
      <c r="C29" s="47"/>
      <c r="D29" s="47"/>
      <c r="E29" s="47"/>
      <c r="F29" s="47"/>
      <c r="G29" s="47"/>
      <c r="H29" s="47"/>
      <c r="I29" s="47"/>
      <c r="J29" s="47"/>
      <c r="K29" s="184" t="s">
        <v>86</v>
      </c>
      <c r="L29" s="183">
        <v>0</v>
      </c>
      <c r="M29" s="47"/>
      <c r="N29" s="47"/>
      <c r="O29" s="47"/>
    </row>
    <row r="30" spans="1:24" x14ac:dyDescent="0.35">
      <c r="A30" s="47"/>
      <c r="B30" s="47"/>
      <c r="C30" s="47"/>
      <c r="D30" s="47"/>
      <c r="E30" s="47"/>
      <c r="F30" s="47"/>
      <c r="G30" s="47"/>
      <c r="H30" s="47"/>
      <c r="I30" s="47"/>
      <c r="J30" s="47"/>
      <c r="K30" s="184" t="s">
        <v>25</v>
      </c>
      <c r="L30" s="183" t="s">
        <v>25</v>
      </c>
      <c r="M30" s="47"/>
      <c r="N30" s="47"/>
      <c r="O30" s="47"/>
    </row>
    <row r="31" spans="1:24" x14ac:dyDescent="0.35">
      <c r="A31" s="47"/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</row>
    <row r="32" spans="1:24" x14ac:dyDescent="0.35">
      <c r="A32" s="47"/>
      <c r="B32" s="47"/>
      <c r="C32" s="47"/>
      <c r="D32" s="47"/>
      <c r="E32" s="47"/>
      <c r="F32" s="47"/>
      <c r="G32" s="47"/>
      <c r="H32" s="47"/>
      <c r="I32" s="47"/>
      <c r="J32" s="47"/>
      <c r="K32" s="47"/>
      <c r="M32" s="47"/>
      <c r="N32" s="47"/>
      <c r="O32" s="47"/>
    </row>
    <row r="33" spans="1:15" x14ac:dyDescent="0.35">
      <c r="A33" s="47"/>
      <c r="B33" s="47"/>
      <c r="C33" s="47"/>
      <c r="D33" s="47"/>
      <c r="E33" s="47"/>
      <c r="F33" s="47"/>
      <c r="G33" s="47"/>
      <c r="H33" s="47"/>
      <c r="I33" s="47"/>
      <c r="J33" s="47"/>
      <c r="K33" s="47"/>
      <c r="M33" s="47"/>
      <c r="N33" s="47"/>
      <c r="O33" s="47"/>
    </row>
    <row r="34" spans="1:15" ht="15" customHeight="1" x14ac:dyDescent="0.35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</row>
    <row r="35" spans="1:15" ht="15" customHeight="1" x14ac:dyDescent="0.35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</row>
    <row r="36" spans="1:15" ht="15" customHeight="1" x14ac:dyDescent="0.35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</row>
    <row r="37" spans="1:15" x14ac:dyDescent="0.35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</row>
    <row r="38" spans="1:15" x14ac:dyDescent="0.35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</row>
    <row r="39" spans="1:15" x14ac:dyDescent="0.35">
      <c r="K39" s="47"/>
      <c r="L39" s="47"/>
    </row>
    <row r="40" spans="1:15" x14ac:dyDescent="0.35">
      <c r="K40" s="47"/>
      <c r="L40" s="47"/>
    </row>
    <row r="42" spans="1:15" x14ac:dyDescent="0.35">
      <c r="B42" s="273" t="s">
        <v>53</v>
      </c>
    </row>
    <row r="43" spans="1:15" x14ac:dyDescent="0.35">
      <c r="B43" s="273"/>
    </row>
    <row r="59" spans="2:2" x14ac:dyDescent="0.35">
      <c r="B59" s="273" t="s">
        <v>141</v>
      </c>
    </row>
    <row r="60" spans="2:2" x14ac:dyDescent="0.35">
      <c r="B60" s="273"/>
    </row>
    <row r="77" spans="2:2" x14ac:dyDescent="0.35">
      <c r="B77" s="273" t="s">
        <v>140</v>
      </c>
    </row>
    <row r="78" spans="2:2" x14ac:dyDescent="0.35">
      <c r="B78" s="273"/>
    </row>
    <row r="94" spans="2:2" ht="13.15" customHeight="1" x14ac:dyDescent="0.35">
      <c r="B94" s="273" t="s">
        <v>142</v>
      </c>
    </row>
    <row r="95" spans="2:2" x14ac:dyDescent="0.35">
      <c r="B95" s="273"/>
    </row>
    <row r="96" spans="2:2" x14ac:dyDescent="0.35">
      <c r="B96" s="273"/>
    </row>
    <row r="112" spans="2:2" x14ac:dyDescent="0.35">
      <c r="B112" s="273" t="s">
        <v>139</v>
      </c>
    </row>
    <row r="113" spans="2:2" x14ac:dyDescent="0.35">
      <c r="B113" s="273"/>
    </row>
    <row r="131" spans="2:2" x14ac:dyDescent="0.35">
      <c r="B131" s="273" t="s">
        <v>29</v>
      </c>
    </row>
    <row r="132" spans="2:2" x14ac:dyDescent="0.35">
      <c r="B132" s="273"/>
    </row>
  </sheetData>
  <mergeCells count="11">
    <mergeCell ref="B131:B132"/>
    <mergeCell ref="B94:B96"/>
    <mergeCell ref="B42:B43"/>
    <mergeCell ref="B59:B60"/>
    <mergeCell ref="B77:B78"/>
    <mergeCell ref="B112:B113"/>
    <mergeCell ref="J17:K17"/>
    <mergeCell ref="B1:M1"/>
    <mergeCell ref="J16:K16"/>
    <mergeCell ref="K24:L24"/>
    <mergeCell ref="K19:L19"/>
  </mergeCells>
  <conditionalFormatting sqref="L20:L22">
    <cfRule type="cellIs" dxfId="0" priority="10" operator="lessThan">
      <formula>0</formula>
    </cfRule>
  </conditionalFormatting>
  <conditionalFormatting sqref="O3">
    <cfRule type="iconSet" priority="5">
      <iconSet>
        <cfvo type="percent" val="0"/>
        <cfvo type="num" val="0"/>
        <cfvo type="num" val="0"/>
      </iconSet>
    </cfRule>
    <cfRule type="iconSet" priority="6">
      <iconSet>
        <cfvo type="percent" val="0"/>
        <cfvo type="percent" val="0"/>
        <cfvo type="percent" val="1"/>
      </iconSet>
    </cfRule>
    <cfRule type="iconSet" priority="7">
      <iconSet>
        <cfvo type="percent" val="0"/>
        <cfvo type="percent" val="0"/>
        <cfvo type="num" val="1" gte="0"/>
      </iconSet>
    </cfRule>
    <cfRule type="iconSet" priority="9">
      <iconSet>
        <cfvo type="percent" val="0"/>
        <cfvo type="percent" val="33"/>
        <cfvo type="percent" val="67"/>
      </iconSet>
    </cfRule>
  </conditionalFormatting>
  <conditionalFormatting sqref="O20">
    <cfRule type="iconSet" priority="1">
      <iconSet>
        <cfvo type="percent" val="0"/>
        <cfvo type="num" val="0"/>
        <cfvo type="num" val="0"/>
      </iconSet>
    </cfRule>
    <cfRule type="iconSet" priority="2">
      <iconSet>
        <cfvo type="percent" val="0"/>
        <cfvo type="percent" val="0"/>
        <cfvo type="percent" val="1"/>
      </iconSet>
    </cfRule>
    <cfRule type="iconSet" priority="3">
      <iconSet>
        <cfvo type="percent" val="0"/>
        <cfvo type="percent" val="0"/>
        <cfvo type="num" val="1" gte="0"/>
      </iconSet>
    </cfRule>
    <cfRule type="iconSet" priority="4">
      <iconSet>
        <cfvo type="percent" val="0"/>
        <cfvo type="percent" val="33"/>
        <cfvo type="percent" val="67"/>
      </iconSet>
    </cfRule>
  </conditionalFormatting>
  <pageMargins left="0.25" right="0.25" top="0.75" bottom="0.75" header="0.3" footer="0.3"/>
  <pageSetup paperSize="9" scale="85" orientation="landscape" horizontalDpi="360" verticalDpi="36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BBE5B-1FCE-47AA-AD17-909958C63EDA}">
  <sheetPr>
    <tabColor theme="9" tint="-0.249977111117893"/>
  </sheetPr>
  <dimension ref="A1:N50"/>
  <sheetViews>
    <sheetView topLeftCell="A4" zoomScale="80" zoomScaleNormal="80" workbookViewId="0">
      <pane xSplit="1" ySplit="3" topLeftCell="B7" activePane="bottomRight" state="frozen"/>
      <selection activeCell="A4" sqref="A4"/>
      <selection pane="topRight" activeCell="B4" sqref="B4"/>
      <selection pane="bottomLeft" activeCell="A7" sqref="A7"/>
      <selection pane="bottomRight" activeCell="C25" sqref="C25"/>
    </sheetView>
  </sheetViews>
  <sheetFormatPr baseColWidth="10" defaultRowHeight="14.25" x14ac:dyDescent="0.45"/>
  <cols>
    <col min="2" max="2" width="11.86328125" style="164" bestFit="1" customWidth="1"/>
    <col min="3" max="3" width="37.265625" style="78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8" bestFit="1" customWidth="1"/>
    <col min="8" max="8" width="9.73046875" style="88" customWidth="1"/>
    <col min="9" max="9" width="12" style="8" bestFit="1" customWidth="1"/>
    <col min="10" max="10" width="15.265625" bestFit="1" customWidth="1"/>
    <col min="11" max="11" width="13.3984375" style="61" bestFit="1" customWidth="1"/>
    <col min="12" max="14" width="11.3984375" style="61"/>
  </cols>
  <sheetData>
    <row r="1" spans="1:10" ht="15.75" x14ac:dyDescent="0.5">
      <c r="B1" s="177">
        <v>2019</v>
      </c>
    </row>
    <row r="2" spans="1:10" x14ac:dyDescent="0.45">
      <c r="B2" s="178" t="s">
        <v>31</v>
      </c>
      <c r="C2" s="92"/>
      <c r="D2" s="3"/>
      <c r="E2" s="15"/>
      <c r="F2" s="9"/>
      <c r="G2" s="89"/>
      <c r="H2" s="89"/>
    </row>
    <row r="3" spans="1:10" x14ac:dyDescent="0.45">
      <c r="B3" s="178" t="s">
        <v>26</v>
      </c>
      <c r="C3" s="93">
        <v>20537982765</v>
      </c>
      <c r="D3" s="3"/>
      <c r="E3" s="15"/>
      <c r="F3" s="9"/>
      <c r="G3" s="89"/>
      <c r="H3" s="89"/>
      <c r="I3" s="9"/>
    </row>
    <row r="4" spans="1:10" x14ac:dyDescent="0.45">
      <c r="B4" s="178" t="s">
        <v>6</v>
      </c>
      <c r="C4" s="93" t="s">
        <v>41</v>
      </c>
      <c r="D4" s="3"/>
      <c r="E4" s="15"/>
      <c r="F4" s="9"/>
      <c r="G4" s="89"/>
      <c r="H4" s="89"/>
      <c r="I4" s="9"/>
    </row>
    <row r="5" spans="1:10" ht="15" customHeight="1" x14ac:dyDescent="0.45">
      <c r="A5" s="1"/>
      <c r="B5" s="284" t="s">
        <v>2</v>
      </c>
      <c r="C5" s="285" t="s">
        <v>32</v>
      </c>
      <c r="D5" s="279" t="s">
        <v>36</v>
      </c>
      <c r="E5" s="279"/>
      <c r="F5" s="276" t="s">
        <v>7</v>
      </c>
      <c r="G5" s="288" t="s">
        <v>8</v>
      </c>
      <c r="H5" s="288" t="s">
        <v>5</v>
      </c>
      <c r="I5" s="124" t="s">
        <v>3</v>
      </c>
    </row>
    <row r="6" spans="1:10" x14ac:dyDescent="0.45">
      <c r="A6" s="2"/>
      <c r="B6" s="284"/>
      <c r="C6" s="285"/>
      <c r="D6" s="279"/>
      <c r="E6" s="279"/>
      <c r="F6" s="276"/>
      <c r="G6" s="288"/>
      <c r="H6" s="288"/>
      <c r="I6" s="124" t="s">
        <v>4</v>
      </c>
    </row>
    <row r="7" spans="1:10" s="61" customFormat="1" x14ac:dyDescent="0.45">
      <c r="A7"/>
      <c r="B7" s="164"/>
      <c r="C7" s="92" t="s">
        <v>30</v>
      </c>
      <c r="D7" t="s">
        <v>25</v>
      </c>
      <c r="E7" s="6"/>
      <c r="F7" s="8"/>
      <c r="G7" s="88"/>
      <c r="H7" s="88"/>
      <c r="I7" s="9">
        <f>SUM('AGO26'!E39)</f>
        <v>88430.739999999991</v>
      </c>
      <c r="J7"/>
    </row>
    <row r="8" spans="1:10" s="61" customFormat="1" x14ac:dyDescent="0.45">
      <c r="A8"/>
      <c r="B8" s="105"/>
      <c r="C8" s="77"/>
      <c r="D8"/>
      <c r="E8" s="6"/>
      <c r="F8" s="126"/>
      <c r="G8" s="118"/>
      <c r="H8" s="118"/>
      <c r="I8" s="222"/>
      <c r="J8"/>
    </row>
    <row r="9" spans="1:10" s="61" customFormat="1" x14ac:dyDescent="0.45">
      <c r="A9"/>
      <c r="B9" s="105"/>
      <c r="C9" s="77"/>
      <c r="D9"/>
      <c r="E9" s="6"/>
      <c r="F9" s="126"/>
      <c r="G9" s="118"/>
      <c r="H9" s="118"/>
      <c r="I9" s="222"/>
      <c r="J9"/>
    </row>
    <row r="10" spans="1:10" s="61" customFormat="1" x14ac:dyDescent="0.45">
      <c r="A10"/>
      <c r="B10" s="164"/>
      <c r="C10" s="77"/>
      <c r="D10"/>
      <c r="E10" s="6"/>
      <c r="F10" s="126"/>
      <c r="G10" s="88"/>
      <c r="H10" s="88"/>
      <c r="I10" s="222"/>
      <c r="J10"/>
    </row>
    <row r="11" spans="1:10" s="61" customFormat="1" x14ac:dyDescent="0.45">
      <c r="A11"/>
      <c r="B11" s="164"/>
      <c r="C11" s="77"/>
      <c r="D11"/>
      <c r="E11" s="6"/>
      <c r="F11" s="126"/>
      <c r="G11" s="88"/>
      <c r="H11" s="88"/>
      <c r="I11" s="222"/>
      <c r="J11"/>
    </row>
    <row r="12" spans="1:10" s="61" customFormat="1" x14ac:dyDescent="0.45">
      <c r="A12"/>
      <c r="B12" s="164"/>
      <c r="C12" s="77"/>
      <c r="D12"/>
      <c r="E12" s="6"/>
      <c r="F12" s="126"/>
      <c r="G12" s="88"/>
      <c r="H12" s="88"/>
      <c r="I12" s="222"/>
      <c r="J12"/>
    </row>
    <row r="13" spans="1:10" s="61" customFormat="1" x14ac:dyDescent="0.45">
      <c r="A13"/>
      <c r="B13" s="164"/>
      <c r="C13" s="77"/>
      <c r="D13"/>
      <c r="E13" s="6"/>
      <c r="F13" s="126"/>
      <c r="G13" s="88"/>
      <c r="H13" s="88"/>
      <c r="I13" s="222"/>
      <c r="J13"/>
    </row>
    <row r="14" spans="1:10" s="61" customFormat="1" x14ac:dyDescent="0.45">
      <c r="A14"/>
      <c r="B14" s="164"/>
      <c r="C14" s="77"/>
      <c r="D14"/>
      <c r="E14" s="6"/>
      <c r="F14" s="126"/>
      <c r="G14" s="88"/>
      <c r="H14" s="88"/>
      <c r="I14" s="222"/>
      <c r="J14"/>
    </row>
    <row r="15" spans="1:10" s="61" customFormat="1" x14ac:dyDescent="0.45">
      <c r="A15"/>
      <c r="B15" s="164"/>
      <c r="C15" s="77"/>
      <c r="D15"/>
      <c r="E15" s="6"/>
      <c r="F15" s="126"/>
      <c r="G15" s="88"/>
      <c r="H15" s="88"/>
      <c r="I15" s="222"/>
      <c r="J15"/>
    </row>
    <row r="16" spans="1:10" s="61" customFormat="1" x14ac:dyDescent="0.45">
      <c r="A16"/>
      <c r="B16" s="164"/>
      <c r="C16" s="77"/>
      <c r="D16"/>
      <c r="E16" s="6"/>
      <c r="F16" s="126"/>
      <c r="G16" s="88"/>
      <c r="H16" s="88"/>
      <c r="I16" s="222"/>
      <c r="J16"/>
    </row>
    <row r="17" spans="1:10" s="61" customFormat="1" x14ac:dyDescent="0.45">
      <c r="A17"/>
      <c r="B17" s="164"/>
      <c r="C17" s="77"/>
      <c r="D17"/>
      <c r="E17" s="6"/>
      <c r="F17" s="126"/>
      <c r="G17" s="88"/>
      <c r="H17" s="88"/>
      <c r="I17" s="222"/>
      <c r="J17"/>
    </row>
    <row r="18" spans="1:10" s="61" customFormat="1" x14ac:dyDescent="0.45">
      <c r="A18"/>
      <c r="B18" s="164"/>
      <c r="C18" s="77"/>
      <c r="D18"/>
      <c r="E18" s="6"/>
      <c r="F18" s="126"/>
      <c r="G18" s="88"/>
      <c r="H18" s="88"/>
      <c r="I18" s="222"/>
      <c r="J18"/>
    </row>
    <row r="19" spans="1:10" s="61" customFormat="1" x14ac:dyDescent="0.45">
      <c r="A19"/>
      <c r="B19" s="164"/>
      <c r="C19" s="77"/>
      <c r="D19"/>
      <c r="E19" s="6"/>
      <c r="F19" s="126"/>
      <c r="G19" s="88"/>
      <c r="H19" s="88"/>
      <c r="I19" s="222"/>
      <c r="J19"/>
    </row>
    <row r="20" spans="1:10" s="61" customFormat="1" ht="14.65" thickBot="1" x14ac:dyDescent="0.5">
      <c r="A20"/>
      <c r="B20" s="164"/>
      <c r="C20" s="78"/>
      <c r="D20"/>
      <c r="E20" s="6"/>
      <c r="F20" s="82">
        <f>SUM(F8:F19)</f>
        <v>0</v>
      </c>
      <c r="G20" s="90">
        <f>SUM(G8:G19)</f>
        <v>0</v>
      </c>
      <c r="H20" s="91">
        <f>SUM(H8:H19)</f>
        <v>0</v>
      </c>
      <c r="I20" s="125"/>
      <c r="J20"/>
    </row>
    <row r="21" spans="1:10" s="61" customFormat="1" ht="14.65" thickTop="1" x14ac:dyDescent="0.45">
      <c r="A21"/>
      <c r="B21" s="164" t="s">
        <v>25</v>
      </c>
      <c r="C21" s="79" t="s">
        <v>25</v>
      </c>
      <c r="D21" s="6" t="s">
        <v>25</v>
      </c>
      <c r="E21" s="6" t="s">
        <v>25</v>
      </c>
      <c r="F21" s="46"/>
      <c r="G21" s="88"/>
      <c r="H21" s="88"/>
      <c r="I21" s="125"/>
      <c r="J21"/>
    </row>
    <row r="22" spans="1:10" s="61" customFormat="1" x14ac:dyDescent="0.45">
      <c r="A22"/>
      <c r="B22" s="164"/>
      <c r="C22" s="94" t="s">
        <v>25</v>
      </c>
      <c r="D22"/>
      <c r="E22" s="6"/>
      <c r="F22" s="46" t="s">
        <v>25</v>
      </c>
      <c r="G22" s="88"/>
      <c r="H22" s="88"/>
      <c r="I22" s="125"/>
      <c r="J22"/>
    </row>
    <row r="23" spans="1:10" s="61" customFormat="1" x14ac:dyDescent="0.45">
      <c r="A23"/>
      <c r="B23" s="179"/>
      <c r="C23" s="95"/>
      <c r="D23" s="4"/>
      <c r="E23" s="16"/>
      <c r="F23" s="46"/>
      <c r="G23" s="88"/>
      <c r="H23" s="88"/>
      <c r="I23" s="125"/>
      <c r="J23"/>
    </row>
    <row r="24" spans="1:10" s="61" customFormat="1" x14ac:dyDescent="0.45">
      <c r="A24"/>
      <c r="B24" s="179"/>
      <c r="C24" s="280" t="s">
        <v>152</v>
      </c>
      <c r="D24" s="280"/>
      <c r="E24" s="280"/>
      <c r="F24" s="46"/>
      <c r="G24" s="88"/>
      <c r="H24" s="88"/>
      <c r="I24" s="8"/>
      <c r="J24"/>
    </row>
    <row r="25" spans="1:10" s="61" customFormat="1" x14ac:dyDescent="0.45">
      <c r="A25"/>
      <c r="B25" s="179"/>
      <c r="C25" s="96"/>
      <c r="D25" s="56"/>
      <c r="E25" s="56"/>
      <c r="F25" s="8"/>
      <c r="G25" s="88"/>
      <c r="H25" s="88"/>
      <c r="I25" s="8"/>
      <c r="J25"/>
    </row>
    <row r="26" spans="1:10" s="61" customFormat="1" x14ac:dyDescent="0.45">
      <c r="A26"/>
      <c r="B26" s="179"/>
      <c r="C26" s="97" t="s">
        <v>0</v>
      </c>
      <c r="D26" s="18" t="s">
        <v>12</v>
      </c>
      <c r="E26" s="18" t="s">
        <v>11</v>
      </c>
      <c r="F26" s="8"/>
      <c r="G26" s="88"/>
      <c r="H26" s="88"/>
      <c r="I26" s="8"/>
      <c r="J26"/>
    </row>
    <row r="27" spans="1:10" s="61" customFormat="1" x14ac:dyDescent="0.45">
      <c r="A27"/>
      <c r="B27" s="179"/>
      <c r="C27" s="60" t="s">
        <v>30</v>
      </c>
      <c r="D27" s="19"/>
      <c r="E27" s="13">
        <f>SUM(I7)</f>
        <v>88430.739999999991</v>
      </c>
      <c r="F27" s="8"/>
      <c r="G27" s="88"/>
      <c r="H27" s="88"/>
      <c r="I27" s="8"/>
      <c r="J27" s="49"/>
    </row>
    <row r="28" spans="1:10" s="61" customFormat="1" x14ac:dyDescent="0.45">
      <c r="A28"/>
      <c r="B28" s="179"/>
      <c r="C28" s="59" t="s">
        <v>42</v>
      </c>
      <c r="D28" s="19" t="s">
        <v>25</v>
      </c>
      <c r="E28" s="12">
        <f>SUM(F20)</f>
        <v>0</v>
      </c>
      <c r="F28" s="8"/>
      <c r="G28" s="88"/>
      <c r="H28" s="88"/>
      <c r="I28" s="8"/>
      <c r="J28" s="49"/>
    </row>
    <row r="29" spans="1:10" s="61" customFormat="1" ht="15.75" x14ac:dyDescent="0.5">
      <c r="A29"/>
      <c r="B29" s="179"/>
      <c r="C29" s="20" t="s">
        <v>9</v>
      </c>
      <c r="D29" s="21" t="s">
        <v>25</v>
      </c>
      <c r="E29" s="24">
        <f>SUM(E27:E28)</f>
        <v>88430.739999999991</v>
      </c>
      <c r="F29" s="8"/>
      <c r="G29" s="88" t="s">
        <v>25</v>
      </c>
      <c r="H29" s="88"/>
      <c r="I29" s="8"/>
      <c r="J29" s="50">
        <v>43344</v>
      </c>
    </row>
    <row r="30" spans="1:10" s="61" customFormat="1" x14ac:dyDescent="0.45">
      <c r="A30"/>
      <c r="B30" s="179"/>
      <c r="C30" s="95"/>
      <c r="D30" s="4"/>
      <c r="E30" s="25"/>
      <c r="F30" s="8"/>
      <c r="G30" s="88"/>
      <c r="H30" s="88"/>
      <c r="I30" s="8"/>
      <c r="J30" s="45"/>
    </row>
    <row r="31" spans="1:10" s="61" customFormat="1" x14ac:dyDescent="0.45">
      <c r="A31"/>
      <c r="B31" s="179"/>
      <c r="C31" s="97" t="s">
        <v>1</v>
      </c>
      <c r="D31" s="4"/>
      <c r="E31" s="25"/>
      <c r="F31" s="8"/>
      <c r="G31" s="88"/>
      <c r="H31" s="88"/>
      <c r="I31" s="8"/>
      <c r="J31" s="45"/>
    </row>
    <row r="32" spans="1:10" s="61" customFormat="1" x14ac:dyDescent="0.45">
      <c r="A32"/>
      <c r="B32" s="179"/>
      <c r="C32" s="281" t="s">
        <v>53</v>
      </c>
      <c r="D32" s="281"/>
      <c r="E32" s="43">
        <v>0</v>
      </c>
      <c r="F32" s="8"/>
      <c r="G32" s="88"/>
      <c r="H32" s="88"/>
      <c r="I32" s="8"/>
      <c r="J32" s="45"/>
    </row>
    <row r="33" spans="1:14" s="61" customFormat="1" x14ac:dyDescent="0.45">
      <c r="A33"/>
      <c r="B33" s="179"/>
      <c r="C33" s="281" t="s">
        <v>28</v>
      </c>
      <c r="D33" s="281"/>
      <c r="E33" s="44">
        <v>0</v>
      </c>
      <c r="F33" s="8"/>
      <c r="G33" s="88"/>
      <c r="H33" s="88"/>
      <c r="I33" s="8"/>
      <c r="J33" s="45"/>
    </row>
    <row r="34" spans="1:14" s="61" customFormat="1" x14ac:dyDescent="0.45">
      <c r="A34"/>
      <c r="B34" s="179"/>
      <c r="C34" s="282" t="s">
        <v>27</v>
      </c>
      <c r="D34" s="283"/>
      <c r="E34" s="80">
        <v>0</v>
      </c>
      <c r="F34" s="8"/>
      <c r="G34" s="88"/>
      <c r="H34" s="88"/>
      <c r="I34" s="8"/>
      <c r="J34" s="45"/>
    </row>
    <row r="35" spans="1:14" s="61" customFormat="1" x14ac:dyDescent="0.45">
      <c r="A35"/>
      <c r="B35" s="179"/>
      <c r="C35" s="282" t="s">
        <v>40</v>
      </c>
      <c r="D35" s="283"/>
      <c r="E35" s="38">
        <v>0</v>
      </c>
      <c r="F35" s="8"/>
      <c r="G35" s="88"/>
      <c r="H35" s="88"/>
      <c r="I35" s="8"/>
      <c r="J35" s="45"/>
    </row>
    <row r="36" spans="1:14" s="61" customFormat="1" x14ac:dyDescent="0.45">
      <c r="A36"/>
      <c r="B36" s="179"/>
      <c r="C36" s="281" t="s">
        <v>29</v>
      </c>
      <c r="D36" s="281"/>
      <c r="E36" s="55">
        <v>0</v>
      </c>
      <c r="F36" s="8"/>
      <c r="G36" s="88"/>
      <c r="H36" s="88"/>
      <c r="I36" s="8"/>
      <c r="J36" s="45"/>
    </row>
    <row r="37" spans="1:14" s="61" customFormat="1" x14ac:dyDescent="0.45">
      <c r="A37"/>
      <c r="B37" s="179"/>
      <c r="C37" s="281" t="s">
        <v>52</v>
      </c>
      <c r="D37" s="281"/>
      <c r="E37" s="241">
        <v>0</v>
      </c>
      <c r="F37" s="8" t="s">
        <v>25</v>
      </c>
      <c r="G37" s="88"/>
      <c r="H37" s="88"/>
      <c r="I37" s="8"/>
      <c r="J37" s="45"/>
    </row>
    <row r="38" spans="1:14" s="61" customFormat="1" x14ac:dyDescent="0.45">
      <c r="A38"/>
      <c r="B38" s="179"/>
      <c r="C38" s="281" t="s">
        <v>43</v>
      </c>
      <c r="D38" s="281"/>
      <c r="E38" s="40">
        <v>0</v>
      </c>
      <c r="F38" s="8" t="s">
        <v>25</v>
      </c>
      <c r="G38" s="88" t="s">
        <v>25</v>
      </c>
      <c r="H38" s="88"/>
      <c r="I38" s="8"/>
      <c r="J38" s="45"/>
    </row>
    <row r="39" spans="1:14" s="61" customFormat="1" x14ac:dyDescent="0.45">
      <c r="A39"/>
      <c r="B39" s="179"/>
      <c r="C39" s="98" t="s">
        <v>10</v>
      </c>
      <c r="D39" s="4"/>
      <c r="E39" s="42">
        <f>SUM(E32:E38)</f>
        <v>0</v>
      </c>
      <c r="F39" s="8"/>
      <c r="G39" s="88"/>
      <c r="H39" s="88"/>
      <c r="I39" s="8"/>
      <c r="J39" s="45"/>
    </row>
    <row r="40" spans="1:14" s="61" customFormat="1" ht="14.65" thickBot="1" x14ac:dyDescent="0.5">
      <c r="A40"/>
      <c r="B40" s="179"/>
      <c r="C40" s="95"/>
      <c r="D40" s="4"/>
      <c r="E40" s="23"/>
      <c r="F40" s="8"/>
      <c r="G40" s="88"/>
      <c r="H40" s="88"/>
      <c r="I40" s="8"/>
      <c r="J40" s="45"/>
    </row>
    <row r="41" spans="1:14" s="61" customFormat="1" ht="16.149999999999999" thickBot="1" x14ac:dyDescent="0.55000000000000004">
      <c r="A41"/>
      <c r="B41" s="179"/>
      <c r="C41" s="277" t="s">
        <v>3</v>
      </c>
      <c r="D41" s="278"/>
      <c r="E41" s="28">
        <f>SUM(-E39,E29)</f>
        <v>88430.739999999991</v>
      </c>
      <c r="F41" s="8"/>
      <c r="G41" s="88"/>
      <c r="H41" s="88"/>
      <c r="I41" s="8"/>
      <c r="J41" s="45" t="s">
        <v>24</v>
      </c>
    </row>
    <row r="42" spans="1:14" s="61" customFormat="1" x14ac:dyDescent="0.45">
      <c r="A42"/>
      <c r="B42" s="179"/>
      <c r="C42" s="95"/>
      <c r="D42" s="4"/>
      <c r="E42" s="31"/>
      <c r="F42" s="53"/>
      <c r="G42" s="88">
        <f>SUM(E41,-I10)</f>
        <v>88430.739999999991</v>
      </c>
      <c r="H42" s="88"/>
      <c r="I42" s="8"/>
      <c r="J42" s="49"/>
    </row>
    <row r="43" spans="1:14" s="61" customFormat="1" x14ac:dyDescent="0.45">
      <c r="A43"/>
      <c r="B43" s="179"/>
      <c r="C43" s="95"/>
      <c r="D43" s="4"/>
      <c r="E43" s="52"/>
      <c r="F43" s="53"/>
      <c r="G43" s="88"/>
      <c r="H43" s="88"/>
      <c r="I43" s="8"/>
      <c r="J43" s="49"/>
    </row>
    <row r="44" spans="1:14" s="61" customFormat="1" x14ac:dyDescent="0.45">
      <c r="A44"/>
      <c r="B44" s="164"/>
      <c r="C44" s="78"/>
      <c r="D44"/>
      <c r="E44" s="30"/>
      <c r="F44" s="53"/>
      <c r="G44" s="88"/>
      <c r="H44" s="88"/>
      <c r="I44" s="8"/>
      <c r="J44" s="49"/>
    </row>
    <row r="45" spans="1:14" s="61" customFormat="1" x14ac:dyDescent="0.45">
      <c r="A45"/>
      <c r="B45" s="164"/>
      <c r="C45" s="78"/>
      <c r="D45"/>
      <c r="E45" s="30"/>
      <c r="F45" s="8"/>
      <c r="G45" s="88"/>
      <c r="H45" s="88"/>
      <c r="I45" s="8"/>
      <c r="J45"/>
    </row>
    <row r="46" spans="1:14" s="8" customFormat="1" x14ac:dyDescent="0.45">
      <c r="A46"/>
      <c r="B46" s="164"/>
      <c r="C46" s="78"/>
      <c r="D46"/>
      <c r="E46" s="30"/>
      <c r="G46" s="88"/>
      <c r="H46" s="88"/>
      <c r="J46"/>
      <c r="K46" s="62"/>
      <c r="L46" s="62"/>
      <c r="M46" s="62"/>
      <c r="N46" s="62"/>
    </row>
    <row r="47" spans="1:14" s="8" customFormat="1" x14ac:dyDescent="0.45">
      <c r="A47"/>
      <c r="B47" s="164"/>
      <c r="C47" s="78"/>
      <c r="D47"/>
      <c r="E47" s="30">
        <v>11</v>
      </c>
      <c r="G47" s="88"/>
      <c r="H47" s="88"/>
      <c r="J47"/>
      <c r="K47" s="62"/>
      <c r="L47" s="62"/>
      <c r="M47" s="62"/>
      <c r="N47" s="62"/>
    </row>
    <row r="48" spans="1:14" s="8" customFormat="1" x14ac:dyDescent="0.45">
      <c r="A48"/>
      <c r="B48" s="164"/>
      <c r="C48" s="78"/>
      <c r="D48"/>
      <c r="E48" s="30"/>
      <c r="G48" s="88"/>
      <c r="H48" s="88"/>
      <c r="J48"/>
      <c r="K48" s="62"/>
      <c r="L48" s="62"/>
      <c r="M48" s="62"/>
      <c r="N48" s="62"/>
    </row>
    <row r="49" spans="1:14" s="8" customFormat="1" x14ac:dyDescent="0.45">
      <c r="A49"/>
      <c r="B49" s="164"/>
      <c r="C49" s="78"/>
      <c r="D49"/>
      <c r="E49" s="30"/>
      <c r="G49" s="88"/>
      <c r="H49" s="88"/>
      <c r="J49"/>
      <c r="K49" s="62"/>
      <c r="L49" s="62"/>
      <c r="M49" s="62"/>
      <c r="N49" s="62"/>
    </row>
    <row r="50" spans="1:14" s="8" customFormat="1" x14ac:dyDescent="0.45">
      <c r="A50"/>
      <c r="B50" s="164"/>
      <c r="C50" s="78"/>
      <c r="D50"/>
      <c r="E50" s="37"/>
      <c r="G50" s="88"/>
      <c r="H50" s="88"/>
      <c r="J50"/>
      <c r="K50" s="62"/>
      <c r="L50" s="62"/>
      <c r="M50" s="62"/>
      <c r="N50" s="62"/>
    </row>
  </sheetData>
  <mergeCells count="15">
    <mergeCell ref="C37:D37"/>
    <mergeCell ref="C38:D38"/>
    <mergeCell ref="C41:D41"/>
    <mergeCell ref="C24:E24"/>
    <mergeCell ref="C32:D32"/>
    <mergeCell ref="C33:D33"/>
    <mergeCell ref="C34:D34"/>
    <mergeCell ref="C35:D35"/>
    <mergeCell ref="C36:D36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1BF01-704D-4A6E-B26D-692F8515C914}">
  <sheetPr>
    <tabColor theme="9" tint="-0.249977111117893"/>
  </sheetPr>
  <dimension ref="A1:N60"/>
  <sheetViews>
    <sheetView topLeftCell="A4" zoomScale="80" zoomScaleNormal="80" workbookViewId="0">
      <pane xSplit="1" ySplit="3" topLeftCell="B15" activePane="bottomRight" state="frozen"/>
      <selection activeCell="A4" sqref="A4"/>
      <selection pane="topRight" activeCell="B4" sqref="B4"/>
      <selection pane="bottomLeft" activeCell="A7" sqref="A7"/>
      <selection pane="bottomRight" activeCell="C23" sqref="C23"/>
    </sheetView>
  </sheetViews>
  <sheetFormatPr baseColWidth="10" defaultRowHeight="14.25" x14ac:dyDescent="0.45"/>
  <cols>
    <col min="2" max="2" width="11.86328125" style="105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4" bestFit="1" customWidth="1"/>
    <col min="8" max="8" width="9.73046875" style="84" customWidth="1"/>
    <col min="9" max="9" width="12" bestFit="1" customWidth="1"/>
    <col min="10" max="10" width="15.265625" bestFit="1" customWidth="1"/>
    <col min="11" max="11" width="13.3984375" style="61" bestFit="1" customWidth="1"/>
    <col min="12" max="14" width="11.3984375" style="61"/>
  </cols>
  <sheetData>
    <row r="1" spans="1:10" ht="15.75" x14ac:dyDescent="0.5">
      <c r="B1" s="103">
        <v>2019</v>
      </c>
    </row>
    <row r="2" spans="1:10" x14ac:dyDescent="0.45">
      <c r="B2" s="104" t="s">
        <v>31</v>
      </c>
      <c r="C2" s="3"/>
      <c r="D2" s="3"/>
      <c r="E2" s="15"/>
      <c r="F2" s="9"/>
      <c r="G2" s="87"/>
      <c r="H2" s="87"/>
    </row>
    <row r="3" spans="1:10" x14ac:dyDescent="0.45">
      <c r="B3" s="104" t="s">
        <v>26</v>
      </c>
      <c r="C3" s="5">
        <v>20537982765</v>
      </c>
      <c r="D3" s="3"/>
      <c r="E3" s="15"/>
      <c r="F3" s="9"/>
      <c r="G3" s="87"/>
      <c r="H3" s="87"/>
      <c r="I3" s="3"/>
    </row>
    <row r="4" spans="1:10" x14ac:dyDescent="0.45">
      <c r="B4" s="104" t="s">
        <v>6</v>
      </c>
      <c r="C4" s="5" t="s">
        <v>41</v>
      </c>
      <c r="D4" s="3"/>
      <c r="E4" s="15"/>
      <c r="F4" s="9"/>
      <c r="G4" s="87"/>
      <c r="H4" s="87"/>
      <c r="I4" s="3"/>
    </row>
    <row r="5" spans="1:10" ht="15" customHeight="1" x14ac:dyDescent="0.45">
      <c r="A5" s="1"/>
      <c r="B5" s="274" t="s">
        <v>2</v>
      </c>
      <c r="C5" s="275" t="s">
        <v>32</v>
      </c>
      <c r="D5" s="279" t="s">
        <v>36</v>
      </c>
      <c r="E5" s="279"/>
      <c r="F5" s="276" t="s">
        <v>7</v>
      </c>
      <c r="G5" s="287" t="s">
        <v>8</v>
      </c>
      <c r="H5" s="287" t="s">
        <v>5</v>
      </c>
      <c r="I5" s="36" t="s">
        <v>3</v>
      </c>
    </row>
    <row r="6" spans="1:10" x14ac:dyDescent="0.45">
      <c r="A6" s="2"/>
      <c r="B6" s="274"/>
      <c r="C6" s="275"/>
      <c r="D6" s="279"/>
      <c r="E6" s="279"/>
      <c r="F6" s="276"/>
      <c r="G6" s="287"/>
      <c r="H6" s="287"/>
      <c r="I6" s="36" t="s">
        <v>4</v>
      </c>
    </row>
    <row r="7" spans="1:10" s="61" customFormat="1" x14ac:dyDescent="0.45">
      <c r="A7"/>
      <c r="B7" s="105"/>
      <c r="C7" s="3" t="s">
        <v>30</v>
      </c>
      <c r="D7" t="s">
        <v>25</v>
      </c>
      <c r="E7" s="6"/>
      <c r="F7" s="8"/>
      <c r="G7" s="84"/>
      <c r="H7" s="84"/>
      <c r="I7" s="9">
        <f>SUM('SET26'!E41)</f>
        <v>88430.739999999991</v>
      </c>
      <c r="J7"/>
    </row>
    <row r="8" spans="1:10" s="61" customFormat="1" x14ac:dyDescent="0.45">
      <c r="A8"/>
      <c r="B8" s="164"/>
      <c r="C8"/>
      <c r="D8"/>
      <c r="E8" s="6"/>
      <c r="F8" s="81"/>
      <c r="G8" s="84"/>
      <c r="H8" s="88"/>
      <c r="I8" s="222"/>
      <c r="J8"/>
    </row>
    <row r="9" spans="1:10" s="61" customFormat="1" x14ac:dyDescent="0.45">
      <c r="A9"/>
      <c r="B9" s="164"/>
      <c r="C9"/>
      <c r="D9"/>
      <c r="E9" s="6"/>
      <c r="F9" s="81"/>
      <c r="G9" s="84"/>
      <c r="H9" s="88"/>
      <c r="I9" s="222"/>
      <c r="J9"/>
    </row>
    <row r="10" spans="1:10" s="61" customFormat="1" x14ac:dyDescent="0.45">
      <c r="A10"/>
      <c r="B10" s="164"/>
      <c r="C10"/>
      <c r="D10"/>
      <c r="E10" s="6"/>
      <c r="F10" s="81"/>
      <c r="G10" s="84"/>
      <c r="H10" s="88"/>
      <c r="I10" s="222"/>
      <c r="J10"/>
    </row>
    <row r="11" spans="1:10" s="61" customFormat="1" x14ac:dyDescent="0.45">
      <c r="A11"/>
      <c r="B11" s="164"/>
      <c r="C11"/>
      <c r="D11"/>
      <c r="E11" s="6"/>
      <c r="F11" s="81"/>
      <c r="G11" s="84"/>
      <c r="H11" s="88"/>
      <c r="I11" s="222"/>
      <c r="J11"/>
    </row>
    <row r="12" spans="1:10" s="61" customFormat="1" x14ac:dyDescent="0.45">
      <c r="A12"/>
      <c r="B12" s="164"/>
      <c r="C12"/>
      <c r="D12"/>
      <c r="E12" s="6"/>
      <c r="F12" s="81"/>
      <c r="G12" s="84"/>
      <c r="H12" s="88"/>
      <c r="I12" s="222"/>
      <c r="J12"/>
    </row>
    <row r="13" spans="1:10" s="61" customFormat="1" x14ac:dyDescent="0.45">
      <c r="A13"/>
      <c r="B13" s="164"/>
      <c r="C13"/>
      <c r="D13"/>
      <c r="E13" s="6"/>
      <c r="F13" s="81"/>
      <c r="G13" s="84"/>
      <c r="H13" s="88"/>
      <c r="I13" s="222"/>
      <c r="J13"/>
    </row>
    <row r="14" spans="1:10" s="61" customFormat="1" x14ac:dyDescent="0.45">
      <c r="A14"/>
      <c r="B14" s="164"/>
      <c r="C14"/>
      <c r="D14"/>
      <c r="E14" s="6"/>
      <c r="F14" s="81"/>
      <c r="G14" s="84"/>
      <c r="H14" s="88"/>
      <c r="I14" s="222"/>
      <c r="J14"/>
    </row>
    <row r="15" spans="1:10" s="61" customFormat="1" x14ac:dyDescent="0.45">
      <c r="A15"/>
      <c r="B15" s="164"/>
      <c r="C15"/>
      <c r="D15"/>
      <c r="E15" s="6"/>
      <c r="F15" s="81"/>
      <c r="G15" s="84"/>
      <c r="H15" s="84"/>
      <c r="I15" s="222"/>
      <c r="J15"/>
    </row>
    <row r="16" spans="1:10" s="61" customFormat="1" x14ac:dyDescent="0.45">
      <c r="A16"/>
      <c r="B16" s="164"/>
      <c r="C16"/>
      <c r="D16"/>
      <c r="E16" s="6"/>
      <c r="F16" s="81"/>
      <c r="G16" s="84"/>
      <c r="H16" s="84"/>
      <c r="I16" s="222"/>
      <c r="J16"/>
    </row>
    <row r="17" spans="1:10" s="61" customFormat="1" x14ac:dyDescent="0.45">
      <c r="A17"/>
      <c r="B17" s="164"/>
      <c r="C17"/>
      <c r="D17"/>
      <c r="E17" s="6"/>
      <c r="F17" s="81"/>
      <c r="G17" s="84"/>
      <c r="H17" s="84"/>
      <c r="I17" s="222"/>
      <c r="J17"/>
    </row>
    <row r="18" spans="1:10" s="61" customFormat="1" ht="14.65" thickBot="1" x14ac:dyDescent="0.5">
      <c r="A18"/>
      <c r="B18" s="105"/>
      <c r="C18"/>
      <c r="D18"/>
      <c r="E18" s="6"/>
      <c r="F18" s="82">
        <f>SUM(F8:F17)</f>
        <v>0</v>
      </c>
      <c r="G18" s="85">
        <f>SUM(G8:G17)</f>
        <v>0</v>
      </c>
      <c r="H18" s="86">
        <f>SUM(H8:H17)</f>
        <v>0</v>
      </c>
      <c r="I18" s="76"/>
      <c r="J18"/>
    </row>
    <row r="19" spans="1:10" s="61" customFormat="1" ht="14.65" thickTop="1" x14ac:dyDescent="0.45">
      <c r="A19"/>
      <c r="B19" s="105" t="s">
        <v>25</v>
      </c>
      <c r="C19" s="6" t="s">
        <v>25</v>
      </c>
      <c r="D19" s="6" t="s">
        <v>25</v>
      </c>
      <c r="E19" s="6" t="s">
        <v>25</v>
      </c>
      <c r="F19" s="46"/>
      <c r="G19" s="84"/>
      <c r="H19" s="84"/>
      <c r="I19" s="76"/>
      <c r="J19"/>
    </row>
    <row r="20" spans="1:10" s="61" customFormat="1" x14ac:dyDescent="0.45">
      <c r="A20"/>
      <c r="B20"/>
      <c r="C20"/>
      <c r="D20"/>
      <c r="E20"/>
      <c r="F20"/>
      <c r="G20"/>
      <c r="H20"/>
      <c r="I20"/>
      <c r="J20"/>
    </row>
    <row r="21" spans="1:10" s="61" customFormat="1" x14ac:dyDescent="0.45">
      <c r="A21"/>
      <c r="B21" s="106"/>
      <c r="C21" s="4"/>
      <c r="D21" s="4"/>
      <c r="E21" s="16"/>
      <c r="F21" s="46"/>
      <c r="G21" s="84"/>
      <c r="H21" s="84"/>
      <c r="I21" s="76"/>
      <c r="J21"/>
    </row>
    <row r="22" spans="1:10" s="61" customFormat="1" x14ac:dyDescent="0.45">
      <c r="A22"/>
      <c r="B22" s="106"/>
      <c r="C22" s="280" t="s">
        <v>153</v>
      </c>
      <c r="D22" s="280"/>
      <c r="E22" s="280"/>
      <c r="F22" s="46"/>
      <c r="G22" s="84"/>
      <c r="H22" s="84"/>
      <c r="I22" s="76"/>
      <c r="J22"/>
    </row>
    <row r="23" spans="1:10" s="61" customFormat="1" x14ac:dyDescent="0.45">
      <c r="A23"/>
      <c r="B23" s="106"/>
      <c r="C23" s="56"/>
      <c r="D23" s="56"/>
      <c r="E23" s="56"/>
      <c r="F23" s="8"/>
      <c r="G23" s="84"/>
      <c r="H23" s="84"/>
      <c r="I23" s="76"/>
      <c r="J23"/>
    </row>
    <row r="24" spans="1:10" s="61" customFormat="1" x14ac:dyDescent="0.45">
      <c r="A24"/>
      <c r="B24" s="106"/>
      <c r="C24" s="17" t="s">
        <v>0</v>
      </c>
      <c r="D24" s="18" t="s">
        <v>12</v>
      </c>
      <c r="E24" s="18" t="s">
        <v>11</v>
      </c>
      <c r="F24" s="8"/>
      <c r="G24" s="84"/>
      <c r="H24" s="84"/>
      <c r="I24" s="76"/>
      <c r="J24"/>
    </row>
    <row r="25" spans="1:10" s="61" customFormat="1" x14ac:dyDescent="0.45">
      <c r="A25"/>
      <c r="B25" s="106"/>
      <c r="C25" s="60" t="s">
        <v>30</v>
      </c>
      <c r="D25" s="19"/>
      <c r="E25" s="13">
        <f>SUM(I7)</f>
        <v>88430.739999999991</v>
      </c>
      <c r="F25" s="8"/>
      <c r="G25" s="84"/>
      <c r="H25" s="84"/>
      <c r="I25" s="76"/>
      <c r="J25"/>
    </row>
    <row r="26" spans="1:10" s="61" customFormat="1" x14ac:dyDescent="0.45">
      <c r="A26"/>
      <c r="B26" s="106"/>
      <c r="C26" s="59" t="s">
        <v>42</v>
      </c>
      <c r="D26" s="19" t="s">
        <v>25</v>
      </c>
      <c r="E26" s="12">
        <f>SUM(F18)</f>
        <v>0</v>
      </c>
      <c r="F26" s="8"/>
      <c r="G26" s="84"/>
      <c r="H26" s="84"/>
      <c r="I26" s="76"/>
      <c r="J26"/>
    </row>
    <row r="27" spans="1:10" s="61" customFormat="1" ht="15.75" x14ac:dyDescent="0.5">
      <c r="A27"/>
      <c r="B27" s="106"/>
      <c r="C27" s="20" t="s">
        <v>9</v>
      </c>
      <c r="D27" s="21" t="s">
        <v>25</v>
      </c>
      <c r="E27" s="24">
        <f>SUM(E25:E26)</f>
        <v>88430.739999999991</v>
      </c>
      <c r="F27" s="8"/>
      <c r="G27" s="84" t="s">
        <v>25</v>
      </c>
      <c r="H27" s="84"/>
      <c r="I27" s="76"/>
      <c r="J27"/>
    </row>
    <row r="28" spans="1:10" s="61" customFormat="1" x14ac:dyDescent="0.45">
      <c r="A28"/>
      <c r="B28" s="106"/>
      <c r="C28" s="4"/>
      <c r="D28" s="4"/>
      <c r="E28" s="25"/>
      <c r="F28" s="8"/>
      <c r="G28" s="84"/>
      <c r="H28" s="84"/>
      <c r="I28" s="76"/>
      <c r="J28"/>
    </row>
    <row r="29" spans="1:10" s="61" customFormat="1" x14ac:dyDescent="0.45">
      <c r="A29"/>
      <c r="B29" s="106"/>
      <c r="C29" s="17" t="s">
        <v>1</v>
      </c>
      <c r="D29" s="4"/>
      <c r="E29" s="25"/>
      <c r="F29" s="8"/>
      <c r="G29" s="84"/>
      <c r="H29" s="84"/>
      <c r="I29" s="76"/>
      <c r="J29"/>
    </row>
    <row r="30" spans="1:10" s="61" customFormat="1" x14ac:dyDescent="0.45">
      <c r="A30" t="s">
        <v>25</v>
      </c>
      <c r="B30" s="106"/>
      <c r="C30" s="281" t="s">
        <v>53</v>
      </c>
      <c r="D30" s="281"/>
      <c r="E30" s="43">
        <v>0</v>
      </c>
      <c r="F30" s="8"/>
      <c r="G30" s="84"/>
      <c r="I30" s="7"/>
      <c r="J30"/>
    </row>
    <row r="31" spans="1:10" s="61" customFormat="1" x14ac:dyDescent="0.45">
      <c r="A31"/>
      <c r="B31" s="106"/>
      <c r="C31" s="281" t="s">
        <v>28</v>
      </c>
      <c r="D31" s="281"/>
      <c r="E31" s="127">
        <v>0</v>
      </c>
      <c r="F31" s="8"/>
      <c r="G31" s="84"/>
      <c r="H31" s="84"/>
      <c r="I31" s="7"/>
      <c r="J31"/>
    </row>
    <row r="32" spans="1:10" s="61" customFormat="1" x14ac:dyDescent="0.45">
      <c r="A32"/>
      <c r="B32" s="106"/>
      <c r="C32" s="282" t="s">
        <v>27</v>
      </c>
      <c r="D32" s="283"/>
      <c r="E32" s="80">
        <v>0</v>
      </c>
      <c r="F32" s="8"/>
      <c r="G32" s="84"/>
      <c r="H32" s="84"/>
      <c r="I32" s="7"/>
      <c r="J32"/>
    </row>
    <row r="33" spans="1:10" s="61" customFormat="1" x14ac:dyDescent="0.45">
      <c r="A33"/>
      <c r="B33" s="106"/>
      <c r="C33" s="282" t="s">
        <v>40</v>
      </c>
      <c r="D33" s="283"/>
      <c r="E33" s="38">
        <v>0</v>
      </c>
      <c r="F33" s="8"/>
      <c r="G33" s="84"/>
      <c r="H33" s="84"/>
      <c r="I33" s="7"/>
      <c r="J33"/>
    </row>
    <row r="34" spans="1:10" s="61" customFormat="1" x14ac:dyDescent="0.45">
      <c r="A34"/>
      <c r="B34" s="106"/>
      <c r="C34" s="281" t="s">
        <v>29</v>
      </c>
      <c r="D34" s="281"/>
      <c r="E34" s="55">
        <v>0</v>
      </c>
      <c r="F34" s="8"/>
      <c r="G34" s="84"/>
      <c r="H34" s="84"/>
      <c r="I34"/>
      <c r="J34"/>
    </row>
    <row r="35" spans="1:10" s="61" customFormat="1" x14ac:dyDescent="0.45">
      <c r="A35"/>
      <c r="B35" s="106"/>
      <c r="C35" s="281" t="s">
        <v>52</v>
      </c>
      <c r="D35" s="281"/>
      <c r="E35" s="39">
        <v>0</v>
      </c>
      <c r="F35" s="8" t="s">
        <v>25</v>
      </c>
      <c r="G35" s="84"/>
      <c r="H35" s="84"/>
      <c r="I35"/>
      <c r="J35"/>
    </row>
    <row r="36" spans="1:10" s="61" customFormat="1" x14ac:dyDescent="0.45">
      <c r="A36"/>
      <c r="B36" s="106"/>
      <c r="C36" s="281" t="s">
        <v>43</v>
      </c>
      <c r="D36" s="281"/>
      <c r="E36" s="40">
        <f>SUM(H18)</f>
        <v>0</v>
      </c>
      <c r="F36" s="8" t="s">
        <v>25</v>
      </c>
      <c r="G36" s="84" t="s">
        <v>25</v>
      </c>
      <c r="H36" s="84"/>
      <c r="I36"/>
      <c r="J36"/>
    </row>
    <row r="37" spans="1:10" s="61" customFormat="1" x14ac:dyDescent="0.45">
      <c r="A37"/>
      <c r="B37" s="106"/>
      <c r="C37" s="22" t="s">
        <v>10</v>
      </c>
      <c r="D37" s="4"/>
      <c r="E37" s="42">
        <f>SUM(E30:E36)</f>
        <v>0</v>
      </c>
      <c r="F37" s="8"/>
      <c r="G37" s="84"/>
      <c r="H37" s="84"/>
      <c r="I37"/>
      <c r="J37" s="49"/>
    </row>
    <row r="38" spans="1:10" s="61" customFormat="1" ht="14.65" thickBot="1" x14ac:dyDescent="0.5">
      <c r="A38"/>
      <c r="B38" s="106"/>
      <c r="C38" s="4"/>
      <c r="D38" s="4"/>
      <c r="E38" s="23"/>
      <c r="F38" s="8"/>
      <c r="G38" s="84"/>
      <c r="H38" s="84"/>
      <c r="I38"/>
      <c r="J38" s="49"/>
    </row>
    <row r="39" spans="1:10" s="61" customFormat="1" ht="16.149999999999999" thickBot="1" x14ac:dyDescent="0.55000000000000004">
      <c r="A39"/>
      <c r="B39" s="106"/>
      <c r="C39" s="277" t="s">
        <v>3</v>
      </c>
      <c r="D39" s="278"/>
      <c r="E39" s="28">
        <f>SUM(-E37,E27)</f>
        <v>88430.739999999991</v>
      </c>
      <c r="F39" s="8"/>
      <c r="G39" s="84"/>
      <c r="H39" s="84"/>
      <c r="I39"/>
      <c r="J39" s="50">
        <v>43344</v>
      </c>
    </row>
    <row r="40" spans="1:10" s="61" customFormat="1" x14ac:dyDescent="0.45">
      <c r="A40"/>
      <c r="B40" s="105"/>
      <c r="C40"/>
      <c r="D40"/>
      <c r="E40" s="30"/>
      <c r="F40" s="8"/>
      <c r="G40" s="84">
        <f>SUM(E39,-I11)</f>
        <v>88430.739999999991</v>
      </c>
      <c r="H40" s="84"/>
      <c r="I40"/>
      <c r="J40" s="45"/>
    </row>
    <row r="41" spans="1:10" s="61" customFormat="1" x14ac:dyDescent="0.45">
      <c r="A41"/>
      <c r="B41" s="105"/>
      <c r="C41"/>
      <c r="D41"/>
      <c r="E41" s="30"/>
      <c r="F41" s="8"/>
      <c r="G41" s="84"/>
      <c r="H41" s="84"/>
      <c r="I41"/>
      <c r="J41" s="45"/>
    </row>
    <row r="42" spans="1:10" s="61" customFormat="1" x14ac:dyDescent="0.45">
      <c r="A42"/>
      <c r="B42" s="105"/>
      <c r="C42"/>
      <c r="D42"/>
      <c r="E42" s="30">
        <v>10</v>
      </c>
      <c r="F42" s="8"/>
      <c r="G42" s="84"/>
      <c r="H42" s="84"/>
      <c r="I42"/>
      <c r="J42" s="45"/>
    </row>
    <row r="43" spans="1:10" s="61" customFormat="1" x14ac:dyDescent="0.45">
      <c r="A43"/>
      <c r="B43" s="105"/>
      <c r="C43"/>
      <c r="D43"/>
      <c r="E43" s="30"/>
      <c r="F43" s="8"/>
      <c r="G43" s="84"/>
      <c r="H43" s="84"/>
      <c r="I43"/>
      <c r="J43" s="45"/>
    </row>
    <row r="44" spans="1:10" s="61" customFormat="1" x14ac:dyDescent="0.45">
      <c r="A44"/>
      <c r="B44" s="105"/>
      <c r="C44"/>
      <c r="D44"/>
      <c r="E44" s="30"/>
      <c r="F44" s="8"/>
      <c r="G44" s="84"/>
      <c r="H44" s="84"/>
      <c r="I44"/>
      <c r="J44" s="45"/>
    </row>
    <row r="45" spans="1:10" s="61" customFormat="1" x14ac:dyDescent="0.45">
      <c r="A45"/>
      <c r="B45" s="105"/>
      <c r="C45"/>
      <c r="D45"/>
      <c r="E45" s="30">
        <v>11</v>
      </c>
      <c r="F45" s="8"/>
      <c r="G45" s="84"/>
      <c r="H45" s="84"/>
      <c r="I45"/>
      <c r="J45" s="45"/>
    </row>
    <row r="46" spans="1:10" s="61" customFormat="1" x14ac:dyDescent="0.45">
      <c r="A46"/>
      <c r="B46" s="105"/>
      <c r="C46"/>
      <c r="D46"/>
      <c r="E46" s="30"/>
      <c r="F46" s="8"/>
      <c r="G46" s="84"/>
      <c r="H46" s="84"/>
      <c r="I46"/>
      <c r="J46" s="45"/>
    </row>
    <row r="47" spans="1:10" s="61" customFormat="1" x14ac:dyDescent="0.45">
      <c r="A47"/>
      <c r="B47" s="105"/>
      <c r="C47"/>
      <c r="D47"/>
      <c r="E47" s="30"/>
      <c r="F47" s="8"/>
      <c r="G47" s="84"/>
      <c r="H47" s="84"/>
      <c r="I47"/>
      <c r="J47" s="45"/>
    </row>
    <row r="48" spans="1:10" s="61" customFormat="1" x14ac:dyDescent="0.45">
      <c r="A48"/>
      <c r="B48" s="105"/>
      <c r="C48"/>
      <c r="D48"/>
      <c r="E48" s="37"/>
      <c r="F48" s="8"/>
      <c r="G48" s="84"/>
      <c r="H48" s="84"/>
      <c r="I48"/>
      <c r="J48" s="45"/>
    </row>
    <row r="49" spans="1:14" s="61" customFormat="1" x14ac:dyDescent="0.45">
      <c r="A49"/>
      <c r="B49" s="105"/>
      <c r="C49"/>
      <c r="D49"/>
      <c r="E49" s="6"/>
      <c r="F49" s="8"/>
      <c r="G49" s="84"/>
      <c r="H49" s="84"/>
      <c r="I49"/>
      <c r="J49" s="45"/>
    </row>
    <row r="50" spans="1:14" s="61" customFormat="1" x14ac:dyDescent="0.45">
      <c r="A50"/>
      <c r="B50" s="105"/>
      <c r="C50"/>
      <c r="D50"/>
      <c r="E50" s="6"/>
      <c r="F50" s="8"/>
      <c r="G50" s="84"/>
      <c r="H50" s="84"/>
      <c r="I50"/>
      <c r="J50" s="45"/>
    </row>
    <row r="51" spans="1:14" s="61" customFormat="1" x14ac:dyDescent="0.45">
      <c r="A51"/>
      <c r="B51" s="105"/>
      <c r="C51"/>
      <c r="D51"/>
      <c r="E51" s="6"/>
      <c r="F51" s="8"/>
      <c r="G51" s="84"/>
      <c r="H51" s="84"/>
      <c r="I51"/>
      <c r="J51" s="45" t="s">
        <v>24</v>
      </c>
    </row>
    <row r="52" spans="1:14" s="61" customFormat="1" x14ac:dyDescent="0.45">
      <c r="A52"/>
      <c r="B52" s="105"/>
      <c r="C52"/>
      <c r="D52"/>
      <c r="E52" s="6"/>
      <c r="F52" s="8"/>
      <c r="G52" s="84"/>
      <c r="H52" s="84"/>
      <c r="I52"/>
      <c r="J52" s="49"/>
    </row>
    <row r="53" spans="1:14" s="61" customFormat="1" x14ac:dyDescent="0.45">
      <c r="A53"/>
      <c r="B53" s="105"/>
      <c r="C53"/>
      <c r="D53"/>
      <c r="E53" s="6"/>
      <c r="F53" s="8"/>
      <c r="G53" s="84"/>
      <c r="H53" s="84"/>
      <c r="I53"/>
      <c r="J53" s="49"/>
    </row>
    <row r="54" spans="1:14" s="61" customFormat="1" x14ac:dyDescent="0.45">
      <c r="A54"/>
      <c r="B54" s="105"/>
      <c r="C54"/>
      <c r="D54"/>
      <c r="E54" s="6"/>
      <c r="F54" s="8"/>
      <c r="G54" s="84"/>
      <c r="H54" s="84"/>
      <c r="I54"/>
      <c r="J54" s="49"/>
    </row>
    <row r="55" spans="1:14" s="61" customFormat="1" x14ac:dyDescent="0.45">
      <c r="A55"/>
      <c r="B55" s="105"/>
      <c r="C55"/>
      <c r="D55"/>
      <c r="E55" s="6"/>
      <c r="F55" s="8"/>
      <c r="G55" s="84"/>
      <c r="H55" s="84"/>
      <c r="I55"/>
      <c r="J55"/>
    </row>
    <row r="56" spans="1:14" s="8" customFormat="1" x14ac:dyDescent="0.45">
      <c r="A56"/>
      <c r="B56" s="105"/>
      <c r="C56"/>
      <c r="D56"/>
      <c r="E56" s="6"/>
      <c r="G56" s="84"/>
      <c r="H56" s="84"/>
      <c r="I56"/>
      <c r="J56"/>
      <c r="K56" s="62"/>
      <c r="L56" s="62"/>
      <c r="M56" s="62"/>
      <c r="N56" s="62"/>
    </row>
    <row r="57" spans="1:14" s="8" customFormat="1" x14ac:dyDescent="0.45">
      <c r="A57"/>
      <c r="B57" s="105"/>
      <c r="C57"/>
      <c r="D57"/>
      <c r="E57" s="6"/>
      <c r="G57" s="84"/>
      <c r="H57" s="84"/>
      <c r="I57"/>
      <c r="J57"/>
      <c r="K57" s="62"/>
      <c r="L57" s="62"/>
      <c r="M57" s="62"/>
      <c r="N57" s="62"/>
    </row>
    <row r="58" spans="1:14" s="8" customFormat="1" x14ac:dyDescent="0.45">
      <c r="A58"/>
      <c r="B58" s="105"/>
      <c r="C58"/>
      <c r="D58"/>
      <c r="E58" s="6"/>
      <c r="G58" s="84"/>
      <c r="H58" s="84"/>
      <c r="I58"/>
      <c r="J58"/>
      <c r="K58" s="62"/>
      <c r="L58" s="62"/>
      <c r="M58" s="62"/>
      <c r="N58" s="62"/>
    </row>
    <row r="59" spans="1:14" s="8" customFormat="1" x14ac:dyDescent="0.45">
      <c r="A59"/>
      <c r="B59" s="105"/>
      <c r="C59"/>
      <c r="D59"/>
      <c r="E59" s="6"/>
      <c r="G59" s="84"/>
      <c r="H59" s="84"/>
      <c r="I59"/>
      <c r="J59"/>
      <c r="K59" s="62"/>
      <c r="L59" s="62"/>
      <c r="M59" s="62"/>
      <c r="N59" s="62"/>
    </row>
    <row r="60" spans="1:14" s="8" customFormat="1" x14ac:dyDescent="0.45">
      <c r="A60"/>
      <c r="B60" s="105"/>
      <c r="C60"/>
      <c r="D60"/>
      <c r="E60" s="6"/>
      <c r="G60" s="84"/>
      <c r="H60" s="84"/>
      <c r="I60"/>
      <c r="J60"/>
      <c r="K60" s="62"/>
      <c r="L60" s="62"/>
      <c r="M60" s="62"/>
      <c r="N60" s="62"/>
    </row>
  </sheetData>
  <mergeCells count="15">
    <mergeCell ref="H5:H6"/>
    <mergeCell ref="B5:B6"/>
    <mergeCell ref="C5:C6"/>
    <mergeCell ref="D5:E6"/>
    <mergeCell ref="F5:F6"/>
    <mergeCell ref="G5:G6"/>
    <mergeCell ref="C35:D35"/>
    <mergeCell ref="C36:D36"/>
    <mergeCell ref="C39:D39"/>
    <mergeCell ref="C22:E22"/>
    <mergeCell ref="C30:D30"/>
    <mergeCell ref="C31:D31"/>
    <mergeCell ref="C32:D32"/>
    <mergeCell ref="C33:D33"/>
    <mergeCell ref="C34:D34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618F0-E56B-45C4-9F9C-AB5B6D513C16}">
  <sheetPr>
    <tabColor theme="9" tint="-0.249977111117893"/>
  </sheetPr>
  <dimension ref="A1:N64"/>
  <sheetViews>
    <sheetView topLeftCell="A4" zoomScale="80" zoomScaleNormal="80" workbookViewId="0">
      <pane xSplit="1" ySplit="3" topLeftCell="B24" activePane="bottomRight" state="frozen"/>
      <selection activeCell="A4" sqref="A4"/>
      <selection pane="topRight" activeCell="B4" sqref="B4"/>
      <selection pane="bottomLeft" activeCell="A7" sqref="A7"/>
      <selection pane="bottomRight" activeCell="C32" sqref="C32"/>
    </sheetView>
  </sheetViews>
  <sheetFormatPr baseColWidth="10" defaultRowHeight="14.25" x14ac:dyDescent="0.45"/>
  <cols>
    <col min="2" max="2" width="11.86328125" style="105" bestFit="1" customWidth="1"/>
    <col min="3" max="3" width="37.265625" style="78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8" bestFit="1" customWidth="1"/>
    <col min="8" max="8" width="9.73046875" style="88" customWidth="1"/>
    <col min="9" max="9" width="12" bestFit="1" customWidth="1"/>
    <col min="10" max="10" width="15.265625" bestFit="1" customWidth="1"/>
    <col min="11" max="11" width="13.3984375" style="61" bestFit="1" customWidth="1"/>
    <col min="12" max="14" width="11.3984375" style="61"/>
  </cols>
  <sheetData>
    <row r="1" spans="1:10" ht="15.75" x14ac:dyDescent="0.5">
      <c r="B1" s="103">
        <v>2019</v>
      </c>
    </row>
    <row r="2" spans="1:10" x14ac:dyDescent="0.45">
      <c r="B2" s="104" t="s">
        <v>31</v>
      </c>
      <c r="C2" s="92"/>
      <c r="D2" s="3"/>
      <c r="E2" s="15"/>
      <c r="F2" s="9"/>
      <c r="G2" s="89"/>
      <c r="H2" s="89"/>
    </row>
    <row r="3" spans="1:10" x14ac:dyDescent="0.45">
      <c r="B3" s="104" t="s">
        <v>26</v>
      </c>
      <c r="C3" s="93">
        <v>20537982765</v>
      </c>
      <c r="D3" s="3"/>
      <c r="E3" s="15"/>
      <c r="F3" s="9"/>
      <c r="G3" s="89"/>
      <c r="H3" s="89"/>
      <c r="I3" s="3"/>
    </row>
    <row r="4" spans="1:10" x14ac:dyDescent="0.45">
      <c r="B4" s="104" t="s">
        <v>6</v>
      </c>
      <c r="C4" s="93" t="s">
        <v>41</v>
      </c>
      <c r="D4" s="3"/>
      <c r="E4" s="15"/>
      <c r="F4" s="9"/>
      <c r="G4" s="89"/>
      <c r="H4" s="89"/>
      <c r="I4" s="3"/>
    </row>
    <row r="5" spans="1:10" ht="15" customHeight="1" x14ac:dyDescent="0.45">
      <c r="A5" s="1"/>
      <c r="B5" s="274" t="s">
        <v>2</v>
      </c>
      <c r="C5" s="285" t="s">
        <v>32</v>
      </c>
      <c r="D5" s="279" t="s">
        <v>36</v>
      </c>
      <c r="E5" s="279"/>
      <c r="F5" s="276" t="s">
        <v>7</v>
      </c>
      <c r="G5" s="288" t="s">
        <v>8</v>
      </c>
      <c r="H5" s="288" t="s">
        <v>5</v>
      </c>
      <c r="I5" s="36" t="s">
        <v>3</v>
      </c>
    </row>
    <row r="6" spans="1:10" x14ac:dyDescent="0.45">
      <c r="A6" s="2"/>
      <c r="B6" s="274"/>
      <c r="C6" s="285"/>
      <c r="D6" s="279"/>
      <c r="E6" s="279"/>
      <c r="F6" s="276"/>
      <c r="G6" s="288"/>
      <c r="H6" s="288"/>
      <c r="I6" s="36" t="s">
        <v>4</v>
      </c>
    </row>
    <row r="7" spans="1:10" s="61" customFormat="1" x14ac:dyDescent="0.45">
      <c r="A7"/>
      <c r="B7" s="105"/>
      <c r="C7" s="92" t="s">
        <v>30</v>
      </c>
      <c r="D7" t="s">
        <v>25</v>
      </c>
      <c r="E7" s="6"/>
      <c r="F7" s="8"/>
      <c r="G7" s="88"/>
      <c r="H7" s="88"/>
      <c r="I7" s="9">
        <f>SUM('OCT26'!E39)</f>
        <v>88430.739999999991</v>
      </c>
      <c r="J7"/>
    </row>
    <row r="8" spans="1:10" s="61" customFormat="1" x14ac:dyDescent="0.45">
      <c r="A8"/>
      <c r="B8" s="164"/>
      <c r="C8" s="78"/>
      <c r="D8"/>
      <c r="E8" s="6"/>
      <c r="F8" s="81"/>
      <c r="G8" s="84"/>
      <c r="H8" s="84"/>
      <c r="I8" s="222"/>
      <c r="J8"/>
    </row>
    <row r="9" spans="1:10" s="61" customFormat="1" x14ac:dyDescent="0.45">
      <c r="A9"/>
      <c r="B9" s="164"/>
      <c r="C9" s="78"/>
      <c r="D9"/>
      <c r="E9" s="6"/>
      <c r="F9" s="81"/>
      <c r="G9" s="84"/>
      <c r="H9" s="84"/>
      <c r="I9" s="222"/>
      <c r="J9"/>
    </row>
    <row r="10" spans="1:10" s="61" customFormat="1" x14ac:dyDescent="0.45">
      <c r="A10"/>
      <c r="B10" s="164"/>
      <c r="C10" s="78"/>
      <c r="D10"/>
      <c r="E10" s="6"/>
      <c r="F10" s="81"/>
      <c r="G10" s="84"/>
      <c r="H10" s="84"/>
      <c r="I10" s="222"/>
      <c r="J10"/>
    </row>
    <row r="11" spans="1:10" s="61" customFormat="1" x14ac:dyDescent="0.45">
      <c r="A11"/>
      <c r="B11" s="164"/>
      <c r="C11" s="78"/>
      <c r="D11"/>
      <c r="E11" s="6"/>
      <c r="F11" s="81"/>
      <c r="G11" s="84"/>
      <c r="H11" s="84"/>
      <c r="I11" s="222"/>
      <c r="J11"/>
    </row>
    <row r="12" spans="1:10" s="61" customFormat="1" x14ac:dyDescent="0.45">
      <c r="A12"/>
      <c r="B12" s="164"/>
      <c r="C12" s="78"/>
      <c r="D12"/>
      <c r="E12" s="6"/>
      <c r="F12" s="81"/>
      <c r="G12" s="84"/>
      <c r="H12" s="84"/>
      <c r="I12" s="222"/>
      <c r="J12"/>
    </row>
    <row r="13" spans="1:10" s="61" customFormat="1" x14ac:dyDescent="0.45">
      <c r="A13"/>
      <c r="B13" s="164"/>
      <c r="C13" s="78"/>
      <c r="D13"/>
      <c r="E13" s="6"/>
      <c r="F13" s="81"/>
      <c r="G13" s="84"/>
      <c r="H13" s="84"/>
      <c r="I13" s="222"/>
      <c r="J13"/>
    </row>
    <row r="14" spans="1:10" s="61" customFormat="1" x14ac:dyDescent="0.45">
      <c r="A14"/>
      <c r="B14" s="164"/>
      <c r="C14" s="78"/>
      <c r="D14"/>
      <c r="E14" s="6"/>
      <c r="F14" s="81"/>
      <c r="G14" s="84"/>
      <c r="H14" s="84"/>
      <c r="I14" s="222"/>
      <c r="J14"/>
    </row>
    <row r="15" spans="1:10" s="61" customFormat="1" x14ac:dyDescent="0.45">
      <c r="A15"/>
      <c r="B15" s="164"/>
      <c r="C15" s="78"/>
      <c r="D15"/>
      <c r="E15" s="6"/>
      <c r="F15" s="81"/>
      <c r="G15" s="84"/>
      <c r="H15" s="84"/>
      <c r="I15" s="222"/>
      <c r="J15"/>
    </row>
    <row r="16" spans="1:10" s="61" customFormat="1" x14ac:dyDescent="0.45">
      <c r="A16"/>
      <c r="B16" s="164"/>
      <c r="C16" s="78"/>
      <c r="D16"/>
      <c r="E16" s="6"/>
      <c r="F16" s="81"/>
      <c r="G16" s="84"/>
      <c r="H16" s="84"/>
      <c r="I16" s="222"/>
      <c r="J16"/>
    </row>
    <row r="17" spans="1:10" s="61" customFormat="1" x14ac:dyDescent="0.45">
      <c r="A17"/>
      <c r="B17" s="164"/>
      <c r="C17" s="78"/>
      <c r="D17"/>
      <c r="E17" s="6"/>
      <c r="F17" s="81"/>
      <c r="G17" s="84"/>
      <c r="H17" s="84"/>
      <c r="I17" s="222"/>
      <c r="J17"/>
    </row>
    <row r="18" spans="1:10" s="61" customFormat="1" x14ac:dyDescent="0.45">
      <c r="A18"/>
      <c r="B18" s="164"/>
      <c r="C18" s="78"/>
      <c r="D18"/>
      <c r="E18" s="6"/>
      <c r="F18" s="81"/>
      <c r="G18" s="84"/>
      <c r="H18" s="84"/>
      <c r="I18" s="222"/>
      <c r="J18"/>
    </row>
    <row r="19" spans="1:10" s="61" customFormat="1" x14ac:dyDescent="0.45">
      <c r="A19"/>
      <c r="B19" s="164"/>
      <c r="C19" s="78"/>
      <c r="D19"/>
      <c r="E19" s="6"/>
      <c r="F19" s="81"/>
      <c r="G19" s="84"/>
      <c r="H19" s="84"/>
      <c r="I19" s="222"/>
      <c r="J19"/>
    </row>
    <row r="20" spans="1:10" s="61" customFormat="1" x14ac:dyDescent="0.45">
      <c r="A20"/>
      <c r="B20" s="164"/>
      <c r="C20" s="78"/>
      <c r="D20"/>
      <c r="E20" s="6"/>
      <c r="F20" s="81"/>
      <c r="G20" s="84"/>
      <c r="H20" s="84"/>
      <c r="I20" s="222"/>
      <c r="J20"/>
    </row>
    <row r="21" spans="1:10" s="61" customFormat="1" x14ac:dyDescent="0.45">
      <c r="A21"/>
      <c r="B21" s="164"/>
      <c r="C21" s="78"/>
      <c r="D21"/>
      <c r="E21" s="6"/>
      <c r="F21" s="81"/>
      <c r="G21" s="84"/>
      <c r="H21" s="84"/>
      <c r="I21" s="222"/>
      <c r="J21"/>
    </row>
    <row r="22" spans="1:10" s="61" customFormat="1" x14ac:dyDescent="0.45">
      <c r="A22"/>
      <c r="B22" s="164"/>
      <c r="C22" s="78"/>
      <c r="D22"/>
      <c r="E22" s="6"/>
      <c r="F22" s="81"/>
      <c r="G22" s="84"/>
      <c r="H22" s="84"/>
      <c r="I22" s="222"/>
      <c r="J22"/>
    </row>
    <row r="23" spans="1:10" s="61" customFormat="1" x14ac:dyDescent="0.45">
      <c r="A23"/>
      <c r="B23" s="164"/>
      <c r="C23" s="78"/>
      <c r="D23"/>
      <c r="E23" s="6"/>
      <c r="F23" s="81"/>
      <c r="G23" s="84"/>
      <c r="H23" s="84"/>
      <c r="I23" s="222"/>
      <c r="J23"/>
    </row>
    <row r="24" spans="1:10" s="61" customFormat="1" x14ac:dyDescent="0.45">
      <c r="A24"/>
      <c r="B24" s="164"/>
      <c r="C24" s="78"/>
      <c r="D24"/>
      <c r="E24" s="6"/>
      <c r="F24" s="81"/>
      <c r="G24" s="84"/>
      <c r="H24" s="84"/>
      <c r="I24" s="222"/>
      <c r="J24"/>
    </row>
    <row r="25" spans="1:10" s="61" customFormat="1" x14ac:dyDescent="0.45">
      <c r="A25"/>
      <c r="B25" s="164"/>
      <c r="C25" s="78"/>
      <c r="F25" s="81"/>
      <c r="H25" s="84"/>
      <c r="I25" s="222"/>
      <c r="J25"/>
    </row>
    <row r="26" spans="1:10" s="61" customFormat="1" x14ac:dyDescent="0.45">
      <c r="A26"/>
      <c r="B26" s="164"/>
      <c r="C26" s="78"/>
      <c r="F26" s="81"/>
      <c r="H26" s="84"/>
      <c r="I26" s="222"/>
      <c r="J26"/>
    </row>
    <row r="27" spans="1:10" s="61" customFormat="1" ht="14.65" thickBot="1" x14ac:dyDescent="0.5">
      <c r="A27"/>
      <c r="B27" s="164"/>
      <c r="C27" s="78"/>
      <c r="D27"/>
      <c r="E27" s="6"/>
      <c r="F27" s="82">
        <f>SUM(F8:F26)</f>
        <v>0</v>
      </c>
      <c r="G27" s="90">
        <f>SUM(G8:G26)</f>
        <v>0</v>
      </c>
      <c r="H27" s="91">
        <f>SUM(H8:H26)</f>
        <v>0</v>
      </c>
      <c r="I27" s="7"/>
      <c r="J27"/>
    </row>
    <row r="28" spans="1:10" s="61" customFormat="1" ht="14.65" thickTop="1" x14ac:dyDescent="0.45">
      <c r="A28"/>
      <c r="B28" s="105" t="s">
        <v>25</v>
      </c>
      <c r="C28" s="79" t="s">
        <v>25</v>
      </c>
      <c r="D28" s="6" t="s">
        <v>25</v>
      </c>
      <c r="E28" s="6" t="s">
        <v>25</v>
      </c>
      <c r="F28" s="46"/>
      <c r="G28" s="88"/>
      <c r="H28" s="88"/>
      <c r="I28" s="7"/>
      <c r="J28"/>
    </row>
    <row r="29" spans="1:10" s="61" customFormat="1" x14ac:dyDescent="0.45">
      <c r="A29"/>
      <c r="B29" s="105"/>
      <c r="C29" s="94" t="s">
        <v>25</v>
      </c>
      <c r="D29"/>
      <c r="E29" s="6"/>
      <c r="F29" s="46" t="s">
        <v>25</v>
      </c>
      <c r="G29" s="88"/>
      <c r="H29" s="88"/>
      <c r="I29" s="7"/>
      <c r="J29"/>
    </row>
    <row r="30" spans="1:10" s="61" customFormat="1" x14ac:dyDescent="0.45">
      <c r="A30"/>
      <c r="B30" s="106"/>
      <c r="C30" s="95"/>
      <c r="D30" s="4"/>
      <c r="E30" s="16"/>
      <c r="F30" s="46"/>
      <c r="G30" s="88"/>
      <c r="H30" s="88"/>
      <c r="I30" s="7"/>
      <c r="J30"/>
    </row>
    <row r="31" spans="1:10" s="61" customFormat="1" x14ac:dyDescent="0.45">
      <c r="A31"/>
      <c r="B31" s="106"/>
      <c r="C31" s="280" t="s">
        <v>154</v>
      </c>
      <c r="D31" s="280"/>
      <c r="E31" s="280"/>
      <c r="F31" s="46"/>
      <c r="G31" s="88"/>
      <c r="H31" s="88"/>
      <c r="I31" s="7"/>
      <c r="J31"/>
    </row>
    <row r="32" spans="1:10" s="61" customFormat="1" x14ac:dyDescent="0.45">
      <c r="A32"/>
      <c r="B32" s="106"/>
      <c r="C32" s="96"/>
      <c r="D32" s="56"/>
      <c r="E32" s="56"/>
      <c r="F32" s="8"/>
      <c r="G32" s="88"/>
      <c r="H32" s="88"/>
      <c r="I32" s="7"/>
      <c r="J32"/>
    </row>
    <row r="33" spans="1:10" s="61" customFormat="1" x14ac:dyDescent="0.45">
      <c r="A33"/>
      <c r="B33" s="106"/>
      <c r="C33" s="97" t="s">
        <v>0</v>
      </c>
      <c r="D33" s="18" t="s">
        <v>12</v>
      </c>
      <c r="E33" s="18" t="s">
        <v>11</v>
      </c>
      <c r="F33" s="8"/>
      <c r="G33" s="88"/>
      <c r="H33" s="88"/>
      <c r="I33" s="7"/>
      <c r="J33"/>
    </row>
    <row r="34" spans="1:10" s="61" customFormat="1" x14ac:dyDescent="0.45">
      <c r="A34"/>
      <c r="B34" s="106"/>
      <c r="C34" s="60" t="s">
        <v>30</v>
      </c>
      <c r="D34" s="19"/>
      <c r="E34" s="13">
        <f>SUM(I7)</f>
        <v>88430.739999999991</v>
      </c>
      <c r="F34" s="8"/>
      <c r="G34" s="88"/>
      <c r="H34" s="88"/>
      <c r="I34" s="7"/>
      <c r="J34"/>
    </row>
    <row r="35" spans="1:10" s="61" customFormat="1" x14ac:dyDescent="0.45">
      <c r="A35"/>
      <c r="B35" s="106"/>
      <c r="C35" s="59" t="s">
        <v>42</v>
      </c>
      <c r="D35" s="19" t="s">
        <v>25</v>
      </c>
      <c r="E35" s="12">
        <f>SUM(F27)</f>
        <v>0</v>
      </c>
      <c r="F35" s="8"/>
      <c r="G35" s="88"/>
      <c r="H35" s="88"/>
      <c r="I35" s="7"/>
      <c r="J35"/>
    </row>
    <row r="36" spans="1:10" s="61" customFormat="1" ht="15.75" x14ac:dyDescent="0.5">
      <c r="A36"/>
      <c r="B36" s="106"/>
      <c r="C36" s="20" t="s">
        <v>9</v>
      </c>
      <c r="D36" s="21" t="s">
        <v>25</v>
      </c>
      <c r="E36" s="24">
        <f>SUM(E34:E35)</f>
        <v>88430.739999999991</v>
      </c>
      <c r="F36" s="8"/>
      <c r="G36" s="88" t="s">
        <v>25</v>
      </c>
      <c r="H36" s="88"/>
      <c r="I36" s="7"/>
      <c r="J36"/>
    </row>
    <row r="37" spans="1:10" s="61" customFormat="1" x14ac:dyDescent="0.45">
      <c r="A37"/>
      <c r="B37" s="106"/>
      <c r="C37" s="95"/>
      <c r="D37" s="4"/>
      <c r="E37" s="25"/>
      <c r="F37" s="8"/>
      <c r="G37" s="88"/>
      <c r="H37" s="88"/>
      <c r="I37" s="7"/>
      <c r="J37"/>
    </row>
    <row r="38" spans="1:10" s="61" customFormat="1" x14ac:dyDescent="0.45">
      <c r="A38"/>
      <c r="B38" s="106"/>
      <c r="C38" s="97" t="s">
        <v>1</v>
      </c>
      <c r="D38" s="4"/>
      <c r="E38" s="25"/>
      <c r="F38" s="8"/>
      <c r="G38" s="88"/>
      <c r="H38" s="88"/>
      <c r="I38"/>
      <c r="J38"/>
    </row>
    <row r="39" spans="1:10" s="61" customFormat="1" x14ac:dyDescent="0.45">
      <c r="A39"/>
      <c r="B39" s="106"/>
      <c r="C39" s="281" t="s">
        <v>53</v>
      </c>
      <c r="D39" s="281"/>
      <c r="E39" s="43">
        <v>0</v>
      </c>
      <c r="F39" s="8"/>
      <c r="G39" s="88"/>
      <c r="H39" s="88"/>
      <c r="I39"/>
      <c r="J39"/>
    </row>
    <row r="40" spans="1:10" s="61" customFormat="1" x14ac:dyDescent="0.45">
      <c r="A40"/>
      <c r="B40" s="106"/>
      <c r="C40" s="281" t="s">
        <v>28</v>
      </c>
      <c r="D40" s="281"/>
      <c r="E40" s="44">
        <v>0</v>
      </c>
      <c r="F40" s="8"/>
      <c r="G40" s="88"/>
      <c r="H40" s="88"/>
      <c r="I40"/>
      <c r="J40"/>
    </row>
    <row r="41" spans="1:10" s="61" customFormat="1" x14ac:dyDescent="0.45">
      <c r="A41"/>
      <c r="B41" s="106"/>
      <c r="C41" s="282" t="s">
        <v>27</v>
      </c>
      <c r="D41" s="283"/>
      <c r="E41" s="80">
        <v>0</v>
      </c>
      <c r="F41" s="8"/>
      <c r="G41" s="88"/>
      <c r="H41" s="88"/>
      <c r="I41"/>
      <c r="J41" s="49"/>
    </row>
    <row r="42" spans="1:10" s="61" customFormat="1" x14ac:dyDescent="0.45">
      <c r="A42"/>
      <c r="B42" s="106"/>
      <c r="C42" s="282" t="s">
        <v>40</v>
      </c>
      <c r="D42" s="283"/>
      <c r="E42" s="38">
        <v>0</v>
      </c>
      <c r="F42" s="8"/>
      <c r="G42" s="88"/>
      <c r="H42" s="88"/>
      <c r="I42"/>
      <c r="J42" s="49"/>
    </row>
    <row r="43" spans="1:10" s="61" customFormat="1" x14ac:dyDescent="0.45">
      <c r="A43"/>
      <c r="B43" s="106"/>
      <c r="C43" s="281" t="s">
        <v>29</v>
      </c>
      <c r="D43" s="281"/>
      <c r="E43" s="55">
        <v>0</v>
      </c>
      <c r="F43" s="8"/>
      <c r="G43" s="88"/>
      <c r="H43" s="88"/>
      <c r="I43"/>
      <c r="J43" s="50">
        <v>43344</v>
      </c>
    </row>
    <row r="44" spans="1:10" s="61" customFormat="1" x14ac:dyDescent="0.45">
      <c r="A44"/>
      <c r="B44" s="106"/>
      <c r="C44" s="281" t="s">
        <v>52</v>
      </c>
      <c r="D44" s="281"/>
      <c r="E44" s="39">
        <v>0</v>
      </c>
      <c r="F44" s="8" t="s">
        <v>25</v>
      </c>
      <c r="G44" s="88"/>
      <c r="H44" s="88"/>
      <c r="I44"/>
      <c r="J44" s="45"/>
    </row>
    <row r="45" spans="1:10" s="61" customFormat="1" x14ac:dyDescent="0.45">
      <c r="A45"/>
      <c r="B45" s="106"/>
      <c r="C45" s="281" t="s">
        <v>43</v>
      </c>
      <c r="D45" s="281"/>
      <c r="E45" s="40">
        <v>0</v>
      </c>
      <c r="F45" s="8" t="s">
        <v>25</v>
      </c>
      <c r="G45" s="88" t="s">
        <v>25</v>
      </c>
      <c r="H45" s="88"/>
      <c r="I45"/>
      <c r="J45" s="45"/>
    </row>
    <row r="46" spans="1:10" s="61" customFormat="1" x14ac:dyDescent="0.45">
      <c r="A46"/>
      <c r="B46" s="106"/>
      <c r="C46" s="98" t="s">
        <v>10</v>
      </c>
      <c r="D46" s="4"/>
      <c r="E46" s="42">
        <f>SUM(E39:E45)</f>
        <v>0</v>
      </c>
      <c r="F46" s="8"/>
      <c r="G46" s="88"/>
      <c r="H46" s="88"/>
      <c r="I46"/>
      <c r="J46" s="45"/>
    </row>
    <row r="47" spans="1:10" s="61" customFormat="1" ht="14.65" thickBot="1" x14ac:dyDescent="0.5">
      <c r="A47"/>
      <c r="B47" s="106"/>
      <c r="C47" s="95"/>
      <c r="D47" s="4"/>
      <c r="E47" s="23"/>
      <c r="F47" s="8"/>
      <c r="G47" s="88"/>
      <c r="H47" s="88"/>
      <c r="I47"/>
      <c r="J47" s="45"/>
    </row>
    <row r="48" spans="1:10" s="61" customFormat="1" ht="16.149999999999999" thickBot="1" x14ac:dyDescent="0.55000000000000004">
      <c r="A48"/>
      <c r="B48" s="106"/>
      <c r="C48" s="277" t="s">
        <v>3</v>
      </c>
      <c r="D48" s="278"/>
      <c r="E48" s="28">
        <f>SUM(-E46,E36)</f>
        <v>88430.739999999991</v>
      </c>
      <c r="F48" s="8"/>
      <c r="G48" s="88"/>
      <c r="H48" s="88"/>
      <c r="I48"/>
      <c r="J48" s="45"/>
    </row>
    <row r="49" spans="1:14" s="61" customFormat="1" x14ac:dyDescent="0.45">
      <c r="A49"/>
      <c r="B49" s="106"/>
      <c r="C49" s="95"/>
      <c r="D49" s="4"/>
      <c r="E49" s="31"/>
      <c r="F49" s="53"/>
      <c r="G49" s="88">
        <f>SUM(E48,-I10)</f>
        <v>88430.739999999991</v>
      </c>
      <c r="H49" s="88"/>
      <c r="I49"/>
      <c r="J49" s="45"/>
    </row>
    <row r="50" spans="1:14" s="61" customFormat="1" x14ac:dyDescent="0.45">
      <c r="A50"/>
      <c r="B50" s="106"/>
      <c r="C50" s="95"/>
      <c r="D50" s="4"/>
      <c r="E50" s="52"/>
      <c r="F50" s="53"/>
      <c r="G50" s="88"/>
      <c r="H50" s="88"/>
      <c r="I50"/>
      <c r="J50" s="45"/>
    </row>
    <row r="51" spans="1:14" s="61" customFormat="1" x14ac:dyDescent="0.45">
      <c r="A51"/>
      <c r="B51" s="105"/>
      <c r="C51" s="78"/>
      <c r="D51"/>
      <c r="E51" s="30"/>
      <c r="F51" s="53"/>
      <c r="G51" s="88"/>
      <c r="H51" s="88"/>
      <c r="I51"/>
      <c r="J51" s="45"/>
    </row>
    <row r="52" spans="1:14" s="61" customFormat="1" x14ac:dyDescent="0.45">
      <c r="A52"/>
      <c r="B52" s="105"/>
      <c r="C52" s="78"/>
      <c r="D52"/>
      <c r="E52" s="30"/>
      <c r="F52" s="8"/>
      <c r="G52" s="88"/>
      <c r="H52" s="88"/>
      <c r="I52"/>
      <c r="J52" s="45"/>
    </row>
    <row r="53" spans="1:14" s="61" customFormat="1" x14ac:dyDescent="0.45">
      <c r="A53"/>
      <c r="B53" s="105"/>
      <c r="C53" s="78"/>
      <c r="D53"/>
      <c r="E53" s="30"/>
      <c r="F53" s="8"/>
      <c r="G53" s="88"/>
      <c r="H53" s="88"/>
      <c r="I53"/>
      <c r="J53" s="45"/>
    </row>
    <row r="54" spans="1:14" s="61" customFormat="1" x14ac:dyDescent="0.45">
      <c r="A54"/>
      <c r="B54" s="105"/>
      <c r="C54" s="78"/>
      <c r="D54"/>
      <c r="E54" s="30">
        <v>11</v>
      </c>
      <c r="F54" s="8"/>
      <c r="G54" s="88"/>
      <c r="H54" s="88"/>
      <c r="I54"/>
      <c r="J54" s="45"/>
    </row>
    <row r="55" spans="1:14" s="61" customFormat="1" x14ac:dyDescent="0.45">
      <c r="A55"/>
      <c r="B55" s="105"/>
      <c r="C55" s="78"/>
      <c r="D55"/>
      <c r="E55" s="30"/>
      <c r="F55" s="8"/>
      <c r="G55" s="88"/>
      <c r="H55" s="88"/>
      <c r="I55"/>
      <c r="J55" s="45" t="s">
        <v>24</v>
      </c>
    </row>
    <row r="56" spans="1:14" s="61" customFormat="1" x14ac:dyDescent="0.45">
      <c r="A56"/>
      <c r="B56" s="105"/>
      <c r="C56" s="78"/>
      <c r="D56"/>
      <c r="E56" s="30"/>
      <c r="F56" s="8"/>
      <c r="G56" s="88"/>
      <c r="H56" s="88"/>
      <c r="I56"/>
      <c r="J56" s="49"/>
    </row>
    <row r="57" spans="1:14" s="61" customFormat="1" x14ac:dyDescent="0.45">
      <c r="A57"/>
      <c r="B57" s="105"/>
      <c r="C57" s="78"/>
      <c r="D57"/>
      <c r="E57" s="37"/>
      <c r="F57" s="8"/>
      <c r="G57" s="88"/>
      <c r="H57" s="88"/>
      <c r="I57"/>
      <c r="J57" s="49"/>
    </row>
    <row r="58" spans="1:14" s="61" customFormat="1" x14ac:dyDescent="0.45">
      <c r="A58"/>
      <c r="B58" s="105"/>
      <c r="C58" s="78"/>
      <c r="D58"/>
      <c r="E58" s="6"/>
      <c r="F58" s="8"/>
      <c r="G58" s="88"/>
      <c r="H58" s="88"/>
      <c r="I58"/>
      <c r="J58" s="49"/>
    </row>
    <row r="59" spans="1:14" s="61" customFormat="1" x14ac:dyDescent="0.45">
      <c r="A59"/>
      <c r="B59" s="105"/>
      <c r="C59" s="78"/>
      <c r="D59"/>
      <c r="E59" s="6"/>
      <c r="F59" s="8"/>
      <c r="G59" s="88"/>
      <c r="H59" s="88"/>
      <c r="I59"/>
      <c r="J59"/>
    </row>
    <row r="60" spans="1:14" s="8" customFormat="1" x14ac:dyDescent="0.45">
      <c r="A60"/>
      <c r="B60" s="105"/>
      <c r="C60" s="78"/>
      <c r="D60"/>
      <c r="E60" s="6"/>
      <c r="G60" s="88"/>
      <c r="H60" s="88"/>
      <c r="I60"/>
      <c r="J60"/>
      <c r="K60" s="62"/>
      <c r="L60" s="62"/>
      <c r="M60" s="62"/>
      <c r="N60" s="62"/>
    </row>
    <row r="61" spans="1:14" s="8" customFormat="1" x14ac:dyDescent="0.45">
      <c r="A61"/>
      <c r="B61" s="105"/>
      <c r="C61" s="78"/>
      <c r="D61"/>
      <c r="E61" s="6"/>
      <c r="G61" s="88"/>
      <c r="H61" s="88"/>
      <c r="I61"/>
      <c r="J61"/>
      <c r="K61" s="62"/>
      <c r="L61" s="62"/>
      <c r="M61" s="62"/>
      <c r="N61" s="62"/>
    </row>
    <row r="62" spans="1:14" s="8" customFormat="1" x14ac:dyDescent="0.45">
      <c r="A62"/>
      <c r="B62" s="105"/>
      <c r="C62" s="78"/>
      <c r="D62"/>
      <c r="E62" s="6"/>
      <c r="G62" s="88"/>
      <c r="H62" s="88"/>
      <c r="I62"/>
      <c r="J62"/>
      <c r="K62" s="62"/>
      <c r="L62" s="62"/>
      <c r="M62" s="62"/>
      <c r="N62" s="62"/>
    </row>
    <row r="63" spans="1:14" s="8" customFormat="1" x14ac:dyDescent="0.45">
      <c r="A63"/>
      <c r="B63" s="105"/>
      <c r="C63" s="78"/>
      <c r="D63"/>
      <c r="E63" s="6"/>
      <c r="G63" s="88"/>
      <c r="H63" s="88"/>
      <c r="I63"/>
      <c r="J63"/>
      <c r="K63" s="62"/>
      <c r="L63" s="62"/>
      <c r="M63" s="62"/>
      <c r="N63" s="62"/>
    </row>
    <row r="64" spans="1:14" s="8" customFormat="1" x14ac:dyDescent="0.45">
      <c r="A64"/>
      <c r="B64" s="105"/>
      <c r="C64" s="78"/>
      <c r="D64"/>
      <c r="E64" s="6"/>
      <c r="G64" s="88"/>
      <c r="H64" s="88"/>
      <c r="I64"/>
      <c r="J64"/>
      <c r="K64" s="62"/>
      <c r="L64" s="62"/>
      <c r="M64" s="62"/>
      <c r="N64" s="62"/>
    </row>
  </sheetData>
  <mergeCells count="15">
    <mergeCell ref="C44:D44"/>
    <mergeCell ref="C45:D45"/>
    <mergeCell ref="C48:D48"/>
    <mergeCell ref="C31:E31"/>
    <mergeCell ref="C39:D39"/>
    <mergeCell ref="C40:D40"/>
    <mergeCell ref="C41:D41"/>
    <mergeCell ref="C42:D42"/>
    <mergeCell ref="C43:D43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AE6FE-892F-48D1-BEF3-B34E6424187B}">
  <sheetPr>
    <tabColor theme="9" tint="-0.249977111117893"/>
  </sheetPr>
  <dimension ref="A1:N56"/>
  <sheetViews>
    <sheetView topLeftCell="A4" zoomScale="85" zoomScaleNormal="85" workbookViewId="0">
      <pane xSplit="1" ySplit="3" topLeftCell="B11" activePane="bottomRight" state="frozen"/>
      <selection activeCell="A4" sqref="A4"/>
      <selection pane="topRight" activeCell="B4" sqref="B4"/>
      <selection pane="bottomLeft" activeCell="A7" sqref="A7"/>
      <selection pane="bottomRight" activeCell="G26" sqref="G26"/>
    </sheetView>
  </sheetViews>
  <sheetFormatPr baseColWidth="10" defaultRowHeight="14.25" x14ac:dyDescent="0.45"/>
  <cols>
    <col min="2" max="2" width="11.86328125" style="101" bestFit="1" customWidth="1"/>
    <col min="3" max="3" width="37.265625" style="78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8" bestFit="1" customWidth="1"/>
    <col min="8" max="8" width="9.73046875" style="88" customWidth="1"/>
    <col min="9" max="9" width="12" bestFit="1" customWidth="1"/>
    <col min="10" max="10" width="15.265625" bestFit="1" customWidth="1"/>
    <col min="11" max="11" width="13.3984375" style="61" bestFit="1" customWidth="1"/>
    <col min="12" max="14" width="11.3984375" style="61"/>
  </cols>
  <sheetData>
    <row r="1" spans="1:10" ht="15.75" x14ac:dyDescent="0.5">
      <c r="B1" s="99">
        <v>2019</v>
      </c>
    </row>
    <row r="2" spans="1:10" x14ac:dyDescent="0.45">
      <c r="B2" s="100" t="s">
        <v>31</v>
      </c>
      <c r="C2" s="92"/>
      <c r="D2" s="3"/>
      <c r="E2" s="15"/>
      <c r="F2" s="9"/>
      <c r="G2" s="89"/>
      <c r="H2" s="89"/>
    </row>
    <row r="3" spans="1:10" x14ac:dyDescent="0.45">
      <c r="B3" s="100" t="s">
        <v>26</v>
      </c>
      <c r="C3" s="93">
        <v>20537982765</v>
      </c>
      <c r="D3" s="3"/>
      <c r="E3" s="15"/>
      <c r="F3" s="9"/>
      <c r="G3" s="89"/>
      <c r="H3" s="89"/>
      <c r="I3" s="3"/>
    </row>
    <row r="4" spans="1:10" x14ac:dyDescent="0.45">
      <c r="B4" s="100" t="s">
        <v>6</v>
      </c>
      <c r="C4" s="93" t="s">
        <v>41</v>
      </c>
      <c r="D4" s="3"/>
      <c r="E4" s="15"/>
      <c r="F4" s="9"/>
      <c r="G4" s="89"/>
      <c r="H4" s="89"/>
      <c r="I4" s="3"/>
    </row>
    <row r="5" spans="1:10" ht="15" customHeight="1" x14ac:dyDescent="0.45">
      <c r="A5" s="1"/>
      <c r="B5" s="289" t="s">
        <v>2</v>
      </c>
      <c r="C5" s="285" t="s">
        <v>32</v>
      </c>
      <c r="D5" s="279" t="s">
        <v>36</v>
      </c>
      <c r="E5" s="279"/>
      <c r="F5" s="276" t="s">
        <v>7</v>
      </c>
      <c r="G5" s="288" t="s">
        <v>8</v>
      </c>
      <c r="H5" s="288" t="s">
        <v>5</v>
      </c>
      <c r="I5" s="36" t="s">
        <v>3</v>
      </c>
    </row>
    <row r="6" spans="1:10" x14ac:dyDescent="0.45">
      <c r="A6" s="2"/>
      <c r="B6" s="289"/>
      <c r="C6" s="285"/>
      <c r="D6" s="279"/>
      <c r="E6" s="279"/>
      <c r="F6" s="276"/>
      <c r="G6" s="288"/>
      <c r="H6" s="288"/>
      <c r="I6" s="36" t="s">
        <v>4</v>
      </c>
    </row>
    <row r="7" spans="1:10" s="61" customFormat="1" x14ac:dyDescent="0.45">
      <c r="A7"/>
      <c r="B7" s="101"/>
      <c r="C7" s="92" t="s">
        <v>30</v>
      </c>
      <c r="D7" t="s">
        <v>25</v>
      </c>
      <c r="E7" s="6"/>
      <c r="F7" s="8"/>
      <c r="G7" s="88"/>
      <c r="H7" s="88"/>
      <c r="I7" s="9">
        <f>SUM('NOV26'!E48)</f>
        <v>88430.739999999991</v>
      </c>
      <c r="J7"/>
    </row>
    <row r="8" spans="1:10" s="61" customFormat="1" x14ac:dyDescent="0.45">
      <c r="A8"/>
      <c r="B8" s="101"/>
      <c r="C8" s="77"/>
      <c r="D8"/>
      <c r="E8" s="6"/>
      <c r="F8" s="81"/>
      <c r="G8" s="88"/>
      <c r="H8" s="88"/>
      <c r="I8" s="76"/>
      <c r="J8"/>
    </row>
    <row r="9" spans="1:10" s="61" customFormat="1" x14ac:dyDescent="0.45">
      <c r="A9"/>
      <c r="B9" s="101"/>
      <c r="C9" s="77"/>
      <c r="D9"/>
      <c r="E9" s="6"/>
      <c r="F9" s="81"/>
      <c r="G9" s="88"/>
      <c r="H9" s="88"/>
      <c r="I9" s="76"/>
      <c r="J9"/>
    </row>
    <row r="10" spans="1:10" s="61" customFormat="1" x14ac:dyDescent="0.45">
      <c r="A10"/>
      <c r="B10" s="101"/>
      <c r="C10" s="77"/>
      <c r="D10"/>
      <c r="E10" s="6"/>
      <c r="F10" s="81"/>
      <c r="G10" s="88"/>
      <c r="H10" s="88"/>
      <c r="I10" s="76"/>
      <c r="J10"/>
    </row>
    <row r="11" spans="1:10" s="61" customFormat="1" x14ac:dyDescent="0.45">
      <c r="A11"/>
      <c r="B11" s="101"/>
      <c r="C11" s="77"/>
      <c r="D11"/>
      <c r="E11" s="6"/>
      <c r="F11" s="81"/>
      <c r="G11" s="88"/>
      <c r="H11" s="88"/>
      <c r="I11" s="76"/>
      <c r="J11"/>
    </row>
    <row r="12" spans="1:10" s="61" customFormat="1" x14ac:dyDescent="0.45">
      <c r="A12"/>
      <c r="B12" s="101"/>
      <c r="C12" s="77"/>
      <c r="D12"/>
      <c r="E12" s="6"/>
      <c r="F12" s="81"/>
      <c r="G12" s="88"/>
      <c r="H12" s="88"/>
      <c r="I12" s="76"/>
      <c r="J12"/>
    </row>
    <row r="13" spans="1:10" s="61" customFormat="1" x14ac:dyDescent="0.45">
      <c r="A13"/>
      <c r="B13" s="101"/>
      <c r="C13" s="77"/>
      <c r="D13"/>
      <c r="E13" s="6"/>
      <c r="F13" s="81"/>
      <c r="G13" s="88"/>
      <c r="H13" s="88"/>
      <c r="I13" s="76"/>
      <c r="J13"/>
    </row>
    <row r="14" spans="1:10" s="61" customFormat="1" x14ac:dyDescent="0.45">
      <c r="A14"/>
      <c r="B14" s="101"/>
      <c r="C14" s="77"/>
      <c r="D14"/>
      <c r="E14" s="6"/>
      <c r="F14" s="81"/>
      <c r="G14" s="88"/>
      <c r="H14" s="88"/>
      <c r="I14" s="76"/>
      <c r="J14"/>
    </row>
    <row r="15" spans="1:10" s="61" customFormat="1" x14ac:dyDescent="0.45">
      <c r="A15"/>
      <c r="B15" s="101"/>
      <c r="C15" s="77"/>
      <c r="D15"/>
      <c r="E15" s="6"/>
      <c r="F15" s="81"/>
      <c r="G15" s="88"/>
      <c r="H15" s="88"/>
      <c r="I15" s="76"/>
      <c r="J15"/>
    </row>
    <row r="16" spans="1:10" s="61" customFormat="1" x14ac:dyDescent="0.45">
      <c r="A16"/>
      <c r="B16" s="101"/>
      <c r="C16" s="77"/>
      <c r="D16"/>
      <c r="E16" s="6"/>
      <c r="F16" s="81"/>
      <c r="G16" s="88"/>
      <c r="H16" s="88"/>
      <c r="I16" s="76"/>
      <c r="J16"/>
    </row>
    <row r="17" spans="1:10" s="61" customFormat="1" x14ac:dyDescent="0.45">
      <c r="A17"/>
      <c r="B17" s="101"/>
      <c r="C17" s="77"/>
      <c r="D17"/>
      <c r="E17" s="6"/>
      <c r="F17" s="81"/>
      <c r="G17" s="88"/>
      <c r="H17" s="88"/>
      <c r="I17" s="76"/>
      <c r="J17"/>
    </row>
    <row r="18" spans="1:10" s="61" customFormat="1" x14ac:dyDescent="0.45">
      <c r="A18"/>
      <c r="B18" s="101"/>
      <c r="C18" s="77"/>
      <c r="D18"/>
      <c r="E18" s="6"/>
      <c r="F18" s="81"/>
      <c r="G18" s="88"/>
      <c r="H18" s="88"/>
      <c r="I18" s="76"/>
      <c r="J18"/>
    </row>
    <row r="19" spans="1:10" s="61" customFormat="1" x14ac:dyDescent="0.45">
      <c r="A19"/>
      <c r="B19" s="101"/>
      <c r="C19" s="77"/>
      <c r="D19"/>
      <c r="E19" s="6"/>
      <c r="F19" s="81"/>
      <c r="G19" s="88"/>
      <c r="H19" s="88"/>
      <c r="I19" s="76"/>
      <c r="J19"/>
    </row>
    <row r="20" spans="1:10" s="61" customFormat="1" x14ac:dyDescent="0.45">
      <c r="A20"/>
      <c r="B20" s="101"/>
      <c r="C20" s="77"/>
      <c r="D20"/>
      <c r="E20" s="6"/>
      <c r="F20" s="81"/>
      <c r="G20" s="88"/>
      <c r="H20" s="88"/>
      <c r="I20" s="76"/>
      <c r="J20"/>
    </row>
    <row r="21" spans="1:10" s="61" customFormat="1" x14ac:dyDescent="0.45">
      <c r="A21"/>
      <c r="B21" s="101"/>
      <c r="C21" s="77"/>
      <c r="D21"/>
      <c r="E21" s="6"/>
      <c r="F21" s="81"/>
      <c r="G21" s="88"/>
      <c r="H21" s="88"/>
      <c r="I21" s="76"/>
      <c r="J21"/>
    </row>
    <row r="22" spans="1:10" s="61" customFormat="1" x14ac:dyDescent="0.45">
      <c r="A22"/>
      <c r="B22" s="101"/>
      <c r="C22" s="77"/>
      <c r="D22"/>
      <c r="E22" s="6"/>
      <c r="F22" s="81"/>
      <c r="G22" s="88"/>
      <c r="H22" s="88"/>
      <c r="I22" s="76"/>
      <c r="J22"/>
    </row>
    <row r="23" spans="1:10" s="61" customFormat="1" x14ac:dyDescent="0.45">
      <c r="A23"/>
      <c r="B23" s="101"/>
      <c r="C23" s="77"/>
      <c r="D23"/>
      <c r="E23" s="6"/>
      <c r="F23" s="81"/>
      <c r="G23" s="88"/>
      <c r="H23" s="88"/>
      <c r="I23" s="76"/>
      <c r="J23"/>
    </row>
    <row r="24" spans="1:10" s="61" customFormat="1" x14ac:dyDescent="0.45">
      <c r="A24"/>
      <c r="B24" s="101"/>
      <c r="C24" s="77"/>
      <c r="D24"/>
      <c r="E24" s="6"/>
      <c r="F24" s="81"/>
      <c r="G24" s="88"/>
      <c r="H24" s="88"/>
      <c r="I24" s="76"/>
      <c r="J24"/>
    </row>
    <row r="25" spans="1:10" s="61" customFormat="1" x14ac:dyDescent="0.45">
      <c r="A25"/>
      <c r="B25" s="101"/>
      <c r="C25" s="77"/>
      <c r="D25"/>
      <c r="E25" s="6"/>
      <c r="F25" s="81"/>
      <c r="G25" s="88"/>
      <c r="H25" s="88"/>
      <c r="I25" s="76"/>
      <c r="J25"/>
    </row>
    <row r="26" spans="1:10" s="61" customFormat="1" ht="14.65" thickBot="1" x14ac:dyDescent="0.5">
      <c r="A26"/>
      <c r="B26" s="101"/>
      <c r="C26" s="78"/>
      <c r="D26"/>
      <c r="E26" s="6"/>
      <c r="F26" s="82">
        <f>SUM(F8:F25)</f>
        <v>0</v>
      </c>
      <c r="G26" s="90">
        <f>SUM(G8:G25)</f>
        <v>0</v>
      </c>
      <c r="H26" s="91">
        <f>SUM(H8:H25)</f>
        <v>0</v>
      </c>
      <c r="I26" s="7"/>
      <c r="J26"/>
    </row>
    <row r="27" spans="1:10" s="61" customFormat="1" ht="14.65" thickTop="1" x14ac:dyDescent="0.45">
      <c r="A27"/>
      <c r="B27" s="101" t="s">
        <v>25</v>
      </c>
      <c r="C27" s="79" t="s">
        <v>25</v>
      </c>
      <c r="D27" s="6" t="s">
        <v>25</v>
      </c>
      <c r="E27" s="6" t="s">
        <v>25</v>
      </c>
      <c r="F27" s="46"/>
      <c r="G27" s="88"/>
      <c r="H27" s="88"/>
      <c r="I27"/>
      <c r="J27"/>
    </row>
    <row r="28" spans="1:10" s="61" customFormat="1" x14ac:dyDescent="0.45">
      <c r="A28"/>
      <c r="B28" s="101"/>
      <c r="C28" s="94" t="s">
        <v>25</v>
      </c>
      <c r="D28"/>
      <c r="E28" s="6"/>
      <c r="F28" s="46" t="s">
        <v>25</v>
      </c>
      <c r="G28" s="88"/>
      <c r="H28" s="88"/>
      <c r="I28"/>
      <c r="J28"/>
    </row>
    <row r="29" spans="1:10" s="61" customFormat="1" x14ac:dyDescent="0.45">
      <c r="A29"/>
      <c r="B29" s="102"/>
      <c r="C29" s="95"/>
      <c r="D29" s="4"/>
      <c r="E29" s="16"/>
      <c r="F29" s="46"/>
      <c r="G29" s="88"/>
      <c r="H29" s="88"/>
      <c r="I29"/>
      <c r="J29"/>
    </row>
    <row r="30" spans="1:10" s="61" customFormat="1" x14ac:dyDescent="0.45">
      <c r="A30"/>
      <c r="B30" s="102"/>
      <c r="C30" s="280" t="s">
        <v>143</v>
      </c>
      <c r="D30" s="280"/>
      <c r="E30" s="280"/>
      <c r="F30" s="46"/>
      <c r="G30" s="88"/>
      <c r="H30" s="88"/>
      <c r="I30"/>
      <c r="J30"/>
    </row>
    <row r="31" spans="1:10" s="61" customFormat="1" x14ac:dyDescent="0.45">
      <c r="A31"/>
      <c r="B31" s="102"/>
      <c r="C31" s="96"/>
      <c r="D31" s="56"/>
      <c r="E31" s="56"/>
      <c r="F31" s="8"/>
      <c r="G31" s="88"/>
      <c r="H31" s="88"/>
      <c r="I31"/>
      <c r="J31"/>
    </row>
    <row r="32" spans="1:10" s="61" customFormat="1" x14ac:dyDescent="0.45">
      <c r="A32"/>
      <c r="B32" s="102"/>
      <c r="C32" s="97" t="s">
        <v>0</v>
      </c>
      <c r="D32" s="18" t="s">
        <v>12</v>
      </c>
      <c r="E32" s="18" t="s">
        <v>11</v>
      </c>
      <c r="F32" s="8"/>
      <c r="G32" s="88"/>
      <c r="H32" s="88"/>
      <c r="I32"/>
      <c r="J32"/>
    </row>
    <row r="33" spans="1:10" s="61" customFormat="1" x14ac:dyDescent="0.45">
      <c r="A33"/>
      <c r="B33" s="102"/>
      <c r="C33" s="60" t="s">
        <v>30</v>
      </c>
      <c r="D33" s="19"/>
      <c r="E33" s="13">
        <f>SUM(I7)</f>
        <v>88430.739999999991</v>
      </c>
      <c r="F33" s="8"/>
      <c r="G33" s="88"/>
      <c r="H33" s="88"/>
      <c r="I33"/>
      <c r="J33" s="49"/>
    </row>
    <row r="34" spans="1:10" s="61" customFormat="1" x14ac:dyDescent="0.45">
      <c r="A34"/>
      <c r="B34" s="102"/>
      <c r="C34" s="59" t="s">
        <v>42</v>
      </c>
      <c r="D34" s="19" t="s">
        <v>25</v>
      </c>
      <c r="E34" s="12">
        <f>SUM(F26)</f>
        <v>0</v>
      </c>
      <c r="F34" s="8"/>
      <c r="G34" s="88"/>
      <c r="H34" s="88"/>
      <c r="I34"/>
      <c r="J34" s="49"/>
    </row>
    <row r="35" spans="1:10" s="61" customFormat="1" ht="15.75" x14ac:dyDescent="0.5">
      <c r="A35"/>
      <c r="B35" s="102"/>
      <c r="C35" s="20" t="s">
        <v>9</v>
      </c>
      <c r="D35" s="21" t="s">
        <v>25</v>
      </c>
      <c r="E35" s="24">
        <f>SUM(E33:E34)</f>
        <v>88430.739999999991</v>
      </c>
      <c r="F35" s="8"/>
      <c r="G35" s="88" t="s">
        <v>25</v>
      </c>
      <c r="H35" s="88"/>
      <c r="I35"/>
      <c r="J35" s="50">
        <v>43344</v>
      </c>
    </row>
    <row r="36" spans="1:10" s="61" customFormat="1" x14ac:dyDescent="0.45">
      <c r="A36"/>
      <c r="B36" s="102"/>
      <c r="C36" s="95"/>
      <c r="D36" s="4"/>
      <c r="E36" s="25"/>
      <c r="F36" s="8"/>
      <c r="G36" s="88"/>
      <c r="H36" s="88"/>
      <c r="I36"/>
      <c r="J36" s="45"/>
    </row>
    <row r="37" spans="1:10" s="61" customFormat="1" x14ac:dyDescent="0.45">
      <c r="A37"/>
      <c r="B37" s="102"/>
      <c r="C37" s="97" t="s">
        <v>1</v>
      </c>
      <c r="D37" s="4"/>
      <c r="E37" s="25"/>
      <c r="F37" s="8"/>
      <c r="G37" s="88"/>
      <c r="H37" s="88"/>
      <c r="I37"/>
      <c r="J37" s="45"/>
    </row>
    <row r="38" spans="1:10" s="61" customFormat="1" x14ac:dyDescent="0.45">
      <c r="A38"/>
      <c r="B38" s="102"/>
      <c r="C38" s="281" t="s">
        <v>53</v>
      </c>
      <c r="D38" s="281"/>
      <c r="E38" s="43">
        <v>0</v>
      </c>
      <c r="F38" s="8"/>
      <c r="G38" s="88"/>
      <c r="H38" s="88"/>
      <c r="I38"/>
      <c r="J38" s="45"/>
    </row>
    <row r="39" spans="1:10" s="61" customFormat="1" x14ac:dyDescent="0.45">
      <c r="A39"/>
      <c r="B39" s="102"/>
      <c r="C39" s="281" t="s">
        <v>28</v>
      </c>
      <c r="D39" s="281"/>
      <c r="E39" s="44">
        <v>0</v>
      </c>
      <c r="F39" s="8"/>
      <c r="G39" s="88"/>
      <c r="H39" s="88"/>
      <c r="I39"/>
      <c r="J39" s="45"/>
    </row>
    <row r="40" spans="1:10" s="61" customFormat="1" x14ac:dyDescent="0.45">
      <c r="A40"/>
      <c r="B40" s="102"/>
      <c r="C40" s="282" t="s">
        <v>27</v>
      </c>
      <c r="D40" s="283"/>
      <c r="E40" s="80">
        <v>0</v>
      </c>
      <c r="F40" s="8"/>
      <c r="G40" s="88"/>
      <c r="H40" s="88"/>
      <c r="I40"/>
      <c r="J40" s="45"/>
    </row>
    <row r="41" spans="1:10" s="61" customFormat="1" x14ac:dyDescent="0.45">
      <c r="A41"/>
      <c r="B41" s="102"/>
      <c r="C41" s="282" t="s">
        <v>40</v>
      </c>
      <c r="D41" s="283"/>
      <c r="E41" s="38">
        <v>0</v>
      </c>
      <c r="F41" s="8"/>
      <c r="G41" s="88"/>
      <c r="H41" s="88"/>
      <c r="I41"/>
      <c r="J41" s="45"/>
    </row>
    <row r="42" spans="1:10" s="61" customFormat="1" x14ac:dyDescent="0.45">
      <c r="A42"/>
      <c r="B42" s="102"/>
      <c r="C42" s="281" t="s">
        <v>29</v>
      </c>
      <c r="D42" s="281"/>
      <c r="E42" s="55">
        <v>0</v>
      </c>
      <c r="F42" s="8"/>
      <c r="G42" s="88"/>
      <c r="H42" s="88"/>
      <c r="I42"/>
      <c r="J42" s="45"/>
    </row>
    <row r="43" spans="1:10" s="61" customFormat="1" x14ac:dyDescent="0.45">
      <c r="A43"/>
      <c r="B43" s="102"/>
      <c r="C43" s="281" t="s">
        <v>52</v>
      </c>
      <c r="D43" s="281"/>
      <c r="E43" s="39">
        <v>0</v>
      </c>
      <c r="F43" s="8" t="s">
        <v>25</v>
      </c>
      <c r="G43" s="88"/>
      <c r="H43" s="88"/>
      <c r="I43"/>
      <c r="J43" s="45"/>
    </row>
    <row r="44" spans="1:10" s="61" customFormat="1" x14ac:dyDescent="0.45">
      <c r="A44"/>
      <c r="B44" s="102"/>
      <c r="C44" s="281" t="s">
        <v>43</v>
      </c>
      <c r="D44" s="281"/>
      <c r="E44" s="40">
        <v>0</v>
      </c>
      <c r="F44" s="8" t="s">
        <v>25</v>
      </c>
      <c r="G44" s="88" t="s">
        <v>25</v>
      </c>
      <c r="H44" s="88"/>
      <c r="I44"/>
      <c r="J44" s="45"/>
    </row>
    <row r="45" spans="1:10" s="61" customFormat="1" x14ac:dyDescent="0.45">
      <c r="A45"/>
      <c r="B45" s="102"/>
      <c r="C45" s="98" t="s">
        <v>10</v>
      </c>
      <c r="D45" s="4"/>
      <c r="E45" s="42">
        <f>SUM(E38:E44)</f>
        <v>0</v>
      </c>
      <c r="F45" s="8"/>
      <c r="G45" s="88"/>
      <c r="H45" s="88"/>
      <c r="I45"/>
      <c r="J45" s="45"/>
    </row>
    <row r="46" spans="1:10" s="61" customFormat="1" ht="14.65" thickBot="1" x14ac:dyDescent="0.5">
      <c r="A46"/>
      <c r="B46" s="102"/>
      <c r="C46" s="95"/>
      <c r="D46" s="4"/>
      <c r="E46" s="23"/>
      <c r="F46" s="8"/>
      <c r="G46" s="88"/>
      <c r="H46" s="88"/>
      <c r="I46"/>
      <c r="J46" s="45"/>
    </row>
    <row r="47" spans="1:10" s="61" customFormat="1" ht="16.149999999999999" thickBot="1" x14ac:dyDescent="0.55000000000000004">
      <c r="A47"/>
      <c r="B47" s="102"/>
      <c r="C47" s="277" t="s">
        <v>3</v>
      </c>
      <c r="D47" s="278"/>
      <c r="E47" s="28">
        <f>SUM(-E45,E35)</f>
        <v>88430.739999999991</v>
      </c>
      <c r="F47" s="8"/>
      <c r="G47" s="88"/>
      <c r="H47" s="88"/>
      <c r="I47"/>
      <c r="J47" s="45" t="s">
        <v>24</v>
      </c>
    </row>
    <row r="48" spans="1:10" s="61" customFormat="1" x14ac:dyDescent="0.45">
      <c r="A48"/>
      <c r="B48" s="102"/>
      <c r="C48" s="95"/>
      <c r="D48" s="4"/>
      <c r="E48" s="31"/>
      <c r="F48" s="53"/>
      <c r="G48" s="88">
        <f>SUM(E47,-I9)</f>
        <v>88430.739999999991</v>
      </c>
      <c r="H48" s="88"/>
      <c r="I48"/>
      <c r="J48" s="49"/>
    </row>
    <row r="49" spans="1:14" s="61" customFormat="1" x14ac:dyDescent="0.45">
      <c r="A49"/>
      <c r="B49" s="102"/>
      <c r="C49" s="95"/>
      <c r="D49" s="4"/>
      <c r="E49" s="52"/>
      <c r="F49" s="53"/>
      <c r="G49" s="88"/>
      <c r="H49" s="88"/>
      <c r="I49"/>
      <c r="J49" s="49"/>
    </row>
    <row r="50" spans="1:14" s="61" customFormat="1" x14ac:dyDescent="0.45">
      <c r="A50"/>
      <c r="B50" s="101"/>
      <c r="C50" s="78"/>
      <c r="D50"/>
      <c r="E50" s="30"/>
      <c r="F50" s="53"/>
      <c r="G50" s="88"/>
      <c r="H50" s="88"/>
      <c r="I50"/>
      <c r="J50" s="49"/>
    </row>
    <row r="51" spans="1:14" s="61" customFormat="1" x14ac:dyDescent="0.45">
      <c r="A51"/>
      <c r="B51" s="101"/>
      <c r="C51" s="78"/>
      <c r="D51"/>
      <c r="E51" s="30"/>
      <c r="F51" s="8"/>
      <c r="G51" s="88"/>
      <c r="H51" s="88"/>
      <c r="I51"/>
      <c r="J51"/>
    </row>
    <row r="52" spans="1:14" s="8" customFormat="1" x14ac:dyDescent="0.45">
      <c r="A52"/>
      <c r="B52" s="101"/>
      <c r="C52" s="78"/>
      <c r="D52"/>
      <c r="E52" s="30"/>
      <c r="G52" s="88"/>
      <c r="H52" s="88"/>
      <c r="I52"/>
      <c r="J52"/>
      <c r="K52" s="62"/>
      <c r="L52" s="62"/>
      <c r="M52" s="62"/>
      <c r="N52" s="62"/>
    </row>
    <row r="53" spans="1:14" s="8" customFormat="1" x14ac:dyDescent="0.45">
      <c r="A53"/>
      <c r="B53" s="101"/>
      <c r="C53" s="78"/>
      <c r="D53"/>
      <c r="E53" s="30">
        <v>11</v>
      </c>
      <c r="G53" s="88"/>
      <c r="H53" s="88"/>
      <c r="I53"/>
      <c r="J53"/>
      <c r="K53" s="62"/>
      <c r="L53" s="62"/>
      <c r="M53" s="62"/>
      <c r="N53" s="62"/>
    </row>
    <row r="54" spans="1:14" s="8" customFormat="1" x14ac:dyDescent="0.45">
      <c r="A54"/>
      <c r="B54" s="101"/>
      <c r="C54" s="78"/>
      <c r="D54"/>
      <c r="E54" s="30"/>
      <c r="G54" s="88"/>
      <c r="H54" s="88"/>
      <c r="I54"/>
      <c r="J54"/>
      <c r="K54" s="62"/>
      <c r="L54" s="62"/>
      <c r="M54" s="62"/>
      <c r="N54" s="62"/>
    </row>
    <row r="55" spans="1:14" s="8" customFormat="1" x14ac:dyDescent="0.45">
      <c r="A55"/>
      <c r="B55" s="101"/>
      <c r="C55" s="78"/>
      <c r="D55"/>
      <c r="E55" s="30"/>
      <c r="G55" s="88"/>
      <c r="H55" s="88"/>
      <c r="I55"/>
      <c r="J55"/>
      <c r="K55" s="62"/>
      <c r="L55" s="62"/>
      <c r="M55" s="62"/>
      <c r="N55" s="62"/>
    </row>
    <row r="56" spans="1:14" s="8" customFormat="1" x14ac:dyDescent="0.45">
      <c r="A56"/>
      <c r="B56" s="101"/>
      <c r="C56" s="78"/>
      <c r="D56"/>
      <c r="E56" s="37"/>
      <c r="G56" s="88"/>
      <c r="H56" s="88"/>
      <c r="I56"/>
      <c r="J56"/>
      <c r="K56" s="62"/>
      <c r="L56" s="62"/>
      <c r="M56" s="62"/>
      <c r="N56" s="62"/>
    </row>
  </sheetData>
  <mergeCells count="15">
    <mergeCell ref="C43:D43"/>
    <mergeCell ref="C44:D44"/>
    <mergeCell ref="C47:D47"/>
    <mergeCell ref="C30:E30"/>
    <mergeCell ref="C38:D38"/>
    <mergeCell ref="C39:D39"/>
    <mergeCell ref="C40:D40"/>
    <mergeCell ref="C41:D41"/>
    <mergeCell ref="C42:D42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E71AB-4F63-4E3D-9711-D381086EB91E}">
  <dimension ref="B2:D19"/>
  <sheetViews>
    <sheetView showGridLines="0" workbookViewId="0">
      <selection activeCell="C21" sqref="C21"/>
    </sheetView>
  </sheetViews>
  <sheetFormatPr baseColWidth="10" defaultRowHeight="14.25" x14ac:dyDescent="0.45"/>
  <cols>
    <col min="2" max="2" width="16.06640625" customWidth="1"/>
    <col min="3" max="3" width="4.6640625" customWidth="1"/>
    <col min="4" max="4" width="10.9296875" bestFit="1" customWidth="1"/>
    <col min="5" max="7" width="10.73046875" bestFit="1" customWidth="1"/>
    <col min="9" max="9" width="12.33203125" bestFit="1" customWidth="1"/>
  </cols>
  <sheetData>
    <row r="2" spans="2:4" x14ac:dyDescent="0.45">
      <c r="B2" s="232" t="s">
        <v>127</v>
      </c>
    </row>
    <row r="3" spans="2:4" x14ac:dyDescent="0.45">
      <c r="B3" s="112" t="s">
        <v>118</v>
      </c>
      <c r="C3" s="112" t="s">
        <v>89</v>
      </c>
      <c r="D3" s="233">
        <v>1130</v>
      </c>
    </row>
    <row r="4" spans="2:4" x14ac:dyDescent="0.45">
      <c r="B4" s="112" t="s">
        <v>122</v>
      </c>
      <c r="C4" s="112"/>
      <c r="D4" s="233">
        <v>200</v>
      </c>
    </row>
    <row r="5" spans="2:4" x14ac:dyDescent="0.45">
      <c r="B5" s="112" t="s">
        <v>123</v>
      </c>
      <c r="C5" s="112"/>
      <c r="D5" s="233">
        <v>200</v>
      </c>
    </row>
    <row r="6" spans="2:4" x14ac:dyDescent="0.45">
      <c r="B6" s="112" t="s">
        <v>124</v>
      </c>
      <c r="C6" s="112"/>
      <c r="D6" s="233">
        <v>120</v>
      </c>
    </row>
    <row r="7" spans="2:4" x14ac:dyDescent="0.45">
      <c r="B7" s="112" t="s">
        <v>121</v>
      </c>
      <c r="C7" s="112" t="s">
        <v>89</v>
      </c>
      <c r="D7" s="233">
        <v>565</v>
      </c>
    </row>
    <row r="8" spans="2:4" x14ac:dyDescent="0.45">
      <c r="B8" s="112" t="s">
        <v>131</v>
      </c>
      <c r="C8" s="112" t="s">
        <v>89</v>
      </c>
      <c r="D8" s="234" t="s">
        <v>98</v>
      </c>
    </row>
    <row r="9" spans="2:4" x14ac:dyDescent="0.45">
      <c r="B9" s="112" t="s">
        <v>125</v>
      </c>
      <c r="C9" s="112" t="s">
        <v>89</v>
      </c>
      <c r="D9" s="234" t="s">
        <v>98</v>
      </c>
    </row>
    <row r="11" spans="2:4" x14ac:dyDescent="0.45">
      <c r="D11" s="117"/>
    </row>
    <row r="12" spans="2:4" x14ac:dyDescent="0.45">
      <c r="B12" s="232" t="s">
        <v>126</v>
      </c>
    </row>
    <row r="13" spans="2:4" x14ac:dyDescent="0.45">
      <c r="B13" s="112" t="s">
        <v>108</v>
      </c>
      <c r="C13" s="112" t="s">
        <v>89</v>
      </c>
      <c r="D13" s="233" cm="1">
        <f t="array" ref="D13">MMULT(D3,9%)</f>
        <v>101.7</v>
      </c>
    </row>
    <row r="14" spans="2:4" x14ac:dyDescent="0.45">
      <c r="B14" s="112" t="s">
        <v>119</v>
      </c>
      <c r="C14" s="112" t="s">
        <v>89</v>
      </c>
      <c r="D14" s="233">
        <v>154.04</v>
      </c>
    </row>
    <row r="15" spans="2:4" x14ac:dyDescent="0.45">
      <c r="B15" s="112" t="s">
        <v>120</v>
      </c>
      <c r="C15" s="112" t="s">
        <v>89</v>
      </c>
      <c r="D15" s="233">
        <v>149.55000000000001</v>
      </c>
    </row>
    <row r="16" spans="2:4" x14ac:dyDescent="0.45">
      <c r="B16" s="112" t="s">
        <v>110</v>
      </c>
      <c r="C16" s="112" t="s">
        <v>89</v>
      </c>
      <c r="D16" s="233">
        <v>177</v>
      </c>
    </row>
    <row r="17" spans="2:4" x14ac:dyDescent="0.45">
      <c r="B17" s="112" t="s">
        <v>128</v>
      </c>
      <c r="C17" s="112" t="s">
        <v>25</v>
      </c>
      <c r="D17" s="233">
        <v>1450</v>
      </c>
    </row>
    <row r="18" spans="2:4" x14ac:dyDescent="0.45">
      <c r="B18" s="112" t="s">
        <v>129</v>
      </c>
      <c r="C18" s="112"/>
      <c r="D18" s="233">
        <v>450</v>
      </c>
    </row>
    <row r="19" spans="2:4" x14ac:dyDescent="0.45">
      <c r="B19" s="112" t="s">
        <v>130</v>
      </c>
      <c r="C19" s="112"/>
      <c r="D19" s="233">
        <v>300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CF80B-9A13-4F82-80BF-590110B3AF1B}">
  <dimension ref="A2:J42"/>
  <sheetViews>
    <sheetView workbookViewId="0">
      <selection activeCell="F44" sqref="F44"/>
    </sheetView>
  </sheetViews>
  <sheetFormatPr baseColWidth="10" defaultRowHeight="14.25" x14ac:dyDescent="0.45"/>
  <cols>
    <col min="2" max="2" width="12.265625" bestFit="1" customWidth="1"/>
    <col min="3" max="3" width="4.6640625" customWidth="1"/>
    <col min="4" max="4" width="10.9296875" bestFit="1" customWidth="1"/>
    <col min="5" max="7" width="10.73046875" bestFit="1" customWidth="1"/>
    <col min="9" max="9" width="12.33203125" bestFit="1" customWidth="1"/>
  </cols>
  <sheetData>
    <row r="2" spans="2:10" x14ac:dyDescent="0.45">
      <c r="B2" s="3" t="s">
        <v>101</v>
      </c>
    </row>
    <row r="3" spans="2:10" x14ac:dyDescent="0.45">
      <c r="B3" s="15" t="s">
        <v>91</v>
      </c>
      <c r="C3" s="15" t="s">
        <v>100</v>
      </c>
      <c r="D3" s="15" t="s">
        <v>89</v>
      </c>
      <c r="E3" s="15" t="s">
        <v>94</v>
      </c>
      <c r="F3" s="15" t="s">
        <v>95</v>
      </c>
      <c r="G3" s="15" t="s">
        <v>96</v>
      </c>
      <c r="H3" s="15" t="s">
        <v>97</v>
      </c>
    </row>
    <row r="4" spans="2:10" x14ac:dyDescent="0.45">
      <c r="B4" s="115" t="s">
        <v>103</v>
      </c>
      <c r="C4" s="215">
        <v>1</v>
      </c>
      <c r="D4" s="214">
        <v>2680</v>
      </c>
      <c r="E4" s="214"/>
      <c r="F4" s="214"/>
      <c r="G4" s="214">
        <v>120</v>
      </c>
      <c r="J4" s="214">
        <f t="shared" ref="J4:J14" si="0">SUM(D4:I4)</f>
        <v>2800</v>
      </c>
    </row>
    <row r="5" spans="2:10" x14ac:dyDescent="0.45">
      <c r="B5" s="115" t="s">
        <v>108</v>
      </c>
      <c r="C5" s="215">
        <v>1</v>
      </c>
      <c r="D5" s="214" cm="1">
        <f t="array" ref="D5">MMULT(D4,9%)</f>
        <v>241.2</v>
      </c>
      <c r="E5" s="214"/>
      <c r="F5" s="214"/>
      <c r="G5" s="214"/>
      <c r="J5" s="214">
        <f t="shared" si="0"/>
        <v>241.2</v>
      </c>
    </row>
    <row r="6" spans="2:10" x14ac:dyDescent="0.45">
      <c r="B6" s="115" t="s">
        <v>99</v>
      </c>
      <c r="C6" s="215">
        <v>1</v>
      </c>
      <c r="D6" s="214">
        <v>2100</v>
      </c>
      <c r="E6" s="214"/>
      <c r="F6" s="214">
        <v>100</v>
      </c>
      <c r="G6" s="214">
        <v>120</v>
      </c>
      <c r="J6" s="214">
        <f t="shared" si="0"/>
        <v>2320</v>
      </c>
    </row>
    <row r="7" spans="2:10" x14ac:dyDescent="0.45">
      <c r="B7" s="115" t="s">
        <v>108</v>
      </c>
      <c r="C7" s="215">
        <v>1</v>
      </c>
      <c r="D7" s="214" cm="1">
        <f t="array" ref="D7">MMULT(D6,9%)</f>
        <v>189</v>
      </c>
      <c r="E7" s="214"/>
      <c r="F7" s="214"/>
      <c r="G7" s="214"/>
      <c r="J7" s="214">
        <f t="shared" si="0"/>
        <v>189</v>
      </c>
    </row>
    <row r="8" spans="2:10" x14ac:dyDescent="0.45">
      <c r="B8" s="115" t="s">
        <v>92</v>
      </c>
      <c r="C8" s="215">
        <v>10</v>
      </c>
      <c r="D8" s="214">
        <v>1130</v>
      </c>
      <c r="E8" s="214">
        <v>200</v>
      </c>
      <c r="F8" s="214">
        <v>200</v>
      </c>
      <c r="G8" s="214">
        <v>120</v>
      </c>
      <c r="H8" s="6" t="s">
        <v>98</v>
      </c>
      <c r="J8" s="214">
        <f t="shared" si="0"/>
        <v>1650</v>
      </c>
    </row>
    <row r="9" spans="2:10" x14ac:dyDescent="0.45">
      <c r="B9" s="115" t="s">
        <v>93</v>
      </c>
      <c r="C9" s="215">
        <v>3</v>
      </c>
      <c r="D9" s="214">
        <v>1130</v>
      </c>
      <c r="E9" s="214">
        <v>170</v>
      </c>
      <c r="F9" s="214">
        <v>200</v>
      </c>
      <c r="G9" s="214">
        <v>120</v>
      </c>
      <c r="H9" s="6" t="s">
        <v>98</v>
      </c>
      <c r="J9" s="214">
        <f t="shared" si="0"/>
        <v>1620</v>
      </c>
    </row>
    <row r="10" spans="2:10" x14ac:dyDescent="0.45">
      <c r="B10" s="115" t="s">
        <v>108</v>
      </c>
      <c r="C10" s="215">
        <v>1</v>
      </c>
      <c r="D10" s="214" cm="1">
        <f t="array" ref="D10">MMULT(D9,9%)</f>
        <v>101.7</v>
      </c>
      <c r="E10" s="214"/>
      <c r="F10" s="214"/>
      <c r="G10" s="214"/>
      <c r="H10" s="6"/>
      <c r="J10" s="214">
        <f t="shared" si="0"/>
        <v>101.7</v>
      </c>
    </row>
    <row r="11" spans="2:10" x14ac:dyDescent="0.45">
      <c r="B11" s="115" t="s">
        <v>109</v>
      </c>
      <c r="C11" s="215">
        <v>14</v>
      </c>
      <c r="D11" s="214">
        <v>456.97</v>
      </c>
      <c r="E11" s="214"/>
      <c r="F11" s="214"/>
      <c r="G11" s="214"/>
      <c r="H11" s="6"/>
      <c r="J11" s="214">
        <f t="shared" si="0"/>
        <v>456.97</v>
      </c>
    </row>
    <row r="12" spans="2:10" x14ac:dyDescent="0.45">
      <c r="B12" s="115" t="s">
        <v>110</v>
      </c>
      <c r="C12" s="215">
        <v>14</v>
      </c>
      <c r="D12" s="214">
        <v>177</v>
      </c>
      <c r="E12" s="214"/>
      <c r="F12" s="214"/>
      <c r="G12" s="214"/>
      <c r="H12" s="6"/>
      <c r="J12" s="214">
        <f t="shared" si="0"/>
        <v>177</v>
      </c>
    </row>
    <row r="13" spans="2:10" x14ac:dyDescent="0.45">
      <c r="B13" s="115" t="s">
        <v>105</v>
      </c>
      <c r="C13" s="215">
        <v>1</v>
      </c>
      <c r="D13" s="214">
        <v>600</v>
      </c>
      <c r="E13" s="214"/>
      <c r="F13" s="214"/>
      <c r="G13" s="214"/>
      <c r="H13" s="6"/>
      <c r="J13" s="214">
        <f t="shared" si="0"/>
        <v>600</v>
      </c>
    </row>
    <row r="14" spans="2:10" x14ac:dyDescent="0.45">
      <c r="B14" s="115" t="s">
        <v>104</v>
      </c>
      <c r="C14" s="215">
        <v>4</v>
      </c>
      <c r="D14" s="214">
        <v>3600</v>
      </c>
      <c r="E14" s="214"/>
      <c r="F14" s="214"/>
      <c r="G14" s="214"/>
      <c r="H14" s="6"/>
      <c r="J14" s="214">
        <f t="shared" si="0"/>
        <v>3600</v>
      </c>
    </row>
    <row r="15" spans="2:10" x14ac:dyDescent="0.45">
      <c r="B15" s="115"/>
      <c r="C15" s="215"/>
      <c r="E15" s="214"/>
      <c r="F15" s="214"/>
      <c r="G15" s="214"/>
      <c r="H15" s="6"/>
      <c r="J15" s="214">
        <f>SUM(J4:J14)</f>
        <v>13755.87</v>
      </c>
    </row>
    <row r="16" spans="2:10" x14ac:dyDescent="0.45">
      <c r="D16" s="214" t="s">
        <v>25</v>
      </c>
      <c r="E16" s="214" t="s">
        <v>25</v>
      </c>
      <c r="F16" s="214" t="s">
        <v>25</v>
      </c>
      <c r="G16" s="214" t="s">
        <v>25</v>
      </c>
    </row>
    <row r="17" spans="1:9" x14ac:dyDescent="0.45">
      <c r="B17" s="5" t="s">
        <v>102</v>
      </c>
    </row>
    <row r="18" spans="1:9" x14ac:dyDescent="0.45">
      <c r="B18" s="115" t="s">
        <v>103</v>
      </c>
      <c r="C18" s="215">
        <v>1</v>
      </c>
      <c r="D18" s="214">
        <f>2680*12*1</f>
        <v>32160</v>
      </c>
      <c r="E18" s="214"/>
      <c r="F18" s="214"/>
      <c r="G18" s="214">
        <f>120*12</f>
        <v>1440</v>
      </c>
    </row>
    <row r="19" spans="1:9" x14ac:dyDescent="0.45">
      <c r="B19" s="115" t="s">
        <v>99</v>
      </c>
      <c r="C19" s="215">
        <v>1</v>
      </c>
      <c r="D19" s="214">
        <f>2100*12*1</f>
        <v>25200</v>
      </c>
      <c r="E19" s="214"/>
      <c r="F19" s="214">
        <f>100*12</f>
        <v>1200</v>
      </c>
      <c r="G19" s="214">
        <f>120*12</f>
        <v>1440</v>
      </c>
    </row>
    <row r="20" spans="1:9" x14ac:dyDescent="0.45">
      <c r="B20" s="115" t="s">
        <v>92</v>
      </c>
      <c r="C20" s="215">
        <v>10</v>
      </c>
      <c r="D20" s="214">
        <f>1130*13*10</f>
        <v>146900</v>
      </c>
      <c r="E20" s="214">
        <f>200*12*10</f>
        <v>24000</v>
      </c>
      <c r="F20" s="214">
        <f>200*12*10</f>
        <v>24000</v>
      </c>
      <c r="G20" s="214">
        <f>120*12*10</f>
        <v>14400</v>
      </c>
    </row>
    <row r="21" spans="1:9" x14ac:dyDescent="0.45">
      <c r="B21" s="115" t="s">
        <v>93</v>
      </c>
      <c r="C21" s="215">
        <v>3</v>
      </c>
      <c r="D21" s="214">
        <f>1130*13*3</f>
        <v>44070</v>
      </c>
      <c r="E21" s="214">
        <f>170*12*10</f>
        <v>20400</v>
      </c>
      <c r="F21" s="214">
        <f>200*12*10</f>
        <v>24000</v>
      </c>
      <c r="G21" s="214">
        <f>120*12*10</f>
        <v>14400</v>
      </c>
    </row>
    <row r="22" spans="1:9" x14ac:dyDescent="0.45">
      <c r="B22" s="115" t="s">
        <v>104</v>
      </c>
      <c r="C22" s="215">
        <v>4</v>
      </c>
      <c r="D22" s="214">
        <f>D14*12</f>
        <v>43200</v>
      </c>
      <c r="E22" s="214"/>
      <c r="F22" s="214"/>
      <c r="G22" s="214"/>
    </row>
    <row r="23" spans="1:9" x14ac:dyDescent="0.45">
      <c r="B23" s="115" t="s">
        <v>105</v>
      </c>
      <c r="C23" s="215">
        <v>1</v>
      </c>
      <c r="D23" s="214">
        <f>D13*12</f>
        <v>7200</v>
      </c>
      <c r="E23" s="214"/>
      <c r="F23" s="214"/>
      <c r="G23" s="214"/>
    </row>
    <row r="24" spans="1:9" x14ac:dyDescent="0.45">
      <c r="B24" s="115"/>
      <c r="C24" s="215"/>
      <c r="D24" s="214"/>
      <c r="E24" s="214"/>
      <c r="F24" s="214"/>
      <c r="G24" s="214"/>
    </row>
    <row r="25" spans="1:9" x14ac:dyDescent="0.45">
      <c r="B25" s="115"/>
      <c r="C25" s="215"/>
      <c r="D25" s="214"/>
      <c r="E25" s="214"/>
      <c r="F25" s="214"/>
      <c r="G25" s="214"/>
    </row>
    <row r="26" spans="1:9" x14ac:dyDescent="0.45">
      <c r="B26" s="5" t="s">
        <v>24</v>
      </c>
      <c r="C26" s="3"/>
      <c r="D26" s="216">
        <f>SUM(D18:D23)</f>
        <v>298730</v>
      </c>
      <c r="E26" s="216">
        <f>SUM(E18:E21)</f>
        <v>44400</v>
      </c>
      <c r="F26" s="216">
        <f>SUM(F18:F21)</f>
        <v>49200</v>
      </c>
      <c r="G26" s="216">
        <f>SUM(G18:G21)</f>
        <v>31680</v>
      </c>
      <c r="H26" s="3"/>
      <c r="I26" s="221">
        <f>SUM(D26:H26)</f>
        <v>424010</v>
      </c>
    </row>
    <row r="27" spans="1:9" x14ac:dyDescent="0.45">
      <c r="H27">
        <v>12</v>
      </c>
      <c r="I27" s="217" cm="1">
        <f t="array" ref="I27">MMULT(I26,1/H27)</f>
        <v>35334.166666666664</v>
      </c>
    </row>
    <row r="28" spans="1:9" x14ac:dyDescent="0.45">
      <c r="B28" s="5" t="s">
        <v>106</v>
      </c>
    </row>
    <row r="29" spans="1:9" x14ac:dyDescent="0.45">
      <c r="A29" t="s">
        <v>102</v>
      </c>
      <c r="B29" s="115" t="s">
        <v>33</v>
      </c>
      <c r="D29" s="214">
        <v>69200</v>
      </c>
      <c r="E29" s="214"/>
      <c r="F29" s="214"/>
      <c r="G29" s="214"/>
    </row>
    <row r="30" spans="1:9" x14ac:dyDescent="0.45">
      <c r="A30" t="s">
        <v>102</v>
      </c>
      <c r="B30" s="115" t="s">
        <v>5</v>
      </c>
      <c r="D30" s="214">
        <v>1200</v>
      </c>
      <c r="E30" s="214"/>
      <c r="F30" s="214"/>
      <c r="G30" s="214"/>
    </row>
    <row r="31" spans="1:9" x14ac:dyDescent="0.45">
      <c r="A31" t="s">
        <v>102</v>
      </c>
      <c r="B31" s="115" t="s">
        <v>107</v>
      </c>
      <c r="D31" s="214">
        <v>29355</v>
      </c>
      <c r="E31" s="214"/>
      <c r="F31" s="214"/>
      <c r="G31" s="214"/>
    </row>
    <row r="32" spans="1:9" x14ac:dyDescent="0.45">
      <c r="A32" t="s">
        <v>102</v>
      </c>
      <c r="B32" s="115" t="s">
        <v>111</v>
      </c>
      <c r="D32" s="218">
        <v>60000</v>
      </c>
      <c r="E32" s="214"/>
      <c r="F32" s="214"/>
      <c r="G32" s="214"/>
    </row>
    <row r="33" spans="2:9" x14ac:dyDescent="0.45">
      <c r="B33" s="5" t="s">
        <v>24</v>
      </c>
      <c r="C33" s="3"/>
      <c r="D33" s="216">
        <f>SUM(D29:D32)</f>
        <v>159755</v>
      </c>
      <c r="E33" s="216" t="s">
        <v>25</v>
      </c>
      <c r="F33" s="216" t="s">
        <v>25</v>
      </c>
      <c r="G33" s="216" t="s">
        <v>25</v>
      </c>
      <c r="H33" s="3"/>
      <c r="I33" s="221">
        <f>SUM(D33:H33)</f>
        <v>159755</v>
      </c>
    </row>
    <row r="34" spans="2:9" x14ac:dyDescent="0.45">
      <c r="H34">
        <v>12</v>
      </c>
      <c r="I34" s="217" cm="1">
        <f t="array" ref="I34">MMULT(I33,1/H34)</f>
        <v>13312.916666666666</v>
      </c>
    </row>
    <row r="35" spans="2:9" x14ac:dyDescent="0.45">
      <c r="D35" s="214"/>
      <c r="E35" s="214"/>
      <c r="F35" s="214"/>
      <c r="G35" s="214"/>
    </row>
    <row r="37" spans="2:9" x14ac:dyDescent="0.45">
      <c r="H37" t="s">
        <v>24</v>
      </c>
      <c r="I37" s="217">
        <f>SUM(I27,I34)</f>
        <v>48647.083333333328</v>
      </c>
    </row>
    <row r="40" spans="2:9" x14ac:dyDescent="0.45">
      <c r="G40" s="219">
        <v>310</v>
      </c>
      <c r="H40" s="6">
        <v>180</v>
      </c>
      <c r="I40" s="219" cm="1">
        <f t="array" ref="I40">MMULT(G40,H40)</f>
        <v>55800</v>
      </c>
    </row>
    <row r="42" spans="2:9" x14ac:dyDescent="0.45">
      <c r="H42" t="s">
        <v>35</v>
      </c>
      <c r="I42" s="220">
        <f>SUM(I40,-I37)</f>
        <v>7152.9166666666715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E1BDC-57C5-4987-90DD-5DE51FBE1FF4}">
  <dimension ref="A1:J33"/>
  <sheetViews>
    <sheetView workbookViewId="0">
      <selection activeCell="B18" sqref="B18"/>
    </sheetView>
  </sheetViews>
  <sheetFormatPr baseColWidth="10" defaultRowHeight="14.25" x14ac:dyDescent="0.45"/>
  <cols>
    <col min="1" max="1" width="5.9296875" bestFit="1" customWidth="1"/>
    <col min="2" max="2" width="10.9296875" style="117" bestFit="1" customWidth="1"/>
    <col min="3" max="3" width="12.73046875" style="117" customWidth="1"/>
    <col min="4" max="4" width="12.06640625" bestFit="1" customWidth="1"/>
    <col min="9" max="9" width="15.3984375" bestFit="1" customWidth="1"/>
    <col min="10" max="10" width="14.3984375" bestFit="1" customWidth="1"/>
  </cols>
  <sheetData>
    <row r="1" spans="1:4" x14ac:dyDescent="0.45">
      <c r="D1" s="130" t="s">
        <v>25</v>
      </c>
    </row>
    <row r="2" spans="1:4" x14ac:dyDescent="0.45">
      <c r="A2" s="6" t="s">
        <v>64</v>
      </c>
      <c r="B2" s="123" t="s">
        <v>65</v>
      </c>
      <c r="C2" s="123" t="s">
        <v>66</v>
      </c>
      <c r="D2" s="6" t="s">
        <v>67</v>
      </c>
    </row>
    <row r="3" spans="1:4" x14ac:dyDescent="0.45">
      <c r="A3" s="121">
        <v>45658</v>
      </c>
      <c r="B3" s="122">
        <f>SUM('EEFF 2026'!C3)</f>
        <v>815.31</v>
      </c>
      <c r="C3" s="122">
        <v>40000</v>
      </c>
      <c r="D3" s="122">
        <f>SUM(-B3,C3)</f>
        <v>39184.69</v>
      </c>
    </row>
    <row r="4" spans="1:4" x14ac:dyDescent="0.45">
      <c r="A4" s="121">
        <v>45689</v>
      </c>
      <c r="B4" s="122">
        <f>SUM('EEFF 2026'!C4)</f>
        <v>0</v>
      </c>
      <c r="C4" s="122">
        <f>SUM(C3)</f>
        <v>40000</v>
      </c>
      <c r="D4" s="122">
        <f t="shared" ref="D4:D11" si="0">SUM(-B4,C4)</f>
        <v>40000</v>
      </c>
    </row>
    <row r="5" spans="1:4" x14ac:dyDescent="0.45">
      <c r="A5" s="121">
        <v>45717</v>
      </c>
      <c r="B5" s="122">
        <f>SUM('EEFF 2026'!C5)</f>
        <v>0</v>
      </c>
      <c r="C5" s="122">
        <f t="shared" ref="C5:C14" si="1">SUM(C4)</f>
        <v>40000</v>
      </c>
      <c r="D5" s="122">
        <f t="shared" si="0"/>
        <v>40000</v>
      </c>
    </row>
    <row r="6" spans="1:4" x14ac:dyDescent="0.45">
      <c r="A6" s="121">
        <v>45748</v>
      </c>
      <c r="B6" s="122">
        <f>SUM('EEFF 2026'!C6)</f>
        <v>0</v>
      </c>
      <c r="C6" s="122">
        <f t="shared" si="1"/>
        <v>40000</v>
      </c>
      <c r="D6" s="122">
        <f t="shared" si="0"/>
        <v>40000</v>
      </c>
    </row>
    <row r="7" spans="1:4" x14ac:dyDescent="0.45">
      <c r="A7" s="121">
        <v>45778</v>
      </c>
      <c r="B7" s="122">
        <f>SUM('EEFF 2026'!C7)</f>
        <v>0</v>
      </c>
      <c r="C7" s="122">
        <f t="shared" si="1"/>
        <v>40000</v>
      </c>
      <c r="D7" s="122">
        <f t="shared" si="0"/>
        <v>40000</v>
      </c>
    </row>
    <row r="8" spans="1:4" x14ac:dyDescent="0.45">
      <c r="A8" s="121">
        <v>45809</v>
      </c>
      <c r="B8" s="122">
        <f>SUM('EEFF 2026'!C8)</f>
        <v>0</v>
      </c>
      <c r="C8" s="122">
        <f t="shared" si="1"/>
        <v>40000</v>
      </c>
      <c r="D8" s="122">
        <f t="shared" si="0"/>
        <v>40000</v>
      </c>
    </row>
    <row r="9" spans="1:4" x14ac:dyDescent="0.45">
      <c r="A9" s="121">
        <v>45839</v>
      </c>
      <c r="B9" s="122">
        <f>SUM('EEFF 2026'!C9)</f>
        <v>0</v>
      </c>
      <c r="C9" s="122">
        <f t="shared" si="1"/>
        <v>40000</v>
      </c>
      <c r="D9" s="122">
        <f t="shared" si="0"/>
        <v>40000</v>
      </c>
    </row>
    <row r="10" spans="1:4" x14ac:dyDescent="0.45">
      <c r="A10" s="121">
        <v>45870</v>
      </c>
      <c r="B10" s="122">
        <f>SUM('EEFF 2026'!C10)</f>
        <v>0</v>
      </c>
      <c r="C10" s="122">
        <f t="shared" si="1"/>
        <v>40000</v>
      </c>
      <c r="D10" s="122">
        <f t="shared" si="0"/>
        <v>40000</v>
      </c>
    </row>
    <row r="11" spans="1:4" x14ac:dyDescent="0.45">
      <c r="A11" s="121">
        <v>45901</v>
      </c>
      <c r="B11" s="122">
        <f>SUM('EEFF 2026'!C11)</f>
        <v>0</v>
      </c>
      <c r="C11" s="122">
        <f t="shared" si="1"/>
        <v>40000</v>
      </c>
      <c r="D11" s="122">
        <f t="shared" si="0"/>
        <v>40000</v>
      </c>
    </row>
    <row r="12" spans="1:4" x14ac:dyDescent="0.45">
      <c r="A12" s="121">
        <v>45931</v>
      </c>
      <c r="B12" s="122">
        <f>SUM('EEFF 2026'!C12)</f>
        <v>0</v>
      </c>
      <c r="C12" s="122">
        <f t="shared" si="1"/>
        <v>40000</v>
      </c>
      <c r="D12" s="122" t="s">
        <v>25</v>
      </c>
    </row>
    <row r="13" spans="1:4" x14ac:dyDescent="0.45">
      <c r="A13" s="121">
        <v>45962</v>
      </c>
      <c r="B13" s="122">
        <f>SUM('EEFF 2026'!C13)</f>
        <v>0</v>
      </c>
      <c r="C13" s="122">
        <f t="shared" si="1"/>
        <v>40000</v>
      </c>
      <c r="D13" s="122" t="s">
        <v>25</v>
      </c>
    </row>
    <row r="14" spans="1:4" x14ac:dyDescent="0.45">
      <c r="A14" s="121">
        <v>45992</v>
      </c>
      <c r="B14" s="122">
        <f>SUM('EEFF 2026'!C14)</f>
        <v>0</v>
      </c>
      <c r="C14" s="122">
        <f t="shared" si="1"/>
        <v>40000</v>
      </c>
      <c r="D14" s="122" t="s">
        <v>25</v>
      </c>
    </row>
    <row r="15" spans="1:4" x14ac:dyDescent="0.45">
      <c r="D15" s="131">
        <f>SUM(D3:D14)</f>
        <v>359184.69</v>
      </c>
    </row>
    <row r="22" spans="1:10" x14ac:dyDescent="0.45">
      <c r="C22"/>
    </row>
    <row r="25" spans="1:10" x14ac:dyDescent="0.45">
      <c r="B25" s="117" t="s">
        <v>84</v>
      </c>
      <c r="D25">
        <v>15</v>
      </c>
      <c r="J25" s="6" t="s">
        <v>88</v>
      </c>
    </row>
    <row r="26" spans="1:10" x14ac:dyDescent="0.45">
      <c r="A26">
        <v>2018</v>
      </c>
      <c r="B26" s="117">
        <v>930</v>
      </c>
      <c r="C26" s="117">
        <f>SUM(B26)-930</f>
        <v>0</v>
      </c>
      <c r="D26" cm="1">
        <f t="array" ref="D26">MMULT(C26,$D$25)</f>
        <v>0</v>
      </c>
      <c r="H26" s="15" t="s">
        <v>89</v>
      </c>
      <c r="I26" s="15">
        <v>14</v>
      </c>
      <c r="J26" s="211">
        <v>0.09</v>
      </c>
    </row>
    <row r="27" spans="1:10" x14ac:dyDescent="0.45">
      <c r="A27">
        <v>2019</v>
      </c>
      <c r="B27" s="117">
        <v>930</v>
      </c>
      <c r="C27" s="117">
        <f>SUM(B27)-B26</f>
        <v>0</v>
      </c>
      <c r="D27" cm="1">
        <f t="array" ref="D27">MMULT(C27,$D$25)</f>
        <v>0</v>
      </c>
      <c r="H27" s="8">
        <v>1025</v>
      </c>
      <c r="I27" s="75" cm="1">
        <f t="array" ref="I27">MMULT(H27,I26)</f>
        <v>14350</v>
      </c>
      <c r="J27" s="75" cm="1">
        <f t="array" ref="J27">MMULT(I27,J26)</f>
        <v>1291.5</v>
      </c>
    </row>
    <row r="28" spans="1:10" x14ac:dyDescent="0.45">
      <c r="A28">
        <v>2020</v>
      </c>
      <c r="B28" s="117">
        <v>930</v>
      </c>
      <c r="C28" s="117">
        <f t="shared" ref="C28:C33" si="2">SUM(B28)-B27</f>
        <v>0</v>
      </c>
      <c r="D28" cm="1">
        <f t="array" ref="D28">MMULT(C28,$D$25)</f>
        <v>0</v>
      </c>
      <c r="H28" s="8">
        <v>1130</v>
      </c>
      <c r="I28" s="75" cm="1">
        <f t="array" ref="I28">MMULT(H28,I26)</f>
        <v>15820</v>
      </c>
      <c r="J28" s="75" cm="1">
        <f t="array" ref="J28">MMULT(I28,J26)</f>
        <v>1423.8</v>
      </c>
    </row>
    <row r="29" spans="1:10" x14ac:dyDescent="0.45">
      <c r="A29">
        <v>2021</v>
      </c>
      <c r="B29" s="117">
        <v>930</v>
      </c>
      <c r="C29" s="117">
        <f t="shared" si="2"/>
        <v>0</v>
      </c>
      <c r="D29" cm="1">
        <f t="array" ref="D29">MMULT(C29,$D$25)</f>
        <v>0</v>
      </c>
      <c r="H29" s="8" t="s">
        <v>87</v>
      </c>
      <c r="I29" s="212">
        <f>SUM(I28,-I27)</f>
        <v>1470</v>
      </c>
      <c r="J29" s="212">
        <f>SUM(J28,-J27)</f>
        <v>132.29999999999995</v>
      </c>
    </row>
    <row r="30" spans="1:10" x14ac:dyDescent="0.45">
      <c r="A30">
        <v>2022</v>
      </c>
      <c r="B30" s="117">
        <v>1025</v>
      </c>
      <c r="C30" s="117">
        <f t="shared" si="2"/>
        <v>95</v>
      </c>
      <c r="D30" cm="1">
        <f t="array" ref="D30">MMULT(C30,$D$25)</f>
        <v>1425</v>
      </c>
      <c r="H30" s="15" t="s">
        <v>90</v>
      </c>
      <c r="I30" s="290">
        <f>SUM(I29,J29)</f>
        <v>1602.3</v>
      </c>
      <c r="J30" s="291"/>
    </row>
    <row r="31" spans="1:10" x14ac:dyDescent="0.45">
      <c r="A31">
        <v>2023</v>
      </c>
      <c r="B31" s="117">
        <v>1025</v>
      </c>
      <c r="C31" s="117">
        <f t="shared" si="2"/>
        <v>0</v>
      </c>
      <c r="D31" cm="1">
        <f t="array" ref="D31">MMULT(C31,$D$25)</f>
        <v>0</v>
      </c>
    </row>
    <row r="32" spans="1:10" x14ac:dyDescent="0.45">
      <c r="A32">
        <v>2024</v>
      </c>
      <c r="B32" s="117">
        <v>1025</v>
      </c>
      <c r="C32" s="117">
        <f t="shared" si="2"/>
        <v>0</v>
      </c>
      <c r="D32" cm="1">
        <f t="array" ref="D32">MMULT(C32,$D$25)</f>
        <v>0</v>
      </c>
    </row>
    <row r="33" spans="1:4" x14ac:dyDescent="0.45">
      <c r="A33">
        <v>2024</v>
      </c>
      <c r="B33" s="117">
        <v>1130</v>
      </c>
      <c r="C33" s="117">
        <f t="shared" si="2"/>
        <v>105</v>
      </c>
      <c r="D33" cm="1">
        <f t="array" ref="D33">MMULT(C33,$D$25)</f>
        <v>1575</v>
      </c>
    </row>
  </sheetData>
  <mergeCells count="1">
    <mergeCell ref="I30:J30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C2:R204"/>
  <sheetViews>
    <sheetView showGridLines="0" topLeftCell="D90" zoomScaleNormal="100" workbookViewId="0">
      <selection activeCell="N102" sqref="N102"/>
    </sheetView>
  </sheetViews>
  <sheetFormatPr baseColWidth="10" defaultRowHeight="14.25" x14ac:dyDescent="0.45"/>
  <cols>
    <col min="1" max="1" width="3.86328125" customWidth="1"/>
    <col min="2" max="2" width="7.1328125" customWidth="1"/>
    <col min="4" max="5" width="14.265625" customWidth="1"/>
    <col min="6" max="6" width="5.73046875" customWidth="1"/>
    <col min="7" max="7" width="5.3984375" customWidth="1"/>
    <col min="8" max="8" width="11.3984375" style="6"/>
    <col min="9" max="9" width="11.59765625" style="6" customWidth="1"/>
    <col min="10" max="10" width="11.86328125" bestFit="1" customWidth="1"/>
    <col min="11" max="11" width="12.3984375" customWidth="1"/>
    <col min="12" max="12" width="7.265625" customWidth="1"/>
    <col min="13" max="13" width="10.73046875" style="6" customWidth="1"/>
    <col min="14" max="14" width="9.86328125" style="6" customWidth="1"/>
    <col min="15" max="15" width="14.265625" bestFit="1" customWidth="1"/>
    <col min="16" max="16" width="12.265625" style="6" bestFit="1" customWidth="1"/>
    <col min="17" max="17" width="11" style="6" customWidth="1"/>
    <col min="18" max="18" width="8.59765625" style="6" bestFit="1" customWidth="1"/>
  </cols>
  <sheetData>
    <row r="2" spans="3:17" x14ac:dyDescent="0.45">
      <c r="C2" s="3" t="s">
        <v>50</v>
      </c>
      <c r="M2" s="6" t="s">
        <v>25</v>
      </c>
      <c r="N2" s="6" t="s">
        <v>25</v>
      </c>
    </row>
    <row r="3" spans="3:17" ht="14.65" thickBot="1" x14ac:dyDescent="0.5">
      <c r="D3" s="15" t="s">
        <v>47</v>
      </c>
      <c r="E3" s="15" t="s">
        <v>46</v>
      </c>
      <c r="F3" s="64"/>
      <c r="H3" s="15" t="s">
        <v>38</v>
      </c>
      <c r="M3" s="15" t="s">
        <v>37</v>
      </c>
      <c r="P3" s="6" t="s">
        <v>134</v>
      </c>
    </row>
    <row r="4" spans="3:17" ht="15" customHeight="1" x14ac:dyDescent="0.45">
      <c r="C4" s="165">
        <v>43467</v>
      </c>
      <c r="D4" s="166">
        <v>500</v>
      </c>
      <c r="E4" s="167"/>
      <c r="F4" s="8"/>
      <c r="H4" s="155" t="s">
        <v>39</v>
      </c>
      <c r="I4" s="156">
        <v>43407</v>
      </c>
      <c r="J4" s="157">
        <v>1700</v>
      </c>
      <c r="K4" s="74"/>
      <c r="M4" s="32">
        <v>43040</v>
      </c>
      <c r="N4" s="34">
        <v>3600</v>
      </c>
      <c r="P4" s="66">
        <v>43407</v>
      </c>
      <c r="Q4" s="68">
        <v>1700</v>
      </c>
    </row>
    <row r="5" spans="3:17" ht="15" customHeight="1" x14ac:dyDescent="0.45">
      <c r="C5" s="168">
        <v>43491</v>
      </c>
      <c r="D5" s="63">
        <v>500</v>
      </c>
      <c r="E5" s="169"/>
      <c r="F5" s="8"/>
      <c r="H5" s="158"/>
      <c r="I5" s="159">
        <v>43419</v>
      </c>
      <c r="J5" s="157">
        <v>3400</v>
      </c>
      <c r="K5" s="74"/>
      <c r="M5" s="32">
        <v>43070</v>
      </c>
      <c r="N5" s="34">
        <v>3600</v>
      </c>
      <c r="P5" s="66">
        <v>43103</v>
      </c>
      <c r="Q5" s="73">
        <v>10000</v>
      </c>
    </row>
    <row r="6" spans="3:17" ht="15" customHeight="1" x14ac:dyDescent="0.45">
      <c r="C6" s="168">
        <v>43535</v>
      </c>
      <c r="D6" s="63">
        <v>500</v>
      </c>
      <c r="E6" s="169"/>
      <c r="F6" s="8"/>
      <c r="H6" s="158"/>
      <c r="I6" s="159">
        <v>43439</v>
      </c>
      <c r="J6" s="157">
        <v>1700</v>
      </c>
      <c r="K6" s="74"/>
      <c r="M6" s="32">
        <v>43101</v>
      </c>
      <c r="N6" s="34">
        <v>3600</v>
      </c>
      <c r="P6" s="66">
        <v>43131</v>
      </c>
      <c r="Q6" s="73">
        <v>3159.99</v>
      </c>
    </row>
    <row r="7" spans="3:17" ht="15" customHeight="1" x14ac:dyDescent="0.45">
      <c r="C7" s="168">
        <v>43558</v>
      </c>
      <c r="D7" s="63" t="s">
        <v>25</v>
      </c>
      <c r="E7" s="169">
        <v>5040.24</v>
      </c>
      <c r="F7" s="8"/>
      <c r="H7" s="158"/>
      <c r="I7" s="159">
        <v>43456</v>
      </c>
      <c r="J7" s="157">
        <v>1700</v>
      </c>
      <c r="K7" s="74"/>
      <c r="L7" s="8"/>
      <c r="M7" s="32">
        <v>43132</v>
      </c>
      <c r="N7" s="34">
        <v>3600</v>
      </c>
      <c r="P7" s="66">
        <v>43167</v>
      </c>
      <c r="Q7" s="73">
        <v>3159.99</v>
      </c>
    </row>
    <row r="8" spans="3:17" ht="15" customHeight="1" x14ac:dyDescent="0.45">
      <c r="C8" s="168">
        <v>43563</v>
      </c>
      <c r="D8" s="63">
        <v>500</v>
      </c>
      <c r="E8" s="169"/>
      <c r="F8" s="8"/>
      <c r="H8" s="158"/>
      <c r="I8" s="156">
        <v>43668</v>
      </c>
      <c r="J8" s="157">
        <v>3363.51</v>
      </c>
      <c r="K8" s="74"/>
      <c r="M8" s="32">
        <v>43160</v>
      </c>
      <c r="N8" s="34">
        <v>3600</v>
      </c>
      <c r="P8" s="66">
        <v>43196</v>
      </c>
      <c r="Q8" s="73">
        <v>3159.99</v>
      </c>
    </row>
    <row r="9" spans="3:17" ht="15" customHeight="1" x14ac:dyDescent="0.45">
      <c r="C9" s="168">
        <v>43581</v>
      </c>
      <c r="D9" s="63">
        <v>500</v>
      </c>
      <c r="E9" s="169"/>
      <c r="F9" s="8"/>
      <c r="H9" s="158"/>
      <c r="I9" s="156">
        <v>43668</v>
      </c>
      <c r="J9" s="157">
        <v>606.91999999999996</v>
      </c>
      <c r="K9" s="74"/>
      <c r="M9" s="32">
        <v>43191</v>
      </c>
      <c r="N9" s="34">
        <v>3600</v>
      </c>
      <c r="P9" s="66">
        <v>43265</v>
      </c>
      <c r="Q9" s="73">
        <v>520</v>
      </c>
    </row>
    <row r="10" spans="3:17" ht="15" customHeight="1" x14ac:dyDescent="0.45">
      <c r="C10" s="168">
        <v>43588</v>
      </c>
      <c r="D10" s="63" t="s">
        <v>25</v>
      </c>
      <c r="E10" s="169">
        <v>1680.08</v>
      </c>
      <c r="F10" s="8"/>
      <c r="H10" s="158"/>
      <c r="I10" s="156">
        <v>43883</v>
      </c>
      <c r="J10" s="157">
        <v>520</v>
      </c>
      <c r="K10" s="74"/>
      <c r="L10" s="8"/>
      <c r="M10" s="32">
        <v>43221</v>
      </c>
      <c r="N10" s="34">
        <v>3600</v>
      </c>
      <c r="P10" s="66">
        <v>43273</v>
      </c>
      <c r="Q10" s="132">
        <v>5710</v>
      </c>
    </row>
    <row r="11" spans="3:17" ht="15" customHeight="1" x14ac:dyDescent="0.45">
      <c r="C11" s="168">
        <v>43623</v>
      </c>
      <c r="D11" s="63">
        <v>500</v>
      </c>
      <c r="E11" s="169"/>
      <c r="F11" s="8"/>
      <c r="H11" s="158"/>
      <c r="I11" s="159">
        <v>44442</v>
      </c>
      <c r="J11" s="157">
        <v>712.3</v>
      </c>
      <c r="K11" s="74"/>
      <c r="L11" s="8"/>
      <c r="M11" s="32">
        <v>43252</v>
      </c>
      <c r="N11" s="34">
        <v>3600</v>
      </c>
      <c r="P11" s="66">
        <v>43279</v>
      </c>
      <c r="Q11" s="132">
        <v>2000</v>
      </c>
    </row>
    <row r="12" spans="3:17" ht="15" customHeight="1" x14ac:dyDescent="0.45">
      <c r="C12" s="168">
        <v>43626</v>
      </c>
      <c r="D12" s="63"/>
      <c r="E12" s="169">
        <v>1680.4</v>
      </c>
      <c r="F12" s="8"/>
      <c r="H12" s="158"/>
      <c r="I12" s="159">
        <v>44859</v>
      </c>
      <c r="J12" s="157">
        <v>683.72</v>
      </c>
      <c r="K12" s="74"/>
      <c r="L12" s="8"/>
      <c r="M12" s="32">
        <v>43282</v>
      </c>
      <c r="N12" s="34">
        <v>3600</v>
      </c>
      <c r="P12" s="66">
        <v>43354</v>
      </c>
      <c r="Q12" s="132">
        <v>5140</v>
      </c>
    </row>
    <row r="13" spans="3:17" ht="15" customHeight="1" x14ac:dyDescent="0.45">
      <c r="C13" s="168">
        <v>43652</v>
      </c>
      <c r="D13" s="63">
        <v>500</v>
      </c>
      <c r="E13" s="169"/>
      <c r="F13" s="8"/>
      <c r="H13" s="158"/>
      <c r="I13" s="159">
        <v>45352</v>
      </c>
      <c r="J13" s="157">
        <v>824.75</v>
      </c>
      <c r="K13" s="74"/>
      <c r="L13" s="8"/>
      <c r="M13" s="32">
        <v>43313</v>
      </c>
      <c r="N13" s="34">
        <v>3600</v>
      </c>
      <c r="P13" s="67">
        <v>43419</v>
      </c>
      <c r="Q13" s="68">
        <v>3400</v>
      </c>
    </row>
    <row r="14" spans="3:17" ht="15" customHeight="1" x14ac:dyDescent="0.45">
      <c r="C14" s="168">
        <v>43659</v>
      </c>
      <c r="D14" s="63"/>
      <c r="E14" s="169">
        <v>1680.08</v>
      </c>
      <c r="F14" s="8"/>
      <c r="H14" s="158"/>
      <c r="I14" s="159">
        <v>45378</v>
      </c>
      <c r="J14" s="157">
        <v>585</v>
      </c>
      <c r="L14" s="8"/>
      <c r="M14" s="32">
        <v>43344</v>
      </c>
      <c r="N14" s="34">
        <v>3600</v>
      </c>
      <c r="P14" s="66">
        <v>43425</v>
      </c>
      <c r="Q14" s="73">
        <v>3363.5</v>
      </c>
    </row>
    <row r="15" spans="3:17" ht="15" customHeight="1" x14ac:dyDescent="0.45">
      <c r="C15" s="168">
        <v>43659</v>
      </c>
      <c r="D15" s="63">
        <v>500</v>
      </c>
      <c r="E15" s="169"/>
      <c r="F15" s="8"/>
      <c r="H15" s="158"/>
      <c r="I15" s="159">
        <v>45544</v>
      </c>
      <c r="J15" s="157">
        <v>5220</v>
      </c>
      <c r="K15" s="74">
        <f>SUM(J13:J15)</f>
        <v>6629.75</v>
      </c>
      <c r="L15" s="8"/>
      <c r="M15" s="32">
        <v>43374</v>
      </c>
      <c r="N15" s="34">
        <v>3600</v>
      </c>
      <c r="P15" s="67">
        <v>43439</v>
      </c>
      <c r="Q15" s="68">
        <v>1700</v>
      </c>
    </row>
    <row r="16" spans="3:17" ht="15" customHeight="1" x14ac:dyDescent="0.45">
      <c r="C16" s="168">
        <v>43721</v>
      </c>
      <c r="D16" s="63"/>
      <c r="E16" s="169">
        <v>1680.08</v>
      </c>
      <c r="F16" s="8"/>
      <c r="H16" s="160"/>
      <c r="I16" s="159">
        <v>45658</v>
      </c>
      <c r="J16" s="157">
        <v>0</v>
      </c>
      <c r="K16" s="74">
        <f>SUM(J16)</f>
        <v>0</v>
      </c>
      <c r="M16" s="32">
        <v>43405</v>
      </c>
      <c r="N16" s="34">
        <v>3600</v>
      </c>
      <c r="P16" s="67">
        <v>43456</v>
      </c>
      <c r="Q16" s="68">
        <v>1700</v>
      </c>
    </row>
    <row r="17" spans="3:17" ht="15" customHeight="1" x14ac:dyDescent="0.45">
      <c r="C17" s="168">
        <v>43721</v>
      </c>
      <c r="D17" s="63"/>
      <c r="E17" s="169">
        <v>1680.08</v>
      </c>
      <c r="H17" s="154" t="s">
        <v>55</v>
      </c>
      <c r="I17" s="110">
        <v>43715</v>
      </c>
      <c r="J17" s="69">
        <v>1509</v>
      </c>
      <c r="M17" s="32">
        <v>43435</v>
      </c>
      <c r="N17" s="34">
        <v>3600</v>
      </c>
      <c r="P17" s="66">
        <v>43580</v>
      </c>
      <c r="Q17" s="73">
        <v>4068.35</v>
      </c>
    </row>
    <row r="18" spans="3:17" ht="15.75" customHeight="1" x14ac:dyDescent="0.45">
      <c r="C18" s="168">
        <v>43743</v>
      </c>
      <c r="D18" s="63">
        <v>500</v>
      </c>
      <c r="E18" s="169"/>
      <c r="H18" s="128"/>
      <c r="I18" s="110">
        <v>43921</v>
      </c>
      <c r="J18" s="69">
        <v>523.79</v>
      </c>
      <c r="M18" s="32">
        <v>43466</v>
      </c>
      <c r="N18" s="34">
        <v>3600</v>
      </c>
      <c r="P18" s="66">
        <v>43607</v>
      </c>
      <c r="Q18" s="73">
        <v>4068.35</v>
      </c>
    </row>
    <row r="19" spans="3:17" ht="15.75" customHeight="1" x14ac:dyDescent="0.45">
      <c r="C19" s="168">
        <v>43743</v>
      </c>
      <c r="D19" s="63">
        <v>500</v>
      </c>
      <c r="E19" s="169"/>
      <c r="H19" s="128"/>
      <c r="I19" s="110">
        <v>45328</v>
      </c>
      <c r="J19" s="69">
        <v>4478.37</v>
      </c>
      <c r="L19" s="8"/>
      <c r="M19" s="32">
        <v>43497</v>
      </c>
      <c r="N19" s="34">
        <v>3600</v>
      </c>
      <c r="P19" s="66">
        <v>43668</v>
      </c>
      <c r="Q19" s="68">
        <v>3363.51</v>
      </c>
    </row>
    <row r="20" spans="3:17" ht="15" customHeight="1" x14ac:dyDescent="0.45">
      <c r="C20" s="168">
        <v>43769</v>
      </c>
      <c r="D20" s="63">
        <v>500</v>
      </c>
      <c r="E20" s="169"/>
      <c r="H20" s="128"/>
      <c r="I20" s="110">
        <v>45331</v>
      </c>
      <c r="J20" s="69">
        <v>340</v>
      </c>
      <c r="L20" s="8"/>
      <c r="M20" s="32">
        <v>43525</v>
      </c>
      <c r="N20" s="34">
        <v>3600</v>
      </c>
      <c r="P20" s="66">
        <v>43668</v>
      </c>
      <c r="Q20" s="68">
        <v>606.91999999999996</v>
      </c>
    </row>
    <row r="21" spans="3:17" ht="15" customHeight="1" x14ac:dyDescent="0.45">
      <c r="C21" s="168">
        <v>43781</v>
      </c>
      <c r="D21" s="63"/>
      <c r="E21" s="169">
        <v>1680.08</v>
      </c>
      <c r="H21" s="128"/>
      <c r="I21" s="110">
        <v>45335</v>
      </c>
      <c r="J21" s="69">
        <v>4478.37</v>
      </c>
      <c r="L21" s="8"/>
      <c r="M21" s="32">
        <v>43556</v>
      </c>
      <c r="N21" s="34">
        <v>3600</v>
      </c>
      <c r="P21" s="66">
        <v>43715</v>
      </c>
      <c r="Q21" s="68">
        <v>1509</v>
      </c>
    </row>
    <row r="22" spans="3:17" ht="15.75" customHeight="1" x14ac:dyDescent="0.45">
      <c r="C22" s="168">
        <v>43801</v>
      </c>
      <c r="D22" s="63">
        <v>500</v>
      </c>
      <c r="E22" s="169"/>
      <c r="H22" s="128"/>
      <c r="I22" s="110">
        <v>45559</v>
      </c>
      <c r="J22" s="69">
        <v>2028.89</v>
      </c>
      <c r="K22" s="74">
        <f>SUM(J19:J22)</f>
        <v>11325.63</v>
      </c>
      <c r="M22" s="32">
        <v>43586</v>
      </c>
      <c r="N22" s="34">
        <v>3600</v>
      </c>
      <c r="P22" s="66">
        <v>43755</v>
      </c>
      <c r="Q22" s="73">
        <v>340.3</v>
      </c>
    </row>
    <row r="23" spans="3:17" ht="15.75" customHeight="1" thickBot="1" x14ac:dyDescent="0.5">
      <c r="C23" s="170">
        <v>43805</v>
      </c>
      <c r="D23" s="171"/>
      <c r="E23" s="172">
        <v>1680.08</v>
      </c>
      <c r="H23" s="129"/>
      <c r="I23" s="111">
        <v>45993</v>
      </c>
      <c r="J23" s="69">
        <v>203.02</v>
      </c>
      <c r="K23" s="74">
        <f>SUM(J23)</f>
        <v>203.02</v>
      </c>
      <c r="M23" s="32">
        <v>43617</v>
      </c>
      <c r="N23" s="34">
        <v>3600</v>
      </c>
      <c r="P23" s="66">
        <v>43761</v>
      </c>
      <c r="Q23" s="73">
        <v>148.30000000000001</v>
      </c>
    </row>
    <row r="24" spans="3:17" ht="15.75" customHeight="1" x14ac:dyDescent="0.45">
      <c r="C24" s="165">
        <v>43847</v>
      </c>
      <c r="D24" s="166" t="s">
        <v>25</v>
      </c>
      <c r="E24" s="167">
        <v>1680.08</v>
      </c>
      <c r="H24" s="107" t="s">
        <v>56</v>
      </c>
      <c r="I24" s="66">
        <v>43815</v>
      </c>
      <c r="J24" s="68">
        <v>1493.13</v>
      </c>
      <c r="K24" s="74"/>
      <c r="M24" s="32">
        <v>43647</v>
      </c>
      <c r="N24" s="34">
        <v>3600</v>
      </c>
      <c r="P24" s="66">
        <v>43780</v>
      </c>
      <c r="Q24" s="68">
        <v>2394.37</v>
      </c>
    </row>
    <row r="25" spans="3:17" ht="15" customHeight="1" x14ac:dyDescent="0.45">
      <c r="C25" s="168">
        <v>43833</v>
      </c>
      <c r="D25" s="63">
        <v>500</v>
      </c>
      <c r="E25" s="169"/>
      <c r="H25" s="108"/>
      <c r="I25" s="66">
        <v>43815</v>
      </c>
      <c r="J25" s="70">
        <v>1493.13</v>
      </c>
      <c r="K25" s="74"/>
      <c r="M25" s="32">
        <v>43678</v>
      </c>
      <c r="N25" s="34">
        <v>3600</v>
      </c>
      <c r="P25" s="66">
        <v>43788</v>
      </c>
      <c r="Q25" s="68">
        <v>1500</v>
      </c>
    </row>
    <row r="26" spans="3:17" ht="15" customHeight="1" x14ac:dyDescent="0.45">
      <c r="C26" s="168">
        <v>43865</v>
      </c>
      <c r="D26" s="63">
        <v>500</v>
      </c>
      <c r="E26" s="169"/>
      <c r="H26" s="108"/>
      <c r="I26" s="66">
        <v>43847</v>
      </c>
      <c r="J26" s="68">
        <v>1484.53</v>
      </c>
      <c r="K26" s="74"/>
      <c r="L26" s="8"/>
      <c r="M26" s="32">
        <v>43709</v>
      </c>
      <c r="N26" s="34">
        <v>3600</v>
      </c>
      <c r="P26" s="66">
        <v>43805</v>
      </c>
      <c r="Q26" s="68">
        <v>117.19</v>
      </c>
    </row>
    <row r="27" spans="3:17" ht="15" customHeight="1" x14ac:dyDescent="0.45">
      <c r="C27" s="168">
        <v>43900</v>
      </c>
      <c r="D27" s="63">
        <v>500</v>
      </c>
      <c r="E27" s="169"/>
      <c r="H27" s="108"/>
      <c r="I27" s="67">
        <v>43883</v>
      </c>
      <c r="J27" s="68">
        <v>346.5</v>
      </c>
      <c r="K27" s="74"/>
      <c r="L27" s="8"/>
      <c r="M27" s="32">
        <v>43739</v>
      </c>
      <c r="N27" s="34">
        <v>3600</v>
      </c>
      <c r="P27" s="66">
        <v>43815</v>
      </c>
      <c r="Q27" s="68">
        <v>1493.13</v>
      </c>
    </row>
    <row r="28" spans="3:17" ht="16.5" customHeight="1" x14ac:dyDescent="0.45">
      <c r="C28" s="168">
        <v>43921</v>
      </c>
      <c r="D28" s="63"/>
      <c r="E28" s="169">
        <v>1680.08</v>
      </c>
      <c r="H28" s="108"/>
      <c r="I28" s="67">
        <v>45156</v>
      </c>
      <c r="J28" s="68">
        <v>828.35</v>
      </c>
      <c r="K28" s="74"/>
      <c r="M28" s="32">
        <v>43770</v>
      </c>
      <c r="N28" s="34">
        <v>3600</v>
      </c>
      <c r="P28" s="66">
        <v>43815</v>
      </c>
      <c r="Q28" s="68">
        <v>1493.13</v>
      </c>
    </row>
    <row r="29" spans="3:17" ht="15" customHeight="1" x14ac:dyDescent="0.45">
      <c r="C29" s="168">
        <v>43921</v>
      </c>
      <c r="D29" s="63" t="s">
        <v>25</v>
      </c>
      <c r="E29" s="169">
        <v>1680.08</v>
      </c>
      <c r="H29" s="258" t="s">
        <v>80</v>
      </c>
      <c r="I29" s="66">
        <v>45231</v>
      </c>
      <c r="J29" s="68">
        <v>3516</v>
      </c>
      <c r="K29" s="74"/>
      <c r="L29" s="8"/>
      <c r="M29" s="32">
        <v>43800</v>
      </c>
      <c r="N29" s="34">
        <v>3600</v>
      </c>
      <c r="P29" s="66">
        <v>43847</v>
      </c>
      <c r="Q29" s="68">
        <v>1484.53</v>
      </c>
    </row>
    <row r="30" spans="3:17" ht="15" customHeight="1" x14ac:dyDescent="0.45">
      <c r="C30" s="168">
        <v>43935</v>
      </c>
      <c r="D30" s="63">
        <v>500</v>
      </c>
      <c r="E30" s="169"/>
      <c r="H30" s="259"/>
      <c r="I30" s="66">
        <v>45559</v>
      </c>
      <c r="J30" s="68">
        <v>2028.89</v>
      </c>
      <c r="K30" s="74">
        <f>SUM(J30)</f>
        <v>2028.89</v>
      </c>
      <c r="L30" s="8"/>
      <c r="M30" s="32">
        <v>43831</v>
      </c>
      <c r="N30" s="34">
        <v>3600</v>
      </c>
      <c r="P30" s="66">
        <v>43867</v>
      </c>
      <c r="Q30" s="68">
        <v>557.37</v>
      </c>
    </row>
    <row r="31" spans="3:17" ht="15" customHeight="1" x14ac:dyDescent="0.45">
      <c r="C31" s="168">
        <v>43948</v>
      </c>
      <c r="D31" s="63" t="s">
        <v>25</v>
      </c>
      <c r="E31" s="169">
        <v>1680.08</v>
      </c>
      <c r="H31" s="259"/>
      <c r="I31" s="66">
        <v>45790</v>
      </c>
      <c r="J31" s="68">
        <v>7543.91</v>
      </c>
      <c r="K31" s="74"/>
      <c r="L31" s="8"/>
      <c r="M31" s="32">
        <v>43862</v>
      </c>
      <c r="N31" s="34">
        <v>3600</v>
      </c>
      <c r="P31" s="66">
        <v>43869</v>
      </c>
      <c r="Q31" s="68">
        <v>3376.48</v>
      </c>
    </row>
    <row r="32" spans="3:17" ht="15" customHeight="1" x14ac:dyDescent="0.45">
      <c r="C32" s="168">
        <v>43993</v>
      </c>
      <c r="D32" s="63"/>
      <c r="E32" s="169">
        <v>1049.4100000000001</v>
      </c>
      <c r="H32" s="260" t="s">
        <v>25</v>
      </c>
      <c r="I32" s="66">
        <v>45993</v>
      </c>
      <c r="J32" s="68">
        <v>203.02</v>
      </c>
      <c r="K32" s="74">
        <f>SUM(J31:J32)</f>
        <v>7746.93</v>
      </c>
      <c r="M32" s="32">
        <v>43891</v>
      </c>
      <c r="N32" s="34">
        <v>3600</v>
      </c>
      <c r="P32" s="66">
        <v>43883</v>
      </c>
      <c r="Q32" s="68">
        <v>520</v>
      </c>
    </row>
    <row r="33" spans="3:17" ht="15" customHeight="1" x14ac:dyDescent="0.45">
      <c r="C33" s="168">
        <v>43985</v>
      </c>
      <c r="D33" s="63"/>
      <c r="E33" s="169">
        <v>1753.31</v>
      </c>
      <c r="H33" s="109" t="s">
        <v>63</v>
      </c>
      <c r="I33" s="113">
        <v>43265</v>
      </c>
      <c r="J33" s="114">
        <v>520</v>
      </c>
      <c r="L33" s="8"/>
      <c r="M33" s="32">
        <v>43922</v>
      </c>
      <c r="N33" s="34">
        <v>0</v>
      </c>
      <c r="P33" s="67">
        <v>43883</v>
      </c>
      <c r="Q33" s="68">
        <v>346.5</v>
      </c>
    </row>
    <row r="34" spans="3:17" ht="15" customHeight="1" x14ac:dyDescent="0.45">
      <c r="C34" s="168">
        <v>44006</v>
      </c>
      <c r="D34" s="63"/>
      <c r="E34" s="169">
        <v>1748.01</v>
      </c>
      <c r="H34" s="128"/>
      <c r="I34" s="110">
        <v>43273</v>
      </c>
      <c r="J34" s="72">
        <v>5710</v>
      </c>
      <c r="K34" s="74"/>
      <c r="M34" s="32">
        <v>43952</v>
      </c>
      <c r="N34" s="34">
        <v>0</v>
      </c>
      <c r="P34" s="66">
        <v>43883</v>
      </c>
      <c r="Q34" s="68">
        <v>346.5</v>
      </c>
    </row>
    <row r="35" spans="3:17" ht="15" customHeight="1" x14ac:dyDescent="0.45">
      <c r="C35" s="168">
        <v>44027</v>
      </c>
      <c r="D35" s="63">
        <v>500</v>
      </c>
      <c r="E35" s="169"/>
      <c r="H35" s="128"/>
      <c r="I35" s="110">
        <v>43279</v>
      </c>
      <c r="J35" s="72">
        <v>2000</v>
      </c>
      <c r="K35" s="74"/>
      <c r="M35" s="32">
        <v>43983</v>
      </c>
      <c r="N35" s="34">
        <v>0</v>
      </c>
      <c r="P35" s="67">
        <v>43883</v>
      </c>
      <c r="Q35" s="68">
        <v>346.5</v>
      </c>
    </row>
    <row r="36" spans="3:17" ht="15.75" customHeight="1" x14ac:dyDescent="0.45">
      <c r="C36" s="168">
        <v>44055</v>
      </c>
      <c r="D36" s="63"/>
      <c r="E36" s="169">
        <v>1748.01</v>
      </c>
      <c r="H36" s="128"/>
      <c r="I36" s="110">
        <v>43354</v>
      </c>
      <c r="J36" s="72">
        <v>5140</v>
      </c>
      <c r="K36" s="74"/>
      <c r="M36" s="32">
        <v>44013</v>
      </c>
      <c r="N36" s="34">
        <v>0</v>
      </c>
      <c r="P36" s="66">
        <v>43914</v>
      </c>
      <c r="Q36" s="73">
        <v>896</v>
      </c>
    </row>
    <row r="37" spans="3:17" ht="15.75" customHeight="1" x14ac:dyDescent="0.45">
      <c r="C37" s="168">
        <v>44057</v>
      </c>
      <c r="D37" s="63">
        <v>500</v>
      </c>
      <c r="E37" s="169"/>
      <c r="H37" s="128"/>
      <c r="I37" s="110">
        <v>43580</v>
      </c>
      <c r="J37" s="71">
        <v>4068.35</v>
      </c>
      <c r="K37" s="74"/>
      <c r="M37" s="32">
        <v>44044</v>
      </c>
      <c r="N37" s="34">
        <v>0</v>
      </c>
      <c r="P37" s="66">
        <v>43921</v>
      </c>
      <c r="Q37" s="68">
        <v>523.79</v>
      </c>
    </row>
    <row r="38" spans="3:17" ht="15" customHeight="1" x14ac:dyDescent="0.45">
      <c r="C38" s="168">
        <v>44057</v>
      </c>
      <c r="D38" s="63"/>
      <c r="E38" s="169">
        <v>1748.01</v>
      </c>
      <c r="H38" s="128"/>
      <c r="I38" s="110">
        <v>43607</v>
      </c>
      <c r="J38" s="71">
        <v>4068.35</v>
      </c>
      <c r="K38" s="74"/>
      <c r="M38" s="32">
        <v>44075</v>
      </c>
      <c r="N38" s="34">
        <v>0</v>
      </c>
      <c r="P38" s="66">
        <v>43921</v>
      </c>
      <c r="Q38" s="68">
        <v>561.29999999999995</v>
      </c>
    </row>
    <row r="39" spans="3:17" ht="15.75" customHeight="1" x14ac:dyDescent="0.45">
      <c r="C39" s="168">
        <v>44089</v>
      </c>
      <c r="D39" s="63">
        <v>500</v>
      </c>
      <c r="E39" s="169"/>
      <c r="H39" s="128"/>
      <c r="I39" s="110">
        <v>43755</v>
      </c>
      <c r="J39" s="71">
        <v>340.3</v>
      </c>
      <c r="K39" s="74"/>
      <c r="L39" s="8"/>
      <c r="M39" s="32">
        <v>44105</v>
      </c>
      <c r="N39" s="34">
        <v>0</v>
      </c>
      <c r="P39" s="66">
        <v>43935</v>
      </c>
      <c r="Q39" s="73">
        <v>384</v>
      </c>
    </row>
    <row r="40" spans="3:17" ht="15" customHeight="1" x14ac:dyDescent="0.45">
      <c r="C40" s="168">
        <v>44089</v>
      </c>
      <c r="D40" s="63"/>
      <c r="E40" s="169">
        <v>1748.01</v>
      </c>
      <c r="H40" s="128"/>
      <c r="I40" s="110">
        <v>43761</v>
      </c>
      <c r="J40" s="71">
        <v>148.30000000000001</v>
      </c>
      <c r="K40" s="74"/>
      <c r="M40" s="32">
        <v>44136</v>
      </c>
      <c r="N40" s="34">
        <v>0</v>
      </c>
      <c r="P40" s="66">
        <v>43985</v>
      </c>
      <c r="Q40" s="73">
        <v>1500</v>
      </c>
    </row>
    <row r="41" spans="3:17" ht="15" customHeight="1" x14ac:dyDescent="0.45">
      <c r="C41" s="168">
        <v>44121</v>
      </c>
      <c r="D41" s="63">
        <v>500</v>
      </c>
      <c r="E41" s="169"/>
      <c r="H41" s="128"/>
      <c r="I41" s="110">
        <v>43914</v>
      </c>
      <c r="J41" s="71">
        <v>896</v>
      </c>
      <c r="L41" s="8"/>
      <c r="M41" s="32">
        <v>44166</v>
      </c>
      <c r="N41" s="34">
        <v>0</v>
      </c>
      <c r="P41" s="67">
        <v>44054</v>
      </c>
      <c r="Q41" s="68">
        <v>581.78</v>
      </c>
    </row>
    <row r="42" spans="3:17" ht="15.75" customHeight="1" x14ac:dyDescent="0.45">
      <c r="C42" s="168">
        <v>44123</v>
      </c>
      <c r="D42" s="63">
        <v>500</v>
      </c>
      <c r="E42" s="169"/>
      <c r="H42" s="128"/>
      <c r="I42" s="110">
        <v>43935</v>
      </c>
      <c r="J42" s="71">
        <v>384</v>
      </c>
      <c r="K42" s="74"/>
      <c r="L42" s="74"/>
      <c r="M42" s="32">
        <v>44197</v>
      </c>
      <c r="N42" s="34">
        <v>3600</v>
      </c>
      <c r="P42" s="67">
        <v>44068</v>
      </c>
      <c r="Q42" s="68">
        <v>453.8</v>
      </c>
    </row>
    <row r="43" spans="3:17" ht="15" customHeight="1" x14ac:dyDescent="0.45">
      <c r="C43" s="168">
        <v>44159</v>
      </c>
      <c r="D43" s="63"/>
      <c r="E43" s="169">
        <f>1482.21+265.8</f>
        <v>1748.01</v>
      </c>
      <c r="H43" s="128"/>
      <c r="I43" s="110">
        <v>43985</v>
      </c>
      <c r="J43" s="71">
        <v>1500</v>
      </c>
      <c r="M43" s="32">
        <v>44228</v>
      </c>
      <c r="N43" s="34">
        <v>3600</v>
      </c>
      <c r="P43" s="67">
        <v>44111</v>
      </c>
      <c r="Q43" s="68">
        <v>572</v>
      </c>
    </row>
    <row r="44" spans="3:17" ht="15.75" customHeight="1" x14ac:dyDescent="0.45">
      <c r="C44" s="168">
        <v>44159</v>
      </c>
      <c r="D44" s="63"/>
      <c r="E44" s="169">
        <f>1482.21+265.8</f>
        <v>1748.01</v>
      </c>
      <c r="H44" s="128"/>
      <c r="I44" s="110">
        <v>44363</v>
      </c>
      <c r="J44" s="71">
        <v>350</v>
      </c>
      <c r="M44" s="32">
        <v>44256</v>
      </c>
      <c r="N44" s="34">
        <v>3600</v>
      </c>
      <c r="P44" s="67">
        <v>44111</v>
      </c>
      <c r="Q44" s="68">
        <v>453.79</v>
      </c>
    </row>
    <row r="45" spans="3:17" ht="15" customHeight="1" x14ac:dyDescent="0.45">
      <c r="C45" s="168">
        <v>44159</v>
      </c>
      <c r="D45" s="63">
        <v>500</v>
      </c>
      <c r="E45" s="169"/>
      <c r="H45" s="128"/>
      <c r="I45" s="111">
        <v>44382</v>
      </c>
      <c r="J45" s="71">
        <v>680</v>
      </c>
      <c r="K45" s="74" t="s">
        <v>25</v>
      </c>
      <c r="M45" s="32">
        <v>44287</v>
      </c>
      <c r="N45" s="34">
        <v>3600</v>
      </c>
      <c r="P45" s="66">
        <v>44120</v>
      </c>
      <c r="Q45" s="73">
        <v>232.5</v>
      </c>
    </row>
    <row r="46" spans="3:17" ht="15" customHeight="1" x14ac:dyDescent="0.45">
      <c r="C46" s="168">
        <v>44159</v>
      </c>
      <c r="D46" s="63">
        <v>500</v>
      </c>
      <c r="E46" s="169"/>
      <c r="H46" s="128"/>
      <c r="I46" s="111">
        <v>44775</v>
      </c>
      <c r="J46" s="71">
        <v>1920</v>
      </c>
      <c r="M46" s="32">
        <v>44317</v>
      </c>
      <c r="N46" s="34">
        <v>3600</v>
      </c>
      <c r="P46" s="67">
        <v>44242</v>
      </c>
      <c r="Q46" s="68">
        <v>453.79</v>
      </c>
    </row>
    <row r="47" spans="3:17" ht="15" customHeight="1" thickBot="1" x14ac:dyDescent="0.5">
      <c r="C47" s="170">
        <v>44186</v>
      </c>
      <c r="D47" s="171">
        <v>500</v>
      </c>
      <c r="E47" s="172"/>
      <c r="H47" s="128"/>
      <c r="I47" s="111">
        <v>44785</v>
      </c>
      <c r="J47" s="71">
        <v>480</v>
      </c>
      <c r="M47" s="32">
        <v>44348</v>
      </c>
      <c r="N47" s="34">
        <v>3600</v>
      </c>
      <c r="P47" s="67">
        <v>44335</v>
      </c>
      <c r="Q47" s="68">
        <v>426.95</v>
      </c>
    </row>
    <row r="48" spans="3:17" ht="15" customHeight="1" x14ac:dyDescent="0.45">
      <c r="C48" s="165">
        <v>44551</v>
      </c>
      <c r="D48" s="166"/>
      <c r="E48" s="167">
        <f>1482.21+265.8</f>
        <v>1748.01</v>
      </c>
      <c r="H48" s="128"/>
      <c r="I48" s="111">
        <v>45283</v>
      </c>
      <c r="J48" s="71">
        <v>1076.1600000000001</v>
      </c>
      <c r="M48" s="32">
        <v>44378</v>
      </c>
      <c r="N48" s="34">
        <v>3600</v>
      </c>
      <c r="P48" s="67">
        <v>44362</v>
      </c>
      <c r="Q48" s="68">
        <v>1905.58</v>
      </c>
    </row>
    <row r="49" spans="3:17" ht="15" customHeight="1" x14ac:dyDescent="0.45">
      <c r="C49" s="168">
        <v>44211</v>
      </c>
      <c r="D49" s="63">
        <v>500</v>
      </c>
      <c r="E49" s="169"/>
      <c r="H49" s="128"/>
      <c r="I49" s="111">
        <v>45320</v>
      </c>
      <c r="J49" s="71">
        <v>1584</v>
      </c>
      <c r="M49" s="32">
        <v>44409</v>
      </c>
      <c r="N49" s="34">
        <v>3600</v>
      </c>
      <c r="P49" s="66">
        <v>44363</v>
      </c>
      <c r="Q49" s="73">
        <v>350</v>
      </c>
    </row>
    <row r="50" spans="3:17" ht="15" customHeight="1" x14ac:dyDescent="0.45">
      <c r="C50" s="168">
        <v>44211</v>
      </c>
      <c r="D50" s="63"/>
      <c r="E50" s="169">
        <v>1748.01</v>
      </c>
      <c r="H50" s="128"/>
      <c r="I50" s="111">
        <v>45323</v>
      </c>
      <c r="J50" s="71">
        <v>396</v>
      </c>
      <c r="M50" s="32">
        <v>44440</v>
      </c>
      <c r="N50" s="34">
        <v>3600</v>
      </c>
      <c r="P50" s="67">
        <v>44382</v>
      </c>
      <c r="Q50" s="73">
        <v>680</v>
      </c>
    </row>
    <row r="51" spans="3:17" ht="15" customHeight="1" x14ac:dyDescent="0.45">
      <c r="C51" s="168">
        <v>44253</v>
      </c>
      <c r="D51" s="63">
        <v>500</v>
      </c>
      <c r="E51" s="169"/>
      <c r="H51" s="128"/>
      <c r="I51" s="111">
        <v>45495</v>
      </c>
      <c r="J51" s="71">
        <v>752</v>
      </c>
      <c r="M51" s="32">
        <v>44470</v>
      </c>
      <c r="N51" s="34">
        <v>3600</v>
      </c>
      <c r="P51" s="67">
        <v>44442</v>
      </c>
      <c r="Q51" s="68">
        <v>712.3</v>
      </c>
    </row>
    <row r="52" spans="3:17" ht="15" customHeight="1" x14ac:dyDescent="0.45">
      <c r="C52" s="168">
        <v>44253</v>
      </c>
      <c r="D52" s="63"/>
      <c r="E52" s="169">
        <v>1748.01</v>
      </c>
      <c r="H52" s="128"/>
      <c r="I52" s="111">
        <v>45507</v>
      </c>
      <c r="J52" s="71">
        <v>188</v>
      </c>
      <c r="M52" s="32">
        <v>44501</v>
      </c>
      <c r="N52" s="34">
        <v>3600</v>
      </c>
      <c r="P52" s="66">
        <v>44460</v>
      </c>
      <c r="Q52" s="73">
        <v>2658.16</v>
      </c>
    </row>
    <row r="53" spans="3:17" ht="15" customHeight="1" x14ac:dyDescent="0.45">
      <c r="C53" s="168">
        <v>44281</v>
      </c>
      <c r="D53" s="63">
        <v>500</v>
      </c>
      <c r="E53" s="169"/>
      <c r="H53" s="128"/>
      <c r="I53" s="111">
        <v>45559</v>
      </c>
      <c r="J53" s="71">
        <v>2028.89</v>
      </c>
      <c r="K53" s="74">
        <f>SUM(J49:J53)</f>
        <v>4948.8900000000003</v>
      </c>
      <c r="M53" s="32">
        <v>44531</v>
      </c>
      <c r="N53" s="34">
        <v>3600</v>
      </c>
      <c r="P53" s="67">
        <v>44470</v>
      </c>
      <c r="Q53" s="73">
        <v>668.84</v>
      </c>
    </row>
    <row r="54" spans="3:17" ht="15" customHeight="1" x14ac:dyDescent="0.45">
      <c r="C54" s="168">
        <v>44281</v>
      </c>
      <c r="D54" s="63"/>
      <c r="E54" s="169">
        <v>1748.01</v>
      </c>
      <c r="H54" s="128"/>
      <c r="I54" s="111">
        <v>45873</v>
      </c>
      <c r="J54" s="71">
        <v>1860</v>
      </c>
      <c r="K54" s="74"/>
      <c r="M54" s="32">
        <v>44562</v>
      </c>
      <c r="N54" s="34">
        <v>3600</v>
      </c>
      <c r="P54" s="67">
        <v>44482</v>
      </c>
      <c r="Q54" s="149">
        <v>4882.2299999999996</v>
      </c>
    </row>
    <row r="55" spans="3:17" ht="15" customHeight="1" x14ac:dyDescent="0.45">
      <c r="C55" s="168">
        <v>44312</v>
      </c>
      <c r="D55" s="63">
        <v>500</v>
      </c>
      <c r="E55" s="169"/>
      <c r="H55" s="128"/>
      <c r="I55" s="111">
        <v>45931</v>
      </c>
      <c r="J55" s="71">
        <v>220</v>
      </c>
      <c r="K55" s="74"/>
      <c r="M55" s="32">
        <v>44593</v>
      </c>
      <c r="N55" s="34">
        <v>3600</v>
      </c>
      <c r="P55" s="67">
        <v>44496</v>
      </c>
      <c r="Q55" s="149">
        <v>2071.13</v>
      </c>
    </row>
    <row r="56" spans="3:17" ht="15" customHeight="1" x14ac:dyDescent="0.45">
      <c r="C56" s="168">
        <v>44312</v>
      </c>
      <c r="D56" s="63"/>
      <c r="E56" s="169">
        <v>1748.01</v>
      </c>
      <c r="H56" s="129"/>
      <c r="I56" s="111">
        <v>45965</v>
      </c>
      <c r="J56" s="71">
        <v>203.02</v>
      </c>
      <c r="K56" s="74">
        <f>SUM(J54:J56)</f>
        <v>2283.02</v>
      </c>
      <c r="M56" s="32">
        <v>44621</v>
      </c>
      <c r="N56" s="34">
        <v>3600</v>
      </c>
      <c r="P56" s="67">
        <v>44775</v>
      </c>
      <c r="Q56" s="150">
        <v>1920</v>
      </c>
    </row>
    <row r="57" spans="3:17" ht="15" customHeight="1" x14ac:dyDescent="0.45">
      <c r="C57" s="168">
        <v>44345</v>
      </c>
      <c r="D57" s="63">
        <v>500</v>
      </c>
      <c r="E57" s="169"/>
      <c r="H57" s="107" t="s">
        <v>57</v>
      </c>
      <c r="I57" s="66">
        <v>43805</v>
      </c>
      <c r="J57" s="68">
        <v>117.19</v>
      </c>
      <c r="M57" s="32">
        <v>44652</v>
      </c>
      <c r="N57" s="34">
        <v>3600</v>
      </c>
      <c r="P57" s="67">
        <v>44785</v>
      </c>
      <c r="Q57" s="150">
        <v>480</v>
      </c>
    </row>
    <row r="58" spans="3:17" ht="15" customHeight="1" x14ac:dyDescent="0.45">
      <c r="C58" s="168">
        <v>44345</v>
      </c>
      <c r="D58" s="63"/>
      <c r="E58" s="169">
        <v>1748.01</v>
      </c>
      <c r="H58" s="108"/>
      <c r="I58" s="66">
        <v>43867</v>
      </c>
      <c r="J58" s="68">
        <v>557.37</v>
      </c>
      <c r="K58" s="74"/>
      <c r="M58" s="32">
        <v>44682</v>
      </c>
      <c r="N58" s="34">
        <v>3600</v>
      </c>
      <c r="P58" s="67">
        <v>44859</v>
      </c>
      <c r="Q58" s="149">
        <v>683.72</v>
      </c>
    </row>
    <row r="59" spans="3:17" ht="15" customHeight="1" x14ac:dyDescent="0.45">
      <c r="C59" s="168">
        <v>44365</v>
      </c>
      <c r="D59" s="63">
        <v>500</v>
      </c>
      <c r="E59" s="169"/>
      <c r="H59" s="108"/>
      <c r="I59" s="66">
        <v>43869</v>
      </c>
      <c r="J59" s="68">
        <v>3376.48</v>
      </c>
      <c r="K59" s="74"/>
      <c r="M59" s="32">
        <v>44713</v>
      </c>
      <c r="N59" s="34">
        <v>3600</v>
      </c>
      <c r="P59" s="67">
        <v>45079</v>
      </c>
      <c r="Q59" s="150">
        <v>1165.25</v>
      </c>
    </row>
    <row r="60" spans="3:17" ht="15" customHeight="1" x14ac:dyDescent="0.45">
      <c r="C60" s="168">
        <v>44365</v>
      </c>
      <c r="D60" s="63"/>
      <c r="E60" s="169">
        <v>1748.01</v>
      </c>
      <c r="H60" s="108"/>
      <c r="I60" s="66">
        <v>43883</v>
      </c>
      <c r="J60" s="68">
        <v>346.5</v>
      </c>
      <c r="K60" s="74"/>
      <c r="M60" s="32">
        <v>44743</v>
      </c>
      <c r="N60" s="34">
        <v>3600</v>
      </c>
      <c r="P60" s="67">
        <v>45091</v>
      </c>
      <c r="Q60" s="150">
        <v>1165.25</v>
      </c>
    </row>
    <row r="61" spans="3:17" ht="15" customHeight="1" x14ac:dyDescent="0.45">
      <c r="C61" s="168">
        <v>44392</v>
      </c>
      <c r="D61" s="63">
        <v>500</v>
      </c>
      <c r="E61" s="169"/>
      <c r="H61" s="108"/>
      <c r="I61" s="66">
        <v>43921</v>
      </c>
      <c r="J61" s="68">
        <v>561.29999999999995</v>
      </c>
      <c r="M61" s="32">
        <v>44774</v>
      </c>
      <c r="N61" s="34">
        <v>3600</v>
      </c>
      <c r="P61" s="67">
        <v>45156</v>
      </c>
      <c r="Q61" s="149">
        <v>828.35</v>
      </c>
    </row>
    <row r="62" spans="3:17" ht="15" customHeight="1" x14ac:dyDescent="0.45">
      <c r="C62" s="168">
        <v>44392</v>
      </c>
      <c r="D62" s="63"/>
      <c r="E62" s="169">
        <v>1748.01</v>
      </c>
      <c r="H62" s="108"/>
      <c r="I62" s="67">
        <v>44496</v>
      </c>
      <c r="J62" s="112">
        <v>2071.13</v>
      </c>
      <c r="M62" s="32">
        <v>44805</v>
      </c>
      <c r="N62" s="34">
        <v>3600</v>
      </c>
      <c r="P62" s="67">
        <v>45198</v>
      </c>
      <c r="Q62" s="149">
        <v>1088.7</v>
      </c>
    </row>
    <row r="63" spans="3:17" ht="15" customHeight="1" x14ac:dyDescent="0.45">
      <c r="C63" s="168">
        <v>44424</v>
      </c>
      <c r="D63" s="63">
        <v>500</v>
      </c>
      <c r="E63" s="169"/>
      <c r="H63" s="108"/>
      <c r="I63" s="67">
        <v>45559</v>
      </c>
      <c r="J63" s="112">
        <v>2028.89</v>
      </c>
      <c r="K63" s="74">
        <f>SUM(J63)</f>
        <v>2028.89</v>
      </c>
      <c r="M63" s="32">
        <v>44835</v>
      </c>
      <c r="N63" s="34">
        <v>3600</v>
      </c>
      <c r="P63" s="66">
        <v>45231</v>
      </c>
      <c r="Q63" s="149">
        <v>3516</v>
      </c>
    </row>
    <row r="64" spans="3:17" ht="15" customHeight="1" x14ac:dyDescent="0.45">
      <c r="C64" s="168">
        <v>44424</v>
      </c>
      <c r="D64" s="63"/>
      <c r="E64" s="169">
        <v>1748.01</v>
      </c>
      <c r="H64" s="189"/>
      <c r="I64" s="67">
        <v>45965</v>
      </c>
      <c r="J64" s="68">
        <v>203.02</v>
      </c>
      <c r="K64" s="74">
        <f>SUM(J64)</f>
        <v>203.02</v>
      </c>
      <c r="M64" s="32">
        <v>44866</v>
      </c>
      <c r="N64" s="34">
        <v>3600</v>
      </c>
      <c r="P64" s="67">
        <v>45231</v>
      </c>
      <c r="Q64" s="149">
        <v>1439.6</v>
      </c>
    </row>
    <row r="65" spans="3:17" ht="15" customHeight="1" x14ac:dyDescent="0.45">
      <c r="C65" s="168">
        <v>44489</v>
      </c>
      <c r="D65" s="63">
        <v>500</v>
      </c>
      <c r="E65" s="169"/>
      <c r="H65" s="109" t="s">
        <v>58</v>
      </c>
      <c r="I65" s="111">
        <v>44068</v>
      </c>
      <c r="J65" s="69">
        <v>453.8</v>
      </c>
      <c r="M65" s="32">
        <v>44896</v>
      </c>
      <c r="N65" s="34">
        <v>3600</v>
      </c>
      <c r="P65" s="67">
        <v>45283</v>
      </c>
      <c r="Q65" s="149">
        <v>1071.5999999999999</v>
      </c>
    </row>
    <row r="66" spans="3:17" ht="15" customHeight="1" x14ac:dyDescent="0.45">
      <c r="C66" s="168">
        <v>44489</v>
      </c>
      <c r="D66" s="63"/>
      <c r="E66" s="169">
        <v>1749.01</v>
      </c>
      <c r="H66" s="151"/>
      <c r="I66" s="111">
        <v>44054</v>
      </c>
      <c r="J66" s="69">
        <v>581.78</v>
      </c>
      <c r="K66" s="74">
        <v>0</v>
      </c>
      <c r="M66" s="32">
        <v>44927</v>
      </c>
      <c r="N66" s="34">
        <v>3600</v>
      </c>
      <c r="P66" s="67">
        <v>45320</v>
      </c>
      <c r="Q66" s="150">
        <v>1584</v>
      </c>
    </row>
    <row r="67" spans="3:17" ht="15" customHeight="1" x14ac:dyDescent="0.45">
      <c r="C67" s="168">
        <v>44520</v>
      </c>
      <c r="D67" s="63">
        <v>500</v>
      </c>
      <c r="E67" s="169"/>
      <c r="H67" s="151"/>
      <c r="I67" s="111">
        <v>44111</v>
      </c>
      <c r="J67" s="69">
        <v>572</v>
      </c>
      <c r="M67" s="32">
        <v>44958</v>
      </c>
      <c r="N67" s="34">
        <v>3600</v>
      </c>
      <c r="P67" s="67">
        <v>45323</v>
      </c>
      <c r="Q67" s="150">
        <v>396</v>
      </c>
    </row>
    <row r="68" spans="3:17" ht="15" customHeight="1" x14ac:dyDescent="0.45">
      <c r="C68" s="168">
        <v>44520</v>
      </c>
      <c r="D68" s="63"/>
      <c r="E68" s="169">
        <v>1749.01</v>
      </c>
      <c r="H68" s="151"/>
      <c r="I68" s="111">
        <v>44111</v>
      </c>
      <c r="J68" s="69">
        <v>453.79</v>
      </c>
      <c r="M68" s="32">
        <v>44986</v>
      </c>
      <c r="N68" s="34">
        <v>3600</v>
      </c>
      <c r="P68" s="66">
        <v>45328</v>
      </c>
      <c r="Q68" s="149">
        <v>4478.37</v>
      </c>
    </row>
    <row r="69" spans="3:17" ht="15" customHeight="1" x14ac:dyDescent="0.45">
      <c r="C69" s="168">
        <v>44539</v>
      </c>
      <c r="D69" s="63">
        <v>500</v>
      </c>
      <c r="E69" s="169"/>
      <c r="H69" s="151"/>
      <c r="I69" s="111">
        <v>44242</v>
      </c>
      <c r="J69" s="69">
        <v>453.79</v>
      </c>
      <c r="M69" s="32">
        <v>45017</v>
      </c>
      <c r="N69" s="34">
        <v>3600</v>
      </c>
      <c r="P69" s="66">
        <v>45331</v>
      </c>
      <c r="Q69" s="149">
        <v>340</v>
      </c>
    </row>
    <row r="70" spans="3:17" ht="15" customHeight="1" x14ac:dyDescent="0.45">
      <c r="C70" s="168">
        <v>44539</v>
      </c>
      <c r="D70" s="63"/>
      <c r="E70" s="169">
        <v>1749.01</v>
      </c>
      <c r="H70" s="190" t="s">
        <v>80</v>
      </c>
      <c r="I70" s="111">
        <v>45231</v>
      </c>
      <c r="J70" s="69">
        <v>1439.6</v>
      </c>
      <c r="M70" s="32">
        <v>45047</v>
      </c>
      <c r="N70" s="34">
        <v>3600</v>
      </c>
      <c r="P70" s="66">
        <v>45335</v>
      </c>
      <c r="Q70" s="149">
        <v>4478.37</v>
      </c>
    </row>
    <row r="71" spans="3:17" ht="15" customHeight="1" x14ac:dyDescent="0.45">
      <c r="C71" s="168">
        <v>44539</v>
      </c>
      <c r="D71" s="63">
        <v>500</v>
      </c>
      <c r="E71" s="169"/>
      <c r="H71" s="190"/>
      <c r="I71" s="111">
        <v>45559</v>
      </c>
      <c r="J71" s="69">
        <v>2028.89</v>
      </c>
      <c r="K71" s="74">
        <f>SUM(J71)</f>
        <v>2028.89</v>
      </c>
      <c r="M71" s="32">
        <v>45078</v>
      </c>
      <c r="N71" s="34">
        <v>3600</v>
      </c>
      <c r="P71" s="67">
        <v>45352</v>
      </c>
      <c r="Q71" s="149">
        <v>824.75</v>
      </c>
    </row>
    <row r="72" spans="3:17" ht="15" customHeight="1" thickBot="1" x14ac:dyDescent="0.5">
      <c r="C72" s="170">
        <v>44539</v>
      </c>
      <c r="D72" s="171"/>
      <c r="E72" s="172">
        <v>1749.01</v>
      </c>
      <c r="H72" s="190"/>
      <c r="I72" s="111">
        <v>45762</v>
      </c>
      <c r="J72" s="69">
        <v>7963.02</v>
      </c>
      <c r="K72" s="74"/>
      <c r="M72" s="32">
        <v>45108</v>
      </c>
      <c r="N72" s="34">
        <v>3600</v>
      </c>
      <c r="P72" s="67">
        <v>45378</v>
      </c>
      <c r="Q72" s="149">
        <v>585</v>
      </c>
    </row>
    <row r="73" spans="3:17" ht="15" customHeight="1" x14ac:dyDescent="0.45">
      <c r="C73" s="165">
        <v>44611</v>
      </c>
      <c r="D73" s="166">
        <v>500</v>
      </c>
      <c r="E73" s="167"/>
      <c r="H73" s="129"/>
      <c r="I73" s="111">
        <v>45993</v>
      </c>
      <c r="J73" s="69">
        <v>203.02</v>
      </c>
      <c r="K73" s="74">
        <f>SUM(J72:J73)</f>
        <v>8166.0400000000009</v>
      </c>
      <c r="M73" s="32">
        <v>45139</v>
      </c>
      <c r="N73" s="34">
        <v>3600</v>
      </c>
      <c r="P73" s="67">
        <v>45495</v>
      </c>
      <c r="Q73" s="150">
        <v>752</v>
      </c>
    </row>
    <row r="74" spans="3:17" ht="15" customHeight="1" x14ac:dyDescent="0.45">
      <c r="C74" s="168">
        <v>44611</v>
      </c>
      <c r="D74" s="63"/>
      <c r="E74" s="169">
        <v>1749.01</v>
      </c>
      <c r="H74" s="152" t="s">
        <v>59</v>
      </c>
      <c r="I74" s="66">
        <v>43425</v>
      </c>
      <c r="J74" s="73">
        <v>3363.5</v>
      </c>
      <c r="K74" s="74"/>
      <c r="M74" s="32">
        <v>45170</v>
      </c>
      <c r="N74" s="34">
        <v>3600</v>
      </c>
      <c r="P74" s="67">
        <v>45507</v>
      </c>
      <c r="Q74" s="150">
        <v>188</v>
      </c>
    </row>
    <row r="75" spans="3:17" ht="15" customHeight="1" x14ac:dyDescent="0.45">
      <c r="C75" s="168">
        <v>44621</v>
      </c>
      <c r="D75" s="63">
        <v>500</v>
      </c>
      <c r="E75" s="169"/>
      <c r="H75" s="188"/>
      <c r="I75" s="66">
        <v>45559</v>
      </c>
      <c r="J75" s="73">
        <v>2028.89</v>
      </c>
      <c r="K75" s="74">
        <f>SUM(J75)</f>
        <v>2028.89</v>
      </c>
      <c r="M75" s="32">
        <v>45200</v>
      </c>
      <c r="N75" s="34">
        <v>3600</v>
      </c>
      <c r="P75" s="201">
        <v>45518</v>
      </c>
      <c r="Q75" s="149">
        <v>1131.08</v>
      </c>
    </row>
    <row r="76" spans="3:17" ht="15" customHeight="1" x14ac:dyDescent="0.45">
      <c r="C76" s="168">
        <v>44621</v>
      </c>
      <c r="D76" s="63"/>
      <c r="E76" s="169">
        <v>1749.01</v>
      </c>
      <c r="H76" s="188"/>
      <c r="I76" s="66">
        <v>45738</v>
      </c>
      <c r="J76" s="73">
        <v>3705.58</v>
      </c>
      <c r="M76" s="32">
        <v>45231</v>
      </c>
      <c r="N76" s="34">
        <v>3600</v>
      </c>
      <c r="P76" s="201">
        <v>45544</v>
      </c>
      <c r="Q76" s="149">
        <v>5220</v>
      </c>
    </row>
    <row r="77" spans="3:17" ht="15" customHeight="1" x14ac:dyDescent="0.45">
      <c r="C77" s="168">
        <v>44662</v>
      </c>
      <c r="D77" s="63">
        <v>500</v>
      </c>
      <c r="E77" s="169"/>
      <c r="H77" s="153"/>
      <c r="I77" s="66">
        <v>45965</v>
      </c>
      <c r="J77" s="73">
        <v>203.02</v>
      </c>
      <c r="K77" s="74">
        <f>SUM(J77)</f>
        <v>203.02</v>
      </c>
      <c r="M77" s="32">
        <v>45261</v>
      </c>
      <c r="N77" s="34">
        <v>3600</v>
      </c>
      <c r="P77" s="201">
        <v>45559</v>
      </c>
      <c r="Q77" s="149">
        <v>2028.89</v>
      </c>
    </row>
    <row r="78" spans="3:17" ht="15" customHeight="1" x14ac:dyDescent="0.45">
      <c r="C78" s="168">
        <v>44662</v>
      </c>
      <c r="D78" s="63"/>
      <c r="E78" s="169">
        <v>1749.01</v>
      </c>
      <c r="H78" s="109" t="s">
        <v>62</v>
      </c>
      <c r="I78" s="110">
        <v>43103</v>
      </c>
      <c r="J78" s="71">
        <v>10000</v>
      </c>
      <c r="M78" s="32">
        <v>45292</v>
      </c>
      <c r="N78" s="34">
        <v>3600</v>
      </c>
      <c r="P78" s="201">
        <v>45559</v>
      </c>
      <c r="Q78" s="149">
        <v>2028.89</v>
      </c>
    </row>
    <row r="79" spans="3:17" ht="15.75" x14ac:dyDescent="0.45">
      <c r="C79" s="168">
        <v>44723</v>
      </c>
      <c r="D79" s="63">
        <v>500</v>
      </c>
      <c r="E79" s="169"/>
      <c r="H79" s="151"/>
      <c r="I79" s="110">
        <v>43131</v>
      </c>
      <c r="J79" s="71">
        <v>3159.99</v>
      </c>
      <c r="K79" s="74"/>
      <c r="M79" s="32">
        <v>45323</v>
      </c>
      <c r="N79" s="34">
        <v>3600</v>
      </c>
      <c r="P79" s="201">
        <v>45559</v>
      </c>
      <c r="Q79" s="149">
        <v>2028.89</v>
      </c>
    </row>
    <row r="80" spans="3:17" ht="15.75" x14ac:dyDescent="0.45">
      <c r="C80" s="168">
        <v>44723</v>
      </c>
      <c r="D80" s="63"/>
      <c r="E80" s="169">
        <v>1749.01</v>
      </c>
      <c r="H80" s="151"/>
      <c r="I80" s="110">
        <v>43167</v>
      </c>
      <c r="J80" s="71">
        <v>3159.99</v>
      </c>
      <c r="K80" s="74"/>
      <c r="M80" s="32">
        <v>45352</v>
      </c>
      <c r="N80" s="34">
        <v>3600</v>
      </c>
      <c r="P80" s="201">
        <v>45559</v>
      </c>
      <c r="Q80" s="149">
        <v>2028.89</v>
      </c>
    </row>
    <row r="81" spans="3:17" ht="15.75" x14ac:dyDescent="0.45">
      <c r="C81" s="168">
        <v>44723</v>
      </c>
      <c r="D81" s="63">
        <v>500</v>
      </c>
      <c r="E81" s="169"/>
      <c r="H81" s="151"/>
      <c r="I81" s="110">
        <v>43196</v>
      </c>
      <c r="J81" s="71">
        <v>3159.99</v>
      </c>
      <c r="K81" s="74"/>
      <c r="M81" s="32">
        <v>45383</v>
      </c>
      <c r="N81" s="34">
        <v>3600</v>
      </c>
      <c r="P81" s="201">
        <v>45559</v>
      </c>
      <c r="Q81" s="149">
        <v>2028.89</v>
      </c>
    </row>
    <row r="82" spans="3:17" ht="15.75" x14ac:dyDescent="0.45">
      <c r="C82" s="168">
        <v>44723</v>
      </c>
      <c r="D82" s="63"/>
      <c r="E82" s="169">
        <v>1749.01</v>
      </c>
      <c r="H82" s="151"/>
      <c r="I82" s="110">
        <v>44120</v>
      </c>
      <c r="J82" s="71">
        <v>232.5</v>
      </c>
      <c r="K82" s="74"/>
      <c r="M82" s="32">
        <v>45413</v>
      </c>
      <c r="N82" s="34">
        <v>3600</v>
      </c>
      <c r="P82" s="201">
        <v>45559</v>
      </c>
      <c r="Q82" s="149">
        <v>2028.89</v>
      </c>
    </row>
    <row r="83" spans="3:17" ht="15.75" x14ac:dyDescent="0.45">
      <c r="C83" s="168">
        <v>44765</v>
      </c>
      <c r="D83" s="63">
        <v>500</v>
      </c>
      <c r="E83" s="169"/>
      <c r="H83" s="151"/>
      <c r="I83" s="110">
        <v>44460</v>
      </c>
      <c r="J83" s="71">
        <v>2658.16</v>
      </c>
      <c r="M83" s="32">
        <v>45444</v>
      </c>
      <c r="N83" s="34">
        <v>3600</v>
      </c>
      <c r="P83" s="201">
        <v>45559</v>
      </c>
      <c r="Q83" s="149">
        <v>2028.89</v>
      </c>
    </row>
    <row r="84" spans="3:17" ht="15.75" x14ac:dyDescent="0.45">
      <c r="C84" s="168">
        <v>44765</v>
      </c>
      <c r="D84" s="63"/>
      <c r="E84" s="169">
        <v>1836.46</v>
      </c>
      <c r="H84" s="151"/>
      <c r="I84" s="111">
        <v>44470</v>
      </c>
      <c r="J84" s="71">
        <v>668.84</v>
      </c>
      <c r="M84" s="32">
        <v>45474</v>
      </c>
      <c r="N84" s="34">
        <v>3600</v>
      </c>
      <c r="P84" s="201">
        <v>45559</v>
      </c>
      <c r="Q84" s="149">
        <v>2028.89</v>
      </c>
    </row>
    <row r="85" spans="3:17" ht="15.75" x14ac:dyDescent="0.45">
      <c r="C85" s="168">
        <v>44778</v>
      </c>
      <c r="D85" s="63">
        <v>500</v>
      </c>
      <c r="E85" s="169"/>
      <c r="H85" s="151"/>
      <c r="I85" s="111">
        <v>45199</v>
      </c>
      <c r="J85" s="71">
        <v>1088.7</v>
      </c>
      <c r="M85" s="32">
        <v>45505</v>
      </c>
      <c r="N85" s="34">
        <v>3600</v>
      </c>
      <c r="P85" s="201">
        <v>45559</v>
      </c>
      <c r="Q85" s="149">
        <v>2028.89</v>
      </c>
    </row>
    <row r="86" spans="3:17" ht="15.75" x14ac:dyDescent="0.45">
      <c r="C86" s="168">
        <v>44778</v>
      </c>
      <c r="D86" s="63"/>
      <c r="E86" s="169">
        <v>1836.46</v>
      </c>
      <c r="H86" s="151"/>
      <c r="I86" s="111">
        <v>45559</v>
      </c>
      <c r="J86" s="71">
        <v>2028.89</v>
      </c>
      <c r="K86" s="74">
        <f>SUM(J86)</f>
        <v>2028.89</v>
      </c>
      <c r="M86" s="32">
        <v>45536</v>
      </c>
      <c r="N86" s="34">
        <v>3600</v>
      </c>
      <c r="P86" s="201">
        <v>45681</v>
      </c>
      <c r="Q86" s="149">
        <v>11297.17</v>
      </c>
    </row>
    <row r="87" spans="3:17" ht="15.75" x14ac:dyDescent="0.45">
      <c r="C87" s="168">
        <v>44806</v>
      </c>
      <c r="D87" s="63">
        <v>500</v>
      </c>
      <c r="E87" s="169"/>
      <c r="H87" s="187"/>
      <c r="I87" s="111">
        <v>45965</v>
      </c>
      <c r="J87" s="71">
        <v>203.02</v>
      </c>
      <c r="K87" s="74">
        <f>SUM(J87)</f>
        <v>203.02</v>
      </c>
      <c r="M87" s="32">
        <v>45566</v>
      </c>
      <c r="N87" s="34">
        <v>3600</v>
      </c>
      <c r="P87" s="201">
        <v>45738</v>
      </c>
      <c r="Q87" s="149">
        <v>3705.58</v>
      </c>
    </row>
    <row r="88" spans="3:17" ht="15.75" x14ac:dyDescent="0.45">
      <c r="C88" s="168">
        <v>44806</v>
      </c>
      <c r="D88" s="63"/>
      <c r="E88" s="169">
        <v>2098.81</v>
      </c>
      <c r="H88" s="152" t="s">
        <v>60</v>
      </c>
      <c r="I88" s="66">
        <v>43780</v>
      </c>
      <c r="J88" s="68">
        <v>2394.37</v>
      </c>
      <c r="K88" s="74"/>
      <c r="M88" s="32">
        <v>45597</v>
      </c>
      <c r="N88" s="34">
        <v>3600</v>
      </c>
      <c r="P88" s="201">
        <v>45762</v>
      </c>
      <c r="Q88" s="149">
        <v>7963.02</v>
      </c>
    </row>
    <row r="89" spans="3:17" ht="15.75" x14ac:dyDescent="0.45">
      <c r="C89" s="168">
        <v>44841</v>
      </c>
      <c r="D89" s="63">
        <v>500</v>
      </c>
      <c r="E89" s="169"/>
      <c r="H89" s="188"/>
      <c r="I89" s="66">
        <v>43788</v>
      </c>
      <c r="J89" s="68">
        <v>1500</v>
      </c>
      <c r="M89" s="32">
        <v>45627</v>
      </c>
      <c r="N89" s="34">
        <v>3600</v>
      </c>
      <c r="P89" s="201">
        <v>45790</v>
      </c>
      <c r="Q89" s="149">
        <v>7548.21</v>
      </c>
    </row>
    <row r="90" spans="3:17" ht="15.75" x14ac:dyDescent="0.45">
      <c r="C90" s="168">
        <v>44841</v>
      </c>
      <c r="D90" s="63"/>
      <c r="E90" s="169">
        <v>1836.46</v>
      </c>
      <c r="H90" s="188"/>
      <c r="I90" s="67">
        <v>44335</v>
      </c>
      <c r="J90" s="68">
        <v>426.95</v>
      </c>
      <c r="M90" s="32">
        <v>45658</v>
      </c>
      <c r="N90" s="34">
        <v>3600</v>
      </c>
      <c r="P90" s="201">
        <v>45873</v>
      </c>
      <c r="Q90" s="149">
        <v>1860</v>
      </c>
    </row>
    <row r="91" spans="3:17" ht="15.75" x14ac:dyDescent="0.45">
      <c r="C91" s="168">
        <v>44859</v>
      </c>
      <c r="D91" s="63">
        <v>500</v>
      </c>
      <c r="E91" s="169"/>
      <c r="H91" s="188"/>
      <c r="I91" s="67">
        <v>45559</v>
      </c>
      <c r="J91" s="68">
        <v>2028.89</v>
      </c>
      <c r="K91" s="74">
        <f>SUM(J91)</f>
        <v>2028.89</v>
      </c>
      <c r="M91" s="32">
        <v>45689</v>
      </c>
      <c r="N91" s="34">
        <v>3600</v>
      </c>
      <c r="P91" s="201">
        <v>45931</v>
      </c>
      <c r="Q91" s="149">
        <v>220</v>
      </c>
    </row>
    <row r="92" spans="3:17" ht="15.75" x14ac:dyDescent="0.45">
      <c r="C92" s="168">
        <v>44859</v>
      </c>
      <c r="D92" s="63"/>
      <c r="E92" s="169">
        <v>1836.46</v>
      </c>
      <c r="H92" s="153"/>
      <c r="I92" s="67">
        <v>45993</v>
      </c>
      <c r="J92" s="68">
        <v>203.02</v>
      </c>
      <c r="K92" s="74">
        <f>SUM(J92)</f>
        <v>203.02</v>
      </c>
      <c r="M92" s="32">
        <v>45717</v>
      </c>
      <c r="N92" s="34">
        <v>3600</v>
      </c>
      <c r="P92" s="67">
        <v>45965</v>
      </c>
      <c r="Q92" s="73">
        <v>203.02</v>
      </c>
    </row>
    <row r="93" spans="3:17" ht="15.75" x14ac:dyDescent="0.45">
      <c r="C93" s="168">
        <v>44894</v>
      </c>
      <c r="D93" s="63">
        <v>500</v>
      </c>
      <c r="E93" s="169"/>
      <c r="H93" s="109" t="s">
        <v>61</v>
      </c>
      <c r="I93" s="111">
        <v>43883</v>
      </c>
      <c r="J93" s="69">
        <v>346.5</v>
      </c>
      <c r="M93" s="32">
        <v>45748</v>
      </c>
      <c r="N93" s="34">
        <v>3600</v>
      </c>
      <c r="P93" s="67">
        <v>45965</v>
      </c>
      <c r="Q93" s="68">
        <v>203.02</v>
      </c>
    </row>
    <row r="94" spans="3:17" ht="15.75" x14ac:dyDescent="0.45">
      <c r="C94" s="168">
        <v>44894</v>
      </c>
      <c r="D94" s="63"/>
      <c r="E94" s="169">
        <v>1836.46</v>
      </c>
      <c r="H94" s="151"/>
      <c r="I94" s="111">
        <v>44362</v>
      </c>
      <c r="J94" s="69">
        <v>1905.58</v>
      </c>
      <c r="M94" s="32">
        <v>45778</v>
      </c>
      <c r="N94" s="34">
        <v>3600</v>
      </c>
      <c r="P94" s="67">
        <v>45965</v>
      </c>
      <c r="Q94" s="68">
        <v>203.02</v>
      </c>
    </row>
    <row r="95" spans="3:17" ht="15.75" x14ac:dyDescent="0.45">
      <c r="C95" s="168">
        <v>44922</v>
      </c>
      <c r="D95" s="63">
        <v>500</v>
      </c>
      <c r="E95" s="169"/>
      <c r="H95" s="151"/>
      <c r="I95" s="111">
        <v>44482</v>
      </c>
      <c r="J95" s="69">
        <v>4882.2299999999996</v>
      </c>
      <c r="M95" s="32">
        <v>45809</v>
      </c>
      <c r="N95" s="34">
        <v>3600</v>
      </c>
      <c r="P95" s="67">
        <v>45965</v>
      </c>
      <c r="Q95" s="68">
        <v>203.02</v>
      </c>
    </row>
    <row r="96" spans="3:17" ht="15.75" x14ac:dyDescent="0.45">
      <c r="C96" s="168">
        <v>44922</v>
      </c>
      <c r="D96" s="63"/>
      <c r="E96" s="169">
        <v>1836.46</v>
      </c>
      <c r="H96" s="151"/>
      <c r="I96" s="111">
        <v>45079</v>
      </c>
      <c r="J96" s="69">
        <v>1165.25</v>
      </c>
      <c r="M96" s="32">
        <v>45839</v>
      </c>
      <c r="N96" s="34">
        <v>3600</v>
      </c>
      <c r="P96" s="67">
        <v>45993</v>
      </c>
      <c r="Q96" s="68">
        <v>203.02</v>
      </c>
    </row>
    <row r="97" spans="3:17" ht="15" customHeight="1" thickBot="1" x14ac:dyDescent="0.5">
      <c r="C97" s="170">
        <v>44954</v>
      </c>
      <c r="D97" s="171">
        <v>500</v>
      </c>
      <c r="E97" s="172"/>
      <c r="H97" s="151"/>
      <c r="I97" s="111">
        <v>45091</v>
      </c>
      <c r="J97" s="69">
        <v>1165.25</v>
      </c>
      <c r="M97" s="32">
        <v>45870</v>
      </c>
      <c r="N97" s="34">
        <v>3600</v>
      </c>
      <c r="P97" s="66">
        <v>45993</v>
      </c>
      <c r="Q97" s="68">
        <v>203.02</v>
      </c>
    </row>
    <row r="98" spans="3:17" ht="15" customHeight="1" x14ac:dyDescent="0.45">
      <c r="C98" s="165">
        <v>44954</v>
      </c>
      <c r="D98" s="166"/>
      <c r="E98" s="167">
        <v>1836.46</v>
      </c>
      <c r="H98" s="151"/>
      <c r="I98" s="111">
        <v>45518</v>
      </c>
      <c r="J98" s="69">
        <v>1131.08</v>
      </c>
      <c r="M98" s="32">
        <v>45901</v>
      </c>
      <c r="N98" s="34">
        <v>3600</v>
      </c>
      <c r="P98" s="67">
        <v>45993</v>
      </c>
      <c r="Q98" s="68">
        <v>203.02</v>
      </c>
    </row>
    <row r="99" spans="3:17" ht="15" customHeight="1" x14ac:dyDescent="0.45">
      <c r="C99" s="168">
        <v>44982</v>
      </c>
      <c r="D99" s="63">
        <v>500</v>
      </c>
      <c r="E99" s="169"/>
      <c r="H99" s="151"/>
      <c r="I99" s="111">
        <v>45559</v>
      </c>
      <c r="J99" s="69">
        <v>2028.89</v>
      </c>
      <c r="K99" s="74">
        <f>SUM(J98:J99)</f>
        <v>3159.9700000000003</v>
      </c>
      <c r="M99" s="32">
        <v>45931</v>
      </c>
      <c r="N99" s="34">
        <v>3600</v>
      </c>
      <c r="P99" s="66">
        <v>45993</v>
      </c>
      <c r="Q99" s="68">
        <v>203.02</v>
      </c>
    </row>
    <row r="100" spans="3:17" ht="15" customHeight="1" x14ac:dyDescent="0.45">
      <c r="C100" s="168">
        <v>44982</v>
      </c>
      <c r="D100" s="63"/>
      <c r="E100" s="169">
        <v>1946.65</v>
      </c>
      <c r="H100" s="151"/>
      <c r="I100" s="111">
        <v>45681</v>
      </c>
      <c r="J100" s="69">
        <v>11297.17</v>
      </c>
      <c r="K100" s="74" t="s">
        <v>25</v>
      </c>
      <c r="M100" s="32">
        <v>45962</v>
      </c>
      <c r="N100" s="34">
        <v>3600</v>
      </c>
      <c r="P100" s="66">
        <v>45993</v>
      </c>
      <c r="Q100" s="68">
        <v>203.02</v>
      </c>
    </row>
    <row r="101" spans="3:17" ht="15" customHeight="1" thickBot="1" x14ac:dyDescent="0.5">
      <c r="C101" s="168">
        <v>45006</v>
      </c>
      <c r="D101" s="63">
        <v>500</v>
      </c>
      <c r="E101" s="169"/>
      <c r="H101" s="187"/>
      <c r="I101" s="111">
        <v>45993</v>
      </c>
      <c r="J101" s="69">
        <v>203.02</v>
      </c>
      <c r="K101" s="74">
        <f>SUM(J100:J101)</f>
        <v>11500.19</v>
      </c>
      <c r="M101" s="32">
        <v>45992</v>
      </c>
      <c r="N101" s="34">
        <v>3600</v>
      </c>
    </row>
    <row r="102" spans="3:17" ht="15" customHeight="1" thickBot="1" x14ac:dyDescent="0.5">
      <c r="C102" s="168">
        <v>45006</v>
      </c>
      <c r="D102" s="63"/>
      <c r="E102" s="169">
        <v>1946.65</v>
      </c>
      <c r="M102" s="6" t="s">
        <v>24</v>
      </c>
      <c r="N102" s="33">
        <f>SUM(N4:N101)</f>
        <v>320400</v>
      </c>
      <c r="O102" t="s">
        <v>48</v>
      </c>
    </row>
    <row r="103" spans="3:17" ht="15" customHeight="1" thickBot="1" x14ac:dyDescent="0.5">
      <c r="C103" s="168">
        <v>45045</v>
      </c>
      <c r="D103" s="63">
        <v>500</v>
      </c>
      <c r="E103" s="169"/>
      <c r="I103" s="6" t="s">
        <v>24</v>
      </c>
      <c r="J103" s="27">
        <f>SUM(J4:J101)</f>
        <v>179779.31000000003</v>
      </c>
      <c r="K103" t="s">
        <v>49</v>
      </c>
      <c r="N103" s="75"/>
    </row>
    <row r="104" spans="3:17" ht="15" customHeight="1" x14ac:dyDescent="0.45">
      <c r="C104" s="168">
        <v>45045</v>
      </c>
      <c r="D104" s="63"/>
      <c r="E104" s="169">
        <v>1946.65</v>
      </c>
      <c r="N104" s="75"/>
    </row>
    <row r="105" spans="3:17" ht="15" customHeight="1" thickBot="1" x14ac:dyDescent="0.5">
      <c r="C105" s="173">
        <v>45071</v>
      </c>
      <c r="D105" s="63">
        <v>500</v>
      </c>
      <c r="E105" s="169"/>
      <c r="N105" s="75"/>
    </row>
    <row r="106" spans="3:17" ht="15" customHeight="1" thickBot="1" x14ac:dyDescent="0.55000000000000004">
      <c r="C106" s="173">
        <v>45071</v>
      </c>
      <c r="D106" s="63"/>
      <c r="E106" s="169">
        <v>1946.65</v>
      </c>
      <c r="I106" s="6" t="s">
        <v>35</v>
      </c>
      <c r="J106" s="35">
        <f>SUM(N102,-J103)</f>
        <v>140620.68999999997</v>
      </c>
      <c r="K106" s="115" t="s">
        <v>54</v>
      </c>
      <c r="N106" s="75"/>
    </row>
    <row r="107" spans="3:17" ht="15" customHeight="1" x14ac:dyDescent="0.5">
      <c r="C107" s="173">
        <v>45107</v>
      </c>
      <c r="D107" s="63">
        <v>500</v>
      </c>
      <c r="E107" s="169"/>
      <c r="J107" s="213"/>
      <c r="K107" s="115"/>
    </row>
    <row r="108" spans="3:17" ht="15" customHeight="1" x14ac:dyDescent="0.5">
      <c r="C108" s="173">
        <v>45107</v>
      </c>
      <c r="D108" s="63"/>
      <c r="E108" s="169">
        <v>1946.65</v>
      </c>
      <c r="J108" s="213"/>
      <c r="K108" s="115"/>
      <c r="N108" s="75"/>
    </row>
    <row r="109" spans="3:17" ht="15.75" x14ac:dyDescent="0.5">
      <c r="C109" s="173">
        <v>45121</v>
      </c>
      <c r="D109" s="63">
        <v>500</v>
      </c>
      <c r="E109" s="169"/>
      <c r="J109" s="213"/>
      <c r="K109" s="115"/>
      <c r="N109" s="75"/>
    </row>
    <row r="110" spans="3:17" ht="15.75" x14ac:dyDescent="0.5">
      <c r="C110" s="173">
        <v>45121</v>
      </c>
      <c r="D110" s="63"/>
      <c r="E110" s="169">
        <v>1946.65</v>
      </c>
      <c r="J110" s="213"/>
      <c r="K110" s="115"/>
      <c r="N110" s="75"/>
    </row>
    <row r="111" spans="3:17" x14ac:dyDescent="0.45">
      <c r="C111" s="173">
        <v>45183</v>
      </c>
      <c r="D111" s="63">
        <v>500</v>
      </c>
      <c r="E111" s="169"/>
      <c r="K111" s="115"/>
      <c r="N111" s="75"/>
    </row>
    <row r="112" spans="3:17" x14ac:dyDescent="0.45">
      <c r="C112" s="173">
        <v>45183</v>
      </c>
      <c r="D112" s="63"/>
      <c r="E112" s="169">
        <v>1946.65</v>
      </c>
      <c r="N112" s="75"/>
    </row>
    <row r="113" spans="3:14" x14ac:dyDescent="0.45">
      <c r="C113" s="168">
        <v>45198</v>
      </c>
      <c r="D113" s="63">
        <v>500</v>
      </c>
      <c r="E113" s="169"/>
      <c r="K113" s="115"/>
      <c r="N113" s="75"/>
    </row>
    <row r="114" spans="3:14" x14ac:dyDescent="0.45">
      <c r="C114" s="168">
        <v>45198</v>
      </c>
      <c r="D114" s="63"/>
      <c r="E114" s="169">
        <v>1946.65</v>
      </c>
      <c r="K114" s="115"/>
      <c r="N114" s="75"/>
    </row>
    <row r="115" spans="3:14" x14ac:dyDescent="0.45">
      <c r="C115" s="168">
        <v>45226</v>
      </c>
      <c r="D115" s="63">
        <v>500</v>
      </c>
      <c r="E115" s="169"/>
      <c r="I115" s="242">
        <v>2023</v>
      </c>
      <c r="J115">
        <v>2024</v>
      </c>
      <c r="K115">
        <v>2025</v>
      </c>
    </row>
    <row r="116" spans="3:14" x14ac:dyDescent="0.45">
      <c r="C116" s="168">
        <v>45226</v>
      </c>
      <c r="D116" s="63"/>
      <c r="E116" s="169">
        <v>1946.65</v>
      </c>
      <c r="H116" s="223" t="s">
        <v>69</v>
      </c>
      <c r="I116" s="243" t="s">
        <v>25</v>
      </c>
      <c r="J116" s="224">
        <f>SUM(K22)</f>
        <v>11325.63</v>
      </c>
      <c r="K116" s="224">
        <f>SUM(K23)</f>
        <v>203.02</v>
      </c>
    </row>
    <row r="117" spans="3:14" x14ac:dyDescent="0.45">
      <c r="C117" s="168">
        <v>45254</v>
      </c>
      <c r="D117" s="63">
        <v>500</v>
      </c>
      <c r="E117" s="169"/>
      <c r="H117" s="223" t="s">
        <v>70</v>
      </c>
      <c r="I117" s="243">
        <f>SUM(J28:J29)</f>
        <v>4344.3500000000004</v>
      </c>
      <c r="J117" s="224">
        <f>SUM(K30)</f>
        <v>2028.89</v>
      </c>
      <c r="K117" s="224">
        <f>SUM(K32)</f>
        <v>7746.93</v>
      </c>
    </row>
    <row r="118" spans="3:14" x14ac:dyDescent="0.45">
      <c r="C118" s="168">
        <v>45254</v>
      </c>
      <c r="D118" s="63"/>
      <c r="E118" s="169">
        <v>1946.65</v>
      </c>
      <c r="H118" s="223" t="s">
        <v>71</v>
      </c>
      <c r="I118" s="243">
        <f>SUM(J48)</f>
        <v>1076.1600000000001</v>
      </c>
      <c r="J118" s="224">
        <f>SUM(K53)</f>
        <v>4948.8900000000003</v>
      </c>
      <c r="K118" s="224">
        <f>SUM(K56)</f>
        <v>2283.02</v>
      </c>
    </row>
    <row r="119" spans="3:14" x14ac:dyDescent="0.45">
      <c r="C119" s="168">
        <v>45283</v>
      </c>
      <c r="D119" s="63">
        <v>500</v>
      </c>
      <c r="E119" s="169"/>
      <c r="H119" s="223" t="s">
        <v>72</v>
      </c>
      <c r="I119" s="243" t="s">
        <v>25</v>
      </c>
      <c r="J119" s="224">
        <f>SUM(K63)</f>
        <v>2028.89</v>
      </c>
      <c r="K119" s="224">
        <f>SUM(K64)</f>
        <v>203.02</v>
      </c>
    </row>
    <row r="120" spans="3:14" ht="14.65" thickBot="1" x14ac:dyDescent="0.5">
      <c r="C120" s="170">
        <v>45283</v>
      </c>
      <c r="D120" s="171"/>
      <c r="E120" s="172">
        <v>1946.65</v>
      </c>
      <c r="H120" s="223" t="s">
        <v>73</v>
      </c>
      <c r="I120" s="243">
        <f>SUM(J70)</f>
        <v>1439.6</v>
      </c>
      <c r="J120" s="224">
        <f>SUM(K71)</f>
        <v>2028.89</v>
      </c>
      <c r="K120" s="224">
        <f>SUM(K73)</f>
        <v>8166.0400000000009</v>
      </c>
    </row>
    <row r="121" spans="3:14" x14ac:dyDescent="0.45">
      <c r="C121" s="174">
        <v>45310</v>
      </c>
      <c r="D121" s="63">
        <v>500</v>
      </c>
      <c r="E121" s="169"/>
      <c r="H121" s="223" t="s">
        <v>74</v>
      </c>
      <c r="I121" s="243" t="s">
        <v>25</v>
      </c>
      <c r="J121" s="224">
        <f>SUM(K75)</f>
        <v>2028.89</v>
      </c>
      <c r="K121" s="224">
        <f>SUM(K77)</f>
        <v>203.02</v>
      </c>
    </row>
    <row r="122" spans="3:14" x14ac:dyDescent="0.45">
      <c r="C122" s="175">
        <v>45310</v>
      </c>
      <c r="D122" s="63"/>
      <c r="E122" s="169">
        <v>1946.65</v>
      </c>
      <c r="H122" s="223" t="s">
        <v>75</v>
      </c>
      <c r="I122" s="243">
        <f>SUM(J85)</f>
        <v>1088.7</v>
      </c>
      <c r="J122" s="224">
        <f>SUM(K86)</f>
        <v>2028.89</v>
      </c>
      <c r="K122" s="224">
        <f>SUM(K87)</f>
        <v>203.02</v>
      </c>
    </row>
    <row r="123" spans="3:14" x14ac:dyDescent="0.45">
      <c r="C123" s="174">
        <v>45337</v>
      </c>
      <c r="D123" s="63">
        <v>500</v>
      </c>
      <c r="E123" s="169"/>
      <c r="H123" s="223" t="s">
        <v>76</v>
      </c>
      <c r="I123" s="243" t="s">
        <v>25</v>
      </c>
      <c r="J123" s="224">
        <f>SUM(K91)</f>
        <v>2028.89</v>
      </c>
      <c r="K123" s="224">
        <f>SUM(K92)</f>
        <v>203.02</v>
      </c>
    </row>
    <row r="124" spans="3:14" x14ac:dyDescent="0.45">
      <c r="C124" s="175">
        <v>45337</v>
      </c>
      <c r="D124" s="63"/>
      <c r="E124" s="169">
        <v>1946.65</v>
      </c>
      <c r="H124" s="223" t="s">
        <v>77</v>
      </c>
      <c r="I124" s="243">
        <f>SUM(J97)</f>
        <v>1165.25</v>
      </c>
      <c r="J124" s="224">
        <f>SUM(K99)</f>
        <v>3159.9700000000003</v>
      </c>
      <c r="K124" s="224">
        <f>SUM(K101)</f>
        <v>11500.19</v>
      </c>
    </row>
    <row r="125" spans="3:14" x14ac:dyDescent="0.45">
      <c r="C125" s="174">
        <v>45367</v>
      </c>
      <c r="D125" s="63">
        <v>500</v>
      </c>
      <c r="E125" s="169"/>
      <c r="H125" s="223" t="s">
        <v>78</v>
      </c>
      <c r="J125" s="224">
        <f>SUM(K15)</f>
        <v>6629.75</v>
      </c>
      <c r="K125" s="224">
        <f>SUM(K16)</f>
        <v>0</v>
      </c>
    </row>
    <row r="126" spans="3:14" x14ac:dyDescent="0.45">
      <c r="C126" s="175">
        <v>45367</v>
      </c>
      <c r="D126" s="63"/>
      <c r="E126" s="169">
        <v>1946.65</v>
      </c>
    </row>
    <row r="127" spans="3:14" x14ac:dyDescent="0.45">
      <c r="C127" s="175">
        <v>45401</v>
      </c>
      <c r="D127" s="63">
        <v>500</v>
      </c>
      <c r="E127" s="169"/>
    </row>
    <row r="128" spans="3:14" x14ac:dyDescent="0.45">
      <c r="C128" s="175">
        <v>45401</v>
      </c>
      <c r="D128" s="63"/>
      <c r="E128" s="169">
        <v>1946.65</v>
      </c>
    </row>
    <row r="129" spans="3:5" x14ac:dyDescent="0.45">
      <c r="C129" s="175">
        <v>45429</v>
      </c>
      <c r="D129" s="63">
        <v>500</v>
      </c>
      <c r="E129" s="169"/>
    </row>
    <row r="130" spans="3:5" x14ac:dyDescent="0.45">
      <c r="C130" s="175">
        <v>45429</v>
      </c>
      <c r="D130" s="63"/>
      <c r="E130" s="169">
        <v>1946.65</v>
      </c>
    </row>
    <row r="131" spans="3:5" x14ac:dyDescent="0.45">
      <c r="C131" s="175">
        <v>45461</v>
      </c>
      <c r="D131" s="63">
        <v>500</v>
      </c>
      <c r="E131" s="169"/>
    </row>
    <row r="132" spans="3:5" x14ac:dyDescent="0.45">
      <c r="C132" s="175">
        <v>45461</v>
      </c>
      <c r="D132" s="63"/>
      <c r="E132" s="169">
        <v>1946.65</v>
      </c>
    </row>
    <row r="133" spans="3:5" x14ac:dyDescent="0.45">
      <c r="C133" s="175">
        <v>45491</v>
      </c>
      <c r="D133" s="63">
        <v>500</v>
      </c>
      <c r="E133" s="169"/>
    </row>
    <row r="134" spans="3:5" x14ac:dyDescent="0.45">
      <c r="C134" s="175">
        <v>45491</v>
      </c>
      <c r="D134" s="63"/>
      <c r="E134" s="169">
        <v>1946.65</v>
      </c>
    </row>
    <row r="135" spans="3:5" x14ac:dyDescent="0.45">
      <c r="C135" s="175">
        <v>45523</v>
      </c>
      <c r="D135" s="63">
        <v>500</v>
      </c>
      <c r="E135" s="169"/>
    </row>
    <row r="136" spans="3:5" x14ac:dyDescent="0.45">
      <c r="C136" s="175">
        <v>45523</v>
      </c>
      <c r="D136" s="63"/>
      <c r="E136" s="169">
        <v>1946.65</v>
      </c>
    </row>
    <row r="137" spans="3:5" x14ac:dyDescent="0.45">
      <c r="C137" s="175">
        <v>45548</v>
      </c>
      <c r="D137" s="63">
        <v>500</v>
      </c>
      <c r="E137" s="169"/>
    </row>
    <row r="138" spans="3:5" x14ac:dyDescent="0.45">
      <c r="C138" s="175">
        <v>45548</v>
      </c>
      <c r="D138" s="63"/>
      <c r="E138" s="169">
        <v>1946.65</v>
      </c>
    </row>
    <row r="139" spans="3:5" x14ac:dyDescent="0.45">
      <c r="C139" s="175">
        <v>45581</v>
      </c>
      <c r="D139" s="63">
        <v>500</v>
      </c>
      <c r="E139" s="169"/>
    </row>
    <row r="140" spans="3:5" x14ac:dyDescent="0.45">
      <c r="C140" s="175">
        <v>45581</v>
      </c>
      <c r="D140" s="63"/>
      <c r="E140" s="169">
        <v>1946.65</v>
      </c>
    </row>
    <row r="141" spans="3:5" x14ac:dyDescent="0.45">
      <c r="C141" s="175">
        <v>45610</v>
      </c>
      <c r="D141" s="63">
        <v>500</v>
      </c>
      <c r="E141" s="169"/>
    </row>
    <row r="142" spans="3:5" x14ac:dyDescent="0.45">
      <c r="C142" s="175">
        <v>45610</v>
      </c>
      <c r="D142" s="63"/>
      <c r="E142" s="169">
        <v>1946.65</v>
      </c>
    </row>
    <row r="143" spans="3:5" x14ac:dyDescent="0.45">
      <c r="C143" s="175">
        <v>45642</v>
      </c>
      <c r="D143" s="63">
        <v>500</v>
      </c>
      <c r="E143" s="169"/>
    </row>
    <row r="144" spans="3:5" x14ac:dyDescent="0.45">
      <c r="C144" s="175">
        <v>45642</v>
      </c>
      <c r="D144" s="63"/>
      <c r="E144" s="169">
        <v>1946.65</v>
      </c>
    </row>
    <row r="145" spans="3:17" x14ac:dyDescent="0.45">
      <c r="C145" s="175">
        <v>45671</v>
      </c>
      <c r="D145" s="63">
        <v>500</v>
      </c>
      <c r="E145" s="169"/>
    </row>
    <row r="146" spans="3:17" x14ac:dyDescent="0.45">
      <c r="C146" s="175">
        <v>45671</v>
      </c>
      <c r="D146" s="63"/>
      <c r="E146" s="169">
        <v>1946.65</v>
      </c>
      <c r="P146">
        <v>2018</v>
      </c>
      <c r="Q146" s="74">
        <f>SUM(Q4:Q16)</f>
        <v>44713.47</v>
      </c>
    </row>
    <row r="147" spans="3:17" x14ac:dyDescent="0.45">
      <c r="C147" s="175">
        <v>45703</v>
      </c>
      <c r="D147" s="63">
        <v>500</v>
      </c>
      <c r="E147" s="169"/>
      <c r="P147">
        <v>2019</v>
      </c>
      <c r="Q147" s="74">
        <f>SUM(Q17:Q28)</f>
        <v>21102.55</v>
      </c>
    </row>
    <row r="148" spans="3:17" x14ac:dyDescent="0.45">
      <c r="C148" s="175">
        <v>45703</v>
      </c>
      <c r="D148" s="63"/>
      <c r="E148" s="169">
        <v>1946.65</v>
      </c>
      <c r="P148">
        <v>2020</v>
      </c>
      <c r="Q148" s="74">
        <f>SUM(Q29:Q45)</f>
        <v>13136.84</v>
      </c>
    </row>
    <row r="149" spans="3:17" x14ac:dyDescent="0.45">
      <c r="C149" s="175">
        <v>45733</v>
      </c>
      <c r="D149" s="63">
        <v>500</v>
      </c>
      <c r="E149" s="169"/>
      <c r="P149">
        <v>2021</v>
      </c>
      <c r="Q149" s="74">
        <f>SUM(Q46:Q55)</f>
        <v>14808.98</v>
      </c>
    </row>
    <row r="150" spans="3:17" x14ac:dyDescent="0.45">
      <c r="C150" s="175">
        <v>45733</v>
      </c>
      <c r="D150" s="63"/>
      <c r="E150" s="169">
        <v>1946.65</v>
      </c>
      <c r="P150">
        <v>2022</v>
      </c>
      <c r="Q150" s="74">
        <f>SUM(Q56:Q58)</f>
        <v>3083.7200000000003</v>
      </c>
    </row>
    <row r="151" spans="3:17" x14ac:dyDescent="0.45">
      <c r="C151" s="175">
        <v>45761</v>
      </c>
      <c r="D151" s="63">
        <v>500</v>
      </c>
      <c r="E151" s="169"/>
      <c r="P151">
        <v>2023</v>
      </c>
      <c r="Q151" s="74">
        <f>SUM(Q59:Q65)</f>
        <v>10274.75</v>
      </c>
    </row>
    <row r="152" spans="3:17" x14ac:dyDescent="0.45">
      <c r="C152" s="175">
        <v>45761</v>
      </c>
      <c r="D152" s="63"/>
      <c r="E152" s="169">
        <v>1946.65</v>
      </c>
      <c r="P152">
        <v>2024</v>
      </c>
      <c r="Q152" s="74">
        <f>SUM(Q66:Q85)</f>
        <v>38237.579999999994</v>
      </c>
    </row>
    <row r="153" spans="3:17" x14ac:dyDescent="0.45">
      <c r="C153" s="175">
        <v>45791</v>
      </c>
      <c r="D153" s="63">
        <v>500</v>
      </c>
      <c r="E153" s="169"/>
      <c r="P153">
        <v>2025</v>
      </c>
      <c r="Q153" s="214">
        <f>SUM(Q86:Q100)</f>
        <v>34421.159999999974</v>
      </c>
    </row>
    <row r="154" spans="3:17" x14ac:dyDescent="0.45">
      <c r="C154" s="175">
        <v>45791</v>
      </c>
      <c r="D154" s="63"/>
      <c r="E154" s="169">
        <v>1946.65</v>
      </c>
    </row>
    <row r="155" spans="3:17" x14ac:dyDescent="0.45">
      <c r="C155" s="175">
        <v>45822</v>
      </c>
      <c r="D155" s="63">
        <v>500</v>
      </c>
      <c r="E155" s="169"/>
    </row>
    <row r="156" spans="3:17" x14ac:dyDescent="0.45">
      <c r="C156" s="175">
        <v>45822</v>
      </c>
      <c r="D156" s="63"/>
      <c r="E156" s="169">
        <v>1946.65</v>
      </c>
    </row>
    <row r="157" spans="3:17" x14ac:dyDescent="0.45">
      <c r="C157" s="250">
        <v>45822</v>
      </c>
      <c r="D157" s="63">
        <v>500</v>
      </c>
      <c r="E157" s="169"/>
    </row>
    <row r="158" spans="3:17" x14ac:dyDescent="0.45">
      <c r="C158" s="250">
        <v>45822</v>
      </c>
      <c r="D158" s="63"/>
      <c r="E158" s="169">
        <v>1946.65</v>
      </c>
    </row>
    <row r="159" spans="3:17" x14ac:dyDescent="0.45">
      <c r="C159" s="250">
        <v>45853</v>
      </c>
      <c r="D159" s="63">
        <v>500</v>
      </c>
      <c r="E159" s="169"/>
    </row>
    <row r="160" spans="3:17" x14ac:dyDescent="0.45">
      <c r="C160" s="250">
        <v>45853</v>
      </c>
      <c r="D160" s="63"/>
      <c r="E160" s="169">
        <v>1946.65</v>
      </c>
    </row>
    <row r="161" spans="3:5" x14ac:dyDescent="0.45">
      <c r="C161" s="250">
        <v>45883</v>
      </c>
      <c r="D161" s="63">
        <v>500</v>
      </c>
      <c r="E161" s="169"/>
    </row>
    <row r="162" spans="3:5" x14ac:dyDescent="0.45">
      <c r="C162" s="250">
        <v>45883</v>
      </c>
      <c r="D162" s="63"/>
      <c r="E162" s="169">
        <v>1946.65</v>
      </c>
    </row>
    <row r="163" spans="3:5" x14ac:dyDescent="0.45">
      <c r="C163" s="250">
        <v>45913</v>
      </c>
      <c r="D163" s="63">
        <v>500</v>
      </c>
      <c r="E163" s="169"/>
    </row>
    <row r="164" spans="3:5" x14ac:dyDescent="0.45">
      <c r="C164" s="250">
        <v>45913</v>
      </c>
      <c r="D164" s="63"/>
      <c r="E164" s="169">
        <v>1946.65</v>
      </c>
    </row>
    <row r="165" spans="3:5" x14ac:dyDescent="0.45">
      <c r="C165" s="250">
        <v>45946</v>
      </c>
      <c r="D165" s="63">
        <v>500</v>
      </c>
      <c r="E165" s="169"/>
    </row>
    <row r="166" spans="3:5" x14ac:dyDescent="0.45">
      <c r="C166" s="250">
        <v>45946</v>
      </c>
      <c r="D166" s="63"/>
      <c r="E166" s="169">
        <v>1946.65</v>
      </c>
    </row>
    <row r="167" spans="3:5" x14ac:dyDescent="0.45">
      <c r="C167" s="250">
        <v>45975</v>
      </c>
      <c r="D167" s="63">
        <v>500</v>
      </c>
      <c r="E167" s="169"/>
    </row>
    <row r="168" spans="3:5" x14ac:dyDescent="0.45">
      <c r="C168" s="250">
        <v>45975</v>
      </c>
      <c r="D168" s="63"/>
      <c r="E168" s="169">
        <v>1946.65</v>
      </c>
    </row>
    <row r="169" spans="3:5" x14ac:dyDescent="0.45">
      <c r="C169" s="250">
        <v>46006</v>
      </c>
      <c r="D169" s="63">
        <v>500</v>
      </c>
      <c r="E169" s="169"/>
    </row>
    <row r="170" spans="3:5" x14ac:dyDescent="0.45">
      <c r="C170" s="250">
        <v>46006</v>
      </c>
      <c r="D170" s="63"/>
      <c r="E170" s="169">
        <v>1946.65</v>
      </c>
    </row>
    <row r="171" spans="3:5" x14ac:dyDescent="0.45">
      <c r="C171" s="250"/>
      <c r="D171" s="112"/>
      <c r="E171" s="112"/>
    </row>
    <row r="172" spans="3:5" x14ac:dyDescent="0.45">
      <c r="C172" s="250"/>
      <c r="D172" s="112"/>
      <c r="E172" s="112"/>
    </row>
    <row r="173" spans="3:5" x14ac:dyDescent="0.45">
      <c r="C173" s="250"/>
      <c r="D173" s="112"/>
      <c r="E173" s="112"/>
    </row>
    <row r="174" spans="3:5" ht="14.65" thickBot="1" x14ac:dyDescent="0.5">
      <c r="D174" s="65">
        <f>SUM(D4:D173)</f>
        <v>42500</v>
      </c>
      <c r="E174" s="65">
        <f>SUM(E4:E173)</f>
        <v>153318.82999999987</v>
      </c>
    </row>
    <row r="177" spans="9:12" x14ac:dyDescent="0.45">
      <c r="L177" s="6"/>
    </row>
    <row r="178" spans="9:12" x14ac:dyDescent="0.45">
      <c r="L178" s="6"/>
    </row>
    <row r="182" spans="9:12" x14ac:dyDescent="0.45">
      <c r="I182"/>
    </row>
    <row r="183" spans="9:12" x14ac:dyDescent="0.45">
      <c r="I183"/>
    </row>
    <row r="184" spans="9:12" x14ac:dyDescent="0.45">
      <c r="I184"/>
    </row>
    <row r="185" spans="9:12" x14ac:dyDescent="0.45">
      <c r="I185"/>
    </row>
    <row r="186" spans="9:12" x14ac:dyDescent="0.45">
      <c r="I186"/>
    </row>
    <row r="187" spans="9:12" x14ac:dyDescent="0.45">
      <c r="I187"/>
    </row>
    <row r="188" spans="9:12" x14ac:dyDescent="0.45">
      <c r="I188"/>
    </row>
    <row r="189" spans="9:12" x14ac:dyDescent="0.45">
      <c r="I189"/>
    </row>
    <row r="190" spans="9:12" x14ac:dyDescent="0.45">
      <c r="I190"/>
    </row>
    <row r="191" spans="9:12" x14ac:dyDescent="0.45">
      <c r="I191"/>
    </row>
    <row r="192" spans="9:12" x14ac:dyDescent="0.45">
      <c r="I192"/>
    </row>
    <row r="193" spans="9:9" x14ac:dyDescent="0.45">
      <c r="I193"/>
    </row>
    <row r="194" spans="9:9" x14ac:dyDescent="0.45">
      <c r="I194"/>
    </row>
    <row r="195" spans="9:9" x14ac:dyDescent="0.45">
      <c r="I195"/>
    </row>
    <row r="196" spans="9:9" x14ac:dyDescent="0.45">
      <c r="I196"/>
    </row>
    <row r="197" spans="9:9" x14ac:dyDescent="0.45">
      <c r="I197"/>
    </row>
    <row r="198" spans="9:9" x14ac:dyDescent="0.45">
      <c r="I198"/>
    </row>
    <row r="199" spans="9:9" x14ac:dyDescent="0.45">
      <c r="I199"/>
    </row>
    <row r="200" spans="9:9" x14ac:dyDescent="0.45">
      <c r="I200"/>
    </row>
    <row r="201" spans="9:9" x14ac:dyDescent="0.45">
      <c r="I201"/>
    </row>
    <row r="202" spans="9:9" x14ac:dyDescent="0.45">
      <c r="I202"/>
    </row>
    <row r="203" spans="9:9" x14ac:dyDescent="0.45">
      <c r="I203"/>
    </row>
    <row r="204" spans="9:9" x14ac:dyDescent="0.45">
      <c r="I204"/>
    </row>
  </sheetData>
  <sortState xmlns:xlrd2="http://schemas.microsoft.com/office/spreadsheetml/2017/richdata2" ref="P90:Q100">
    <sortCondition ref="P90:P100"/>
  </sortState>
  <pageMargins left="0.25" right="0.25" top="0.75" bottom="0.75" header="0.3" footer="0.3"/>
  <pageSetup paperSize="9" orientation="portrait" horizontalDpi="0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</sheetPr>
  <dimension ref="A1:M78"/>
  <sheetViews>
    <sheetView topLeftCell="A4" zoomScale="80" zoomScaleNormal="80" workbookViewId="0">
      <pane xSplit="1" ySplit="3" topLeftCell="B45" activePane="bottomRight" state="frozen"/>
      <selection activeCell="D98" sqref="D98"/>
      <selection pane="topRight" activeCell="D98" sqref="D98"/>
      <selection pane="bottomLeft" activeCell="D98" sqref="D98"/>
      <selection pane="bottomRight" activeCell="E61" sqref="E61"/>
    </sheetView>
  </sheetViews>
  <sheetFormatPr baseColWidth="10" defaultRowHeight="14.25" x14ac:dyDescent="0.45"/>
  <cols>
    <col min="2" max="2" width="11.86328125" style="105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" bestFit="1" customWidth="1"/>
    <col min="8" max="8" width="9.73046875" style="8" customWidth="1"/>
    <col min="9" max="9" width="12" bestFit="1" customWidth="1"/>
    <col min="10" max="10" width="15.265625" bestFit="1" customWidth="1"/>
    <col min="11" max="11" width="13.3984375" style="61" bestFit="1" customWidth="1"/>
    <col min="12" max="13" width="11.3984375" style="61"/>
  </cols>
  <sheetData>
    <row r="1" spans="1:9" ht="15.75" x14ac:dyDescent="0.5">
      <c r="B1" s="103">
        <v>2019</v>
      </c>
    </row>
    <row r="2" spans="1:9" x14ac:dyDescent="0.45">
      <c r="B2" s="104" t="s">
        <v>31</v>
      </c>
      <c r="C2" s="3"/>
      <c r="D2" s="3"/>
      <c r="E2" s="15"/>
      <c r="F2" s="9"/>
      <c r="G2" s="9"/>
      <c r="H2" s="9"/>
    </row>
    <row r="3" spans="1:9" x14ac:dyDescent="0.45">
      <c r="B3" s="104" t="s">
        <v>26</v>
      </c>
      <c r="C3" s="5">
        <v>20537982765</v>
      </c>
      <c r="D3" s="3"/>
      <c r="E3" s="15"/>
      <c r="F3" s="9"/>
      <c r="G3" s="9"/>
      <c r="H3" s="9"/>
      <c r="I3" s="3"/>
    </row>
    <row r="4" spans="1:9" x14ac:dyDescent="0.45">
      <c r="B4" s="104" t="s">
        <v>6</v>
      </c>
      <c r="C4" s="5" t="s">
        <v>41</v>
      </c>
      <c r="D4" s="3"/>
      <c r="E4" s="15"/>
      <c r="F4" s="9"/>
      <c r="G4" s="9"/>
      <c r="H4" s="9"/>
      <c r="I4" s="3"/>
    </row>
    <row r="5" spans="1:9" ht="15" customHeight="1" x14ac:dyDescent="0.45">
      <c r="A5" s="1"/>
      <c r="B5" s="274" t="s">
        <v>2</v>
      </c>
      <c r="C5" s="275" t="s">
        <v>32</v>
      </c>
      <c r="D5" s="279" t="s">
        <v>36</v>
      </c>
      <c r="E5" s="279"/>
      <c r="F5" s="276" t="s">
        <v>7</v>
      </c>
      <c r="G5" s="276" t="s">
        <v>8</v>
      </c>
      <c r="H5" s="276" t="s">
        <v>5</v>
      </c>
      <c r="I5" s="36" t="s">
        <v>3</v>
      </c>
    </row>
    <row r="6" spans="1:9" x14ac:dyDescent="0.45">
      <c r="A6" s="2"/>
      <c r="B6" s="274"/>
      <c r="C6" s="275"/>
      <c r="D6" s="279"/>
      <c r="E6" s="279"/>
      <c r="F6" s="276"/>
      <c r="G6" s="276"/>
      <c r="H6" s="276"/>
      <c r="I6" s="36" t="s">
        <v>4</v>
      </c>
    </row>
    <row r="7" spans="1:9" x14ac:dyDescent="0.45">
      <c r="C7" s="3" t="s">
        <v>30</v>
      </c>
      <c r="D7" t="s">
        <v>25</v>
      </c>
      <c r="I7" s="9">
        <v>82903.53</v>
      </c>
    </row>
    <row r="8" spans="1:9" x14ac:dyDescent="0.45">
      <c r="A8">
        <v>1</v>
      </c>
      <c r="B8" s="105" t="s">
        <v>159</v>
      </c>
      <c r="C8" t="s">
        <v>162</v>
      </c>
      <c r="F8" s="264">
        <v>412.32</v>
      </c>
      <c r="I8" s="222">
        <f t="shared" ref="I8:I28" si="0">I7+F8-G8-H8</f>
        <v>83315.850000000006</v>
      </c>
    </row>
    <row r="9" spans="1:9" x14ac:dyDescent="0.45">
      <c r="A9">
        <v>2</v>
      </c>
      <c r="B9" s="105" t="s">
        <v>159</v>
      </c>
      <c r="C9" t="s">
        <v>157</v>
      </c>
      <c r="F9" s="264">
        <v>406.8</v>
      </c>
      <c r="I9" s="222">
        <f t="shared" si="0"/>
        <v>83722.650000000009</v>
      </c>
    </row>
    <row r="10" spans="1:9" x14ac:dyDescent="0.45">
      <c r="A10">
        <v>3</v>
      </c>
      <c r="B10" s="105" t="s">
        <v>159</v>
      </c>
      <c r="C10" t="s">
        <v>157</v>
      </c>
      <c r="F10" s="26">
        <v>372.98</v>
      </c>
      <c r="I10" s="222">
        <f t="shared" si="0"/>
        <v>84095.63</v>
      </c>
    </row>
    <row r="11" spans="1:9" x14ac:dyDescent="0.45">
      <c r="A11">
        <v>4</v>
      </c>
      <c r="B11" s="105" t="s">
        <v>159</v>
      </c>
      <c r="C11" t="s">
        <v>155</v>
      </c>
      <c r="F11" s="26">
        <v>370.51</v>
      </c>
      <c r="I11" s="222">
        <f t="shared" si="0"/>
        <v>84466.14</v>
      </c>
    </row>
    <row r="12" spans="1:9" x14ac:dyDescent="0.45">
      <c r="A12">
        <v>5</v>
      </c>
      <c r="B12" s="105" t="s">
        <v>159</v>
      </c>
      <c r="C12" t="s">
        <v>155</v>
      </c>
      <c r="F12" s="26">
        <v>367</v>
      </c>
      <c r="I12" s="222">
        <f t="shared" si="0"/>
        <v>84833.14</v>
      </c>
    </row>
    <row r="13" spans="1:9" x14ac:dyDescent="0.45">
      <c r="A13">
        <v>6</v>
      </c>
      <c r="B13" s="105" t="s">
        <v>159</v>
      </c>
      <c r="C13" t="s">
        <v>163</v>
      </c>
      <c r="F13" s="26">
        <v>352</v>
      </c>
      <c r="I13" s="222">
        <f t="shared" si="0"/>
        <v>85185.14</v>
      </c>
    </row>
    <row r="14" spans="1:9" x14ac:dyDescent="0.45">
      <c r="A14">
        <v>7</v>
      </c>
      <c r="B14" s="105" t="s">
        <v>159</v>
      </c>
      <c r="C14" t="s">
        <v>164</v>
      </c>
      <c r="F14" s="26">
        <v>347.31</v>
      </c>
      <c r="I14" s="222">
        <f t="shared" si="0"/>
        <v>85532.45</v>
      </c>
    </row>
    <row r="15" spans="1:9" x14ac:dyDescent="0.45">
      <c r="A15">
        <v>8</v>
      </c>
      <c r="B15" s="105" t="s">
        <v>159</v>
      </c>
      <c r="C15" s="78" t="s">
        <v>156</v>
      </c>
      <c r="F15" s="6"/>
      <c r="G15" s="263">
        <v>215.92</v>
      </c>
      <c r="H15" s="88"/>
      <c r="I15" s="222">
        <f t="shared" si="0"/>
        <v>85316.53</v>
      </c>
    </row>
    <row r="16" spans="1:9" x14ac:dyDescent="0.45">
      <c r="A16">
        <v>9</v>
      </c>
      <c r="B16" s="105" t="s">
        <v>159</v>
      </c>
      <c r="C16" t="s">
        <v>162</v>
      </c>
      <c r="F16" s="6"/>
      <c r="G16" s="263">
        <v>222.39</v>
      </c>
      <c r="H16" s="88"/>
      <c r="I16" s="222">
        <f t="shared" si="0"/>
        <v>85094.14</v>
      </c>
    </row>
    <row r="17" spans="1:9" x14ac:dyDescent="0.45">
      <c r="A17">
        <v>10</v>
      </c>
      <c r="B17" s="105" t="s">
        <v>159</v>
      </c>
      <c r="C17" t="s">
        <v>157</v>
      </c>
      <c r="F17" s="6"/>
      <c r="G17" s="263">
        <v>177</v>
      </c>
      <c r="I17" s="222">
        <f t="shared" si="0"/>
        <v>84917.14</v>
      </c>
    </row>
    <row r="18" spans="1:9" x14ac:dyDescent="0.45">
      <c r="A18">
        <v>11</v>
      </c>
      <c r="B18" s="105" t="s">
        <v>158</v>
      </c>
      <c r="C18" t="s">
        <v>160</v>
      </c>
      <c r="F18" s="6"/>
      <c r="G18" s="265">
        <v>200</v>
      </c>
      <c r="I18" s="222">
        <f t="shared" si="0"/>
        <v>84717.14</v>
      </c>
    </row>
    <row r="19" spans="1:9" x14ac:dyDescent="0.45">
      <c r="A19">
        <v>12</v>
      </c>
      <c r="B19" s="105" t="s">
        <v>158</v>
      </c>
      <c r="C19" t="s">
        <v>161</v>
      </c>
      <c r="F19" s="6"/>
      <c r="G19" s="266">
        <v>85.6</v>
      </c>
      <c r="I19" s="222">
        <f t="shared" si="0"/>
        <v>84631.54</v>
      </c>
    </row>
    <row r="20" spans="1:9" x14ac:dyDescent="0.45">
      <c r="A20">
        <v>13</v>
      </c>
      <c r="B20" s="105" t="s">
        <v>158</v>
      </c>
      <c r="C20" t="s">
        <v>155</v>
      </c>
      <c r="F20" s="26">
        <v>374.98</v>
      </c>
      <c r="I20" s="222">
        <f t="shared" si="0"/>
        <v>85006.51999999999</v>
      </c>
    </row>
    <row r="21" spans="1:9" x14ac:dyDescent="0.45">
      <c r="A21">
        <v>14</v>
      </c>
      <c r="B21" s="105" t="s">
        <v>158</v>
      </c>
      <c r="C21" t="s">
        <v>155</v>
      </c>
      <c r="F21" s="26">
        <v>328.36</v>
      </c>
      <c r="I21" s="222">
        <f t="shared" si="0"/>
        <v>85334.87999999999</v>
      </c>
    </row>
    <row r="22" spans="1:9" x14ac:dyDescent="0.45">
      <c r="A22">
        <v>15</v>
      </c>
      <c r="B22" s="105" t="s">
        <v>165</v>
      </c>
      <c r="C22" t="s">
        <v>155</v>
      </c>
      <c r="F22" s="26">
        <v>80</v>
      </c>
      <c r="I22" s="222">
        <f t="shared" si="0"/>
        <v>85414.87999999999</v>
      </c>
    </row>
    <row r="23" spans="1:9" x14ac:dyDescent="0.45">
      <c r="A23">
        <v>16</v>
      </c>
      <c r="B23" s="105" t="s">
        <v>165</v>
      </c>
      <c r="C23" t="s">
        <v>155</v>
      </c>
      <c r="F23" s="26">
        <v>500</v>
      </c>
      <c r="I23" s="222">
        <f t="shared" si="0"/>
        <v>85914.87999999999</v>
      </c>
    </row>
    <row r="24" spans="1:9" x14ac:dyDescent="0.45">
      <c r="A24">
        <v>17</v>
      </c>
      <c r="B24" s="105" t="s">
        <v>165</v>
      </c>
      <c r="C24" t="s">
        <v>157</v>
      </c>
      <c r="F24" s="26">
        <v>386.45</v>
      </c>
      <c r="I24" s="222">
        <f t="shared" si="0"/>
        <v>86301.329999999987</v>
      </c>
    </row>
    <row r="25" spans="1:9" x14ac:dyDescent="0.45">
      <c r="A25">
        <v>18</v>
      </c>
      <c r="B25" s="105" t="s">
        <v>165</v>
      </c>
      <c r="C25" t="s">
        <v>166</v>
      </c>
      <c r="F25" s="26">
        <v>398.65</v>
      </c>
      <c r="I25" s="222">
        <f t="shared" si="0"/>
        <v>86699.979999999981</v>
      </c>
    </row>
    <row r="26" spans="1:9" x14ac:dyDescent="0.45">
      <c r="A26">
        <v>19</v>
      </c>
      <c r="B26" s="105" t="s">
        <v>165</v>
      </c>
      <c r="C26" t="s">
        <v>157</v>
      </c>
      <c r="F26" s="26">
        <v>366.47</v>
      </c>
      <c r="I26" s="222">
        <f t="shared" si="0"/>
        <v>87066.449999999983</v>
      </c>
    </row>
    <row r="27" spans="1:9" x14ac:dyDescent="0.45">
      <c r="A27">
        <v>20</v>
      </c>
      <c r="B27" s="105" t="s">
        <v>165</v>
      </c>
      <c r="C27" t="s">
        <v>162</v>
      </c>
      <c r="F27" s="26">
        <v>1034.97</v>
      </c>
      <c r="I27" s="222">
        <f t="shared" si="0"/>
        <v>88101.419999999984</v>
      </c>
    </row>
    <row r="28" spans="1:9" x14ac:dyDescent="0.45">
      <c r="A28">
        <v>21</v>
      </c>
      <c r="B28" s="105" t="s">
        <v>165</v>
      </c>
      <c r="C28" t="s">
        <v>157</v>
      </c>
      <c r="F28" s="26">
        <v>329.32</v>
      </c>
      <c r="I28" s="222">
        <f t="shared" si="0"/>
        <v>88430.739999999991</v>
      </c>
    </row>
    <row r="29" spans="1:9" x14ac:dyDescent="0.45">
      <c r="F29" s="26"/>
      <c r="I29" s="76"/>
    </row>
    <row r="30" spans="1:9" x14ac:dyDescent="0.45">
      <c r="F30" s="26"/>
      <c r="I30" s="76"/>
    </row>
    <row r="31" spans="1:9" x14ac:dyDescent="0.45">
      <c r="F31" s="26"/>
      <c r="I31" s="76"/>
    </row>
    <row r="32" spans="1:9" x14ac:dyDescent="0.45">
      <c r="F32" s="26"/>
      <c r="I32" s="76"/>
    </row>
    <row r="33" spans="2:9" x14ac:dyDescent="0.45">
      <c r="F33" s="26"/>
      <c r="I33" s="76"/>
    </row>
    <row r="34" spans="2:9" x14ac:dyDescent="0.45">
      <c r="F34" s="26"/>
      <c r="I34" s="76"/>
    </row>
    <row r="35" spans="2:9" x14ac:dyDescent="0.45">
      <c r="F35" s="26"/>
      <c r="I35" s="76"/>
    </row>
    <row r="36" spans="2:9" x14ac:dyDescent="0.45">
      <c r="F36" s="26"/>
      <c r="I36" s="76"/>
    </row>
    <row r="37" spans="2:9" x14ac:dyDescent="0.45">
      <c r="F37" s="26"/>
      <c r="I37" s="76"/>
    </row>
    <row r="38" spans="2:9" x14ac:dyDescent="0.45">
      <c r="F38" s="26"/>
      <c r="I38" s="76"/>
    </row>
    <row r="39" spans="2:9" x14ac:dyDescent="0.45">
      <c r="F39" s="26"/>
      <c r="I39" s="76"/>
    </row>
    <row r="40" spans="2:9" x14ac:dyDescent="0.45">
      <c r="F40" s="26"/>
      <c r="I40" s="76"/>
    </row>
    <row r="41" spans="2:9" x14ac:dyDescent="0.45">
      <c r="F41" s="26"/>
      <c r="I41" s="76"/>
    </row>
    <row r="42" spans="2:9" x14ac:dyDescent="0.45">
      <c r="F42" s="26"/>
      <c r="I42" s="76"/>
    </row>
    <row r="43" spans="2:9" ht="14.65" thickBot="1" x14ac:dyDescent="0.5">
      <c r="F43" s="41">
        <f>SUM(F8:F42)</f>
        <v>6428.12</v>
      </c>
      <c r="G43" s="11">
        <f>SUM(G8:G42)</f>
        <v>900.91</v>
      </c>
      <c r="H43" s="51">
        <f>SUM(H8:H42)</f>
        <v>0</v>
      </c>
      <c r="I43" s="7"/>
    </row>
    <row r="44" spans="2:9" ht="14.65" thickTop="1" x14ac:dyDescent="0.45">
      <c r="B44" s="105" t="s">
        <v>25</v>
      </c>
      <c r="C44" s="6" t="s">
        <v>25</v>
      </c>
      <c r="D44" s="6" t="s">
        <v>25</v>
      </c>
      <c r="E44" s="6" t="s">
        <v>25</v>
      </c>
      <c r="F44" s="46"/>
      <c r="G44" s="10"/>
      <c r="I44" s="7"/>
    </row>
    <row r="45" spans="2:9" x14ac:dyDescent="0.45">
      <c r="C45" s="14" t="s">
        <v>25</v>
      </c>
      <c r="F45" s="46" t="s">
        <v>25</v>
      </c>
      <c r="I45" s="7" t="s">
        <v>25</v>
      </c>
    </row>
    <row r="46" spans="2:9" x14ac:dyDescent="0.45">
      <c r="B46" s="106"/>
      <c r="C46" s="4"/>
      <c r="D46" s="4"/>
      <c r="E46" s="16"/>
      <c r="F46" s="46"/>
      <c r="I46" s="7"/>
    </row>
    <row r="47" spans="2:9" x14ac:dyDescent="0.45">
      <c r="B47" s="106"/>
      <c r="C47" s="280" t="s">
        <v>146</v>
      </c>
      <c r="D47" s="280"/>
      <c r="E47" s="280"/>
      <c r="F47" s="46"/>
    </row>
    <row r="48" spans="2:9" x14ac:dyDescent="0.45">
      <c r="B48" s="106"/>
      <c r="C48" s="56"/>
      <c r="D48" s="56"/>
      <c r="E48" s="56"/>
    </row>
    <row r="49" spans="2:10" x14ac:dyDescent="0.45">
      <c r="B49" s="106"/>
      <c r="C49" s="17" t="s">
        <v>0</v>
      </c>
      <c r="D49" s="18" t="s">
        <v>12</v>
      </c>
      <c r="E49" s="18" t="s">
        <v>11</v>
      </c>
    </row>
    <row r="50" spans="2:10" x14ac:dyDescent="0.45">
      <c r="B50" s="106"/>
      <c r="C50" s="60" t="s">
        <v>30</v>
      </c>
      <c r="D50" s="19"/>
      <c r="E50" s="13">
        <f>SUM(I7)</f>
        <v>82903.53</v>
      </c>
      <c r="J50" s="49"/>
    </row>
    <row r="51" spans="2:10" x14ac:dyDescent="0.45">
      <c r="B51" s="106"/>
      <c r="C51" s="59" t="s">
        <v>42</v>
      </c>
      <c r="D51" s="19" t="s">
        <v>25</v>
      </c>
      <c r="E51" s="12">
        <f>SUM(F43)</f>
        <v>6428.12</v>
      </c>
      <c r="G51"/>
      <c r="J51" s="49"/>
    </row>
    <row r="52" spans="2:10" ht="15.75" x14ac:dyDescent="0.5">
      <c r="B52" s="106"/>
      <c r="C52" s="20" t="s">
        <v>9</v>
      </c>
      <c r="D52" s="21" t="s">
        <v>25</v>
      </c>
      <c r="E52" s="24">
        <f>SUM(E50:E51)</f>
        <v>89331.65</v>
      </c>
      <c r="G52" s="8" t="s">
        <v>25</v>
      </c>
      <c r="J52" s="50">
        <v>43344</v>
      </c>
    </row>
    <row r="53" spans="2:10" x14ac:dyDescent="0.45">
      <c r="B53" s="106"/>
      <c r="C53" s="4"/>
      <c r="D53" s="4"/>
      <c r="E53" s="25"/>
      <c r="G53"/>
      <c r="J53" s="45"/>
    </row>
    <row r="54" spans="2:10" x14ac:dyDescent="0.45">
      <c r="B54" s="106"/>
      <c r="C54" s="17" t="s">
        <v>1</v>
      </c>
      <c r="D54" s="4"/>
      <c r="E54" s="25"/>
      <c r="G54"/>
      <c r="J54" s="45"/>
    </row>
    <row r="55" spans="2:10" x14ac:dyDescent="0.45">
      <c r="B55" s="106"/>
      <c r="C55" s="281" t="s">
        <v>53</v>
      </c>
      <c r="D55" s="281"/>
      <c r="E55" s="43">
        <f>SUM(G15)+G16+G17+G18</f>
        <v>815.31</v>
      </c>
      <c r="J55" s="45"/>
    </row>
    <row r="56" spans="2:10" x14ac:dyDescent="0.45">
      <c r="B56" s="106"/>
      <c r="C56" s="281" t="s">
        <v>28</v>
      </c>
      <c r="D56" s="281"/>
      <c r="E56" s="44">
        <v>0</v>
      </c>
      <c r="G56"/>
      <c r="J56" s="45"/>
    </row>
    <row r="57" spans="2:10" x14ac:dyDescent="0.45">
      <c r="B57" s="106"/>
      <c r="C57" s="282" t="s">
        <v>27</v>
      </c>
      <c r="D57" s="283"/>
      <c r="E57" s="80">
        <v>0</v>
      </c>
      <c r="G57"/>
      <c r="J57" s="45"/>
    </row>
    <row r="58" spans="2:10" x14ac:dyDescent="0.45">
      <c r="B58" s="106"/>
      <c r="C58" s="282" t="s">
        <v>40</v>
      </c>
      <c r="D58" s="283"/>
      <c r="E58" s="38">
        <v>0</v>
      </c>
      <c r="G58"/>
      <c r="J58" s="45"/>
    </row>
    <row r="59" spans="2:10" x14ac:dyDescent="0.45">
      <c r="B59" s="106"/>
      <c r="C59" s="281" t="s">
        <v>29</v>
      </c>
      <c r="D59" s="281"/>
      <c r="E59" s="55">
        <v>0</v>
      </c>
      <c r="G59" s="49"/>
      <c r="J59" s="45"/>
    </row>
    <row r="60" spans="2:10" x14ac:dyDescent="0.45">
      <c r="B60" s="106"/>
      <c r="C60" s="281" t="s">
        <v>52</v>
      </c>
      <c r="D60" s="281"/>
      <c r="E60" s="39">
        <f>SUM(G19)</f>
        <v>85.6</v>
      </c>
      <c r="F60" s="8" t="s">
        <v>25</v>
      </c>
      <c r="G60" s="49"/>
      <c r="J60" s="45"/>
    </row>
    <row r="61" spans="2:10" x14ac:dyDescent="0.45">
      <c r="B61" s="106"/>
      <c r="C61" s="281" t="s">
        <v>43</v>
      </c>
      <c r="D61" s="281"/>
      <c r="E61" s="40">
        <f>SUM(H43)</f>
        <v>0</v>
      </c>
      <c r="F61" s="8" t="s">
        <v>25</v>
      </c>
      <c r="G61" s="49" t="s">
        <v>25</v>
      </c>
      <c r="J61" s="45"/>
    </row>
    <row r="62" spans="2:10" x14ac:dyDescent="0.45">
      <c r="B62" s="106"/>
      <c r="C62" s="22" t="s">
        <v>10</v>
      </c>
      <c r="D62" s="4"/>
      <c r="E62" s="42">
        <f>SUM(E55:E61)</f>
        <v>900.91</v>
      </c>
      <c r="G62" s="54"/>
      <c r="J62" s="45"/>
    </row>
    <row r="63" spans="2:10" ht="14.65" thickBot="1" x14ac:dyDescent="0.5">
      <c r="B63" s="106"/>
      <c r="C63" s="4"/>
      <c r="D63" s="4"/>
      <c r="E63" s="23"/>
      <c r="G63" s="54"/>
      <c r="J63" s="45"/>
    </row>
    <row r="64" spans="2:10" ht="16.149999999999999" thickBot="1" x14ac:dyDescent="0.55000000000000004">
      <c r="B64" s="106"/>
      <c r="C64" s="277" t="s">
        <v>3</v>
      </c>
      <c r="D64" s="278"/>
      <c r="E64" s="28">
        <f>SUM(-E62,E52)</f>
        <v>88430.739999999991</v>
      </c>
      <c r="G64" s="54"/>
      <c r="J64" s="45" t="s">
        <v>24</v>
      </c>
    </row>
    <row r="65" spans="1:13" x14ac:dyDescent="0.45">
      <c r="B65" s="106"/>
      <c r="C65" s="4"/>
      <c r="D65" s="4"/>
      <c r="E65" s="31"/>
      <c r="F65" s="53"/>
      <c r="G65" s="58">
        <f>SUM(E64,-I28)</f>
        <v>0</v>
      </c>
      <c r="J65" s="49"/>
    </row>
    <row r="66" spans="1:13" x14ac:dyDescent="0.45">
      <c r="B66" s="106"/>
      <c r="C66" s="4"/>
      <c r="D66" s="4"/>
      <c r="E66" s="52"/>
      <c r="F66" s="53"/>
      <c r="G66" s="54"/>
      <c r="J66" s="49"/>
    </row>
    <row r="67" spans="1:13" x14ac:dyDescent="0.45">
      <c r="E67" s="30"/>
      <c r="F67" s="53"/>
      <c r="G67" s="54"/>
      <c r="J67" s="49"/>
    </row>
    <row r="68" spans="1:13" x14ac:dyDescent="0.45">
      <c r="E68" s="30"/>
      <c r="F68" s="53"/>
      <c r="G68" s="54"/>
      <c r="J68" s="49"/>
    </row>
    <row r="69" spans="1:13" x14ac:dyDescent="0.45">
      <c r="E69" s="30"/>
      <c r="F69" s="53"/>
      <c r="G69" s="54"/>
      <c r="J69" s="49"/>
    </row>
    <row r="70" spans="1:13" x14ac:dyDescent="0.45">
      <c r="E70" s="30"/>
      <c r="F70" s="53"/>
      <c r="G70" s="54"/>
      <c r="J70" s="49"/>
    </row>
    <row r="71" spans="1:13" x14ac:dyDescent="0.45">
      <c r="E71" s="30"/>
      <c r="F71" s="53"/>
      <c r="G71" s="54"/>
      <c r="J71" s="49"/>
    </row>
    <row r="72" spans="1:13" x14ac:dyDescent="0.45">
      <c r="E72" s="30"/>
      <c r="G72"/>
    </row>
    <row r="73" spans="1:13" s="8" customFormat="1" x14ac:dyDescent="0.45">
      <c r="A73"/>
      <c r="B73" s="105"/>
      <c r="C73"/>
      <c r="D73"/>
      <c r="E73" s="30"/>
      <c r="G73"/>
      <c r="I73"/>
      <c r="J73"/>
      <c r="K73" s="62"/>
      <c r="L73" s="62"/>
      <c r="M73" s="62"/>
    </row>
    <row r="74" spans="1:13" s="8" customFormat="1" x14ac:dyDescent="0.45">
      <c r="A74"/>
      <c r="B74" s="105"/>
      <c r="C74"/>
      <c r="D74"/>
      <c r="E74" s="30">
        <v>11</v>
      </c>
      <c r="G74"/>
      <c r="I74"/>
      <c r="J74"/>
      <c r="K74" s="62"/>
      <c r="L74" s="62"/>
      <c r="M74" s="62"/>
    </row>
    <row r="75" spans="1:13" s="8" customFormat="1" x14ac:dyDescent="0.45">
      <c r="A75"/>
      <c r="B75" s="105"/>
      <c r="C75"/>
      <c r="D75"/>
      <c r="E75" s="30"/>
      <c r="G75"/>
      <c r="I75"/>
      <c r="J75"/>
      <c r="K75" s="62"/>
      <c r="L75" s="62"/>
      <c r="M75" s="62"/>
    </row>
    <row r="76" spans="1:13" s="8" customFormat="1" x14ac:dyDescent="0.45">
      <c r="A76"/>
      <c r="B76" s="105"/>
      <c r="C76"/>
      <c r="D76"/>
      <c r="E76" s="6"/>
      <c r="G76"/>
      <c r="I76"/>
      <c r="J76"/>
      <c r="K76" s="62"/>
      <c r="L76" s="62"/>
      <c r="M76" s="62"/>
    </row>
    <row r="77" spans="1:13" s="8" customFormat="1" x14ac:dyDescent="0.45">
      <c r="A77"/>
      <c r="B77" s="105"/>
      <c r="C77"/>
      <c r="D77"/>
      <c r="E77" s="6"/>
      <c r="G77"/>
      <c r="I77"/>
      <c r="J77"/>
      <c r="K77" s="62"/>
      <c r="L77" s="62"/>
      <c r="M77" s="62"/>
    </row>
    <row r="78" spans="1:13" x14ac:dyDescent="0.45">
      <c r="A78" s="61"/>
      <c r="B78" s="61"/>
      <c r="F78" s="61"/>
      <c r="G78" s="61"/>
      <c r="H78" s="61"/>
      <c r="I78" s="61"/>
      <c r="J78" s="61"/>
    </row>
  </sheetData>
  <sortState xmlns:xlrd2="http://schemas.microsoft.com/office/spreadsheetml/2017/richdata2" ref="B18:G28">
    <sortCondition ref="B18:B28"/>
  </sortState>
  <mergeCells count="15">
    <mergeCell ref="C64:D64"/>
    <mergeCell ref="D5:E6"/>
    <mergeCell ref="C47:E47"/>
    <mergeCell ref="C55:D55"/>
    <mergeCell ref="C56:D56"/>
    <mergeCell ref="C57:D57"/>
    <mergeCell ref="C58:D58"/>
    <mergeCell ref="C59:D59"/>
    <mergeCell ref="C60:D60"/>
    <mergeCell ref="C61:D61"/>
    <mergeCell ref="B5:B6"/>
    <mergeCell ref="C5:C6"/>
    <mergeCell ref="F5:F6"/>
    <mergeCell ref="G5:G6"/>
    <mergeCell ref="H5:H6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60310-EBAB-409B-A2A8-9E513530479D}">
  <sheetPr>
    <tabColor theme="9" tint="-0.249977111117893"/>
  </sheetPr>
  <dimension ref="A1:N47"/>
  <sheetViews>
    <sheetView topLeftCell="A4" zoomScale="80" zoomScaleNormal="80" workbookViewId="0">
      <pane xSplit="1" ySplit="3" topLeftCell="B7" activePane="bottomRight" state="frozen"/>
      <selection activeCell="D98" sqref="D98"/>
      <selection pane="topRight" activeCell="D98" sqref="D98"/>
      <selection pane="bottomLeft" activeCell="D98" sqref="D98"/>
      <selection pane="bottomRight" activeCell="H25" sqref="H25"/>
    </sheetView>
  </sheetViews>
  <sheetFormatPr baseColWidth="10" defaultRowHeight="14.25" x14ac:dyDescent="0.45"/>
  <cols>
    <col min="2" max="2" width="11.86328125" style="164" bestFit="1" customWidth="1"/>
    <col min="3" max="3" width="37.265625" style="78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" bestFit="1" customWidth="1"/>
    <col min="8" max="8" width="9.73046875" style="8" customWidth="1"/>
    <col min="9" max="9" width="12" bestFit="1" customWidth="1"/>
    <col min="10" max="10" width="15.265625" bestFit="1" customWidth="1"/>
    <col min="11" max="11" width="13.3984375" style="61" bestFit="1" customWidth="1"/>
    <col min="12" max="14" width="11.3984375" style="61"/>
  </cols>
  <sheetData>
    <row r="1" spans="1:10" ht="15.75" x14ac:dyDescent="0.5">
      <c r="B1" s="177">
        <v>2019</v>
      </c>
    </row>
    <row r="2" spans="1:10" x14ac:dyDescent="0.45">
      <c r="B2" s="178" t="s">
        <v>31</v>
      </c>
      <c r="C2" s="92"/>
      <c r="D2" s="3"/>
      <c r="E2" s="15"/>
      <c r="F2" s="9"/>
      <c r="G2" s="9"/>
      <c r="H2" s="9"/>
    </row>
    <row r="3" spans="1:10" x14ac:dyDescent="0.45">
      <c r="B3" s="178" t="s">
        <v>26</v>
      </c>
      <c r="C3" s="93">
        <v>20537982765</v>
      </c>
      <c r="D3" s="3"/>
      <c r="E3" s="15"/>
      <c r="F3" s="9"/>
      <c r="G3" s="9"/>
      <c r="H3" s="9"/>
      <c r="I3" s="3"/>
    </row>
    <row r="4" spans="1:10" x14ac:dyDescent="0.45">
      <c r="B4" s="178" t="s">
        <v>6</v>
      </c>
      <c r="C4" s="93" t="s">
        <v>41</v>
      </c>
      <c r="D4" s="3"/>
      <c r="E4" s="15"/>
      <c r="F4" s="9"/>
      <c r="G4" s="9"/>
      <c r="H4" s="9"/>
      <c r="I4" s="3"/>
    </row>
    <row r="5" spans="1:10" ht="15" customHeight="1" x14ac:dyDescent="0.45">
      <c r="A5" s="1"/>
      <c r="B5" s="284" t="s">
        <v>2</v>
      </c>
      <c r="C5" s="285" t="s">
        <v>32</v>
      </c>
      <c r="D5" s="279" t="s">
        <v>36</v>
      </c>
      <c r="E5" s="279"/>
      <c r="F5" s="276" t="s">
        <v>7</v>
      </c>
      <c r="G5" s="276" t="s">
        <v>8</v>
      </c>
      <c r="H5" s="276" t="s">
        <v>5</v>
      </c>
      <c r="I5" s="36" t="s">
        <v>3</v>
      </c>
    </row>
    <row r="6" spans="1:10" x14ac:dyDescent="0.45">
      <c r="A6" s="2"/>
      <c r="B6" s="284"/>
      <c r="C6" s="285"/>
      <c r="D6" s="279"/>
      <c r="E6" s="279"/>
      <c r="F6" s="276"/>
      <c r="G6" s="276"/>
      <c r="H6" s="276"/>
      <c r="I6" s="36" t="s">
        <v>4</v>
      </c>
    </row>
    <row r="7" spans="1:10" x14ac:dyDescent="0.45">
      <c r="C7" s="92" t="s">
        <v>30</v>
      </c>
      <c r="D7" t="s">
        <v>25</v>
      </c>
      <c r="I7" s="9">
        <f>SUM('ENE26'!E64)</f>
        <v>88430.739999999991</v>
      </c>
    </row>
    <row r="8" spans="1:10" s="61" customFormat="1" x14ac:dyDescent="0.45">
      <c r="A8"/>
      <c r="B8" s="176"/>
      <c r="C8" s="78"/>
      <c r="F8" s="26"/>
      <c r="G8" s="8"/>
      <c r="H8" s="8"/>
      <c r="I8" s="222"/>
      <c r="J8"/>
    </row>
    <row r="9" spans="1:10" s="61" customFormat="1" x14ac:dyDescent="0.45">
      <c r="A9"/>
      <c r="B9" s="176"/>
      <c r="C9" s="78"/>
      <c r="F9" s="26"/>
      <c r="G9" s="8"/>
      <c r="H9" s="8"/>
      <c r="I9" s="222"/>
      <c r="J9"/>
    </row>
    <row r="10" spans="1:10" s="61" customFormat="1" x14ac:dyDescent="0.45">
      <c r="A10"/>
      <c r="B10" s="176"/>
      <c r="C10" s="78"/>
      <c r="F10" s="26"/>
      <c r="G10" s="8"/>
      <c r="H10" s="8"/>
      <c r="I10" s="222"/>
      <c r="J10"/>
    </row>
    <row r="11" spans="1:10" s="61" customFormat="1" x14ac:dyDescent="0.45">
      <c r="A11"/>
      <c r="B11" s="176"/>
      <c r="C11" s="78"/>
      <c r="F11" s="26"/>
      <c r="G11" s="8"/>
      <c r="H11" s="8"/>
      <c r="I11" s="222"/>
      <c r="J11"/>
    </row>
    <row r="12" spans="1:10" s="61" customFormat="1" x14ac:dyDescent="0.45">
      <c r="A12"/>
      <c r="B12" s="176"/>
      <c r="C12" s="78"/>
      <c r="F12" s="26"/>
      <c r="G12" s="8"/>
      <c r="H12" s="8"/>
      <c r="I12" s="222"/>
      <c r="J12"/>
    </row>
    <row r="13" spans="1:10" s="61" customFormat="1" x14ac:dyDescent="0.45">
      <c r="A13"/>
      <c r="B13" s="176"/>
      <c r="C13" s="78"/>
      <c r="F13" s="26"/>
      <c r="G13" s="8"/>
      <c r="H13" s="8"/>
      <c r="I13" s="222"/>
      <c r="J13"/>
    </row>
    <row r="14" spans="1:10" s="61" customFormat="1" x14ac:dyDescent="0.45">
      <c r="A14"/>
      <c r="B14" s="176"/>
      <c r="C14" s="78"/>
      <c r="F14" s="26"/>
      <c r="G14" s="8"/>
      <c r="H14" s="8"/>
      <c r="I14" s="222"/>
      <c r="J14"/>
    </row>
    <row r="15" spans="1:10" s="61" customFormat="1" x14ac:dyDescent="0.45">
      <c r="A15"/>
      <c r="B15" s="176"/>
      <c r="C15" s="78"/>
      <c r="F15" s="26"/>
      <c r="G15" s="8"/>
      <c r="H15" s="8"/>
      <c r="I15" s="222"/>
      <c r="J15"/>
    </row>
    <row r="16" spans="1:10" s="61" customFormat="1" x14ac:dyDescent="0.45">
      <c r="A16"/>
      <c r="B16" s="176"/>
      <c r="C16" s="78"/>
      <c r="F16" s="26"/>
      <c r="G16" s="8"/>
      <c r="H16" s="8"/>
      <c r="I16" s="222"/>
      <c r="J16"/>
    </row>
    <row r="17" spans="1:10" ht="14.65" thickBot="1" x14ac:dyDescent="0.5">
      <c r="F17" s="41">
        <f>SUM(F8:F16)</f>
        <v>0</v>
      </c>
      <c r="G17" s="41">
        <f>SUM(G9:G16)</f>
        <v>0</v>
      </c>
      <c r="H17" s="51">
        <f>SUM(H9:H16)</f>
        <v>0</v>
      </c>
      <c r="I17" s="7"/>
    </row>
    <row r="18" spans="1:10" ht="14.65" thickTop="1" x14ac:dyDescent="0.45">
      <c r="B18" s="164" t="s">
        <v>25</v>
      </c>
      <c r="C18" s="79" t="s">
        <v>25</v>
      </c>
      <c r="D18" s="6" t="s">
        <v>25</v>
      </c>
      <c r="E18" s="6" t="s">
        <v>25</v>
      </c>
      <c r="F18" s="46"/>
      <c r="I18" s="7"/>
    </row>
    <row r="19" spans="1:10" s="61" customFormat="1" x14ac:dyDescent="0.45">
      <c r="A19"/>
      <c r="B19" s="164"/>
      <c r="C19" s="94" t="s">
        <v>25</v>
      </c>
      <c r="D19"/>
      <c r="E19" s="6"/>
      <c r="F19" s="46" t="s">
        <v>25</v>
      </c>
      <c r="G19" s="8"/>
      <c r="H19" s="8"/>
      <c r="I19" s="7"/>
      <c r="J19"/>
    </row>
    <row r="20" spans="1:10" s="61" customFormat="1" x14ac:dyDescent="0.45">
      <c r="A20"/>
      <c r="B20" s="179"/>
      <c r="C20" s="95"/>
      <c r="D20" s="4"/>
      <c r="E20" s="16"/>
      <c r="F20" s="46"/>
      <c r="G20" s="8"/>
      <c r="H20" s="8"/>
      <c r="I20"/>
      <c r="J20"/>
    </row>
    <row r="21" spans="1:10" s="61" customFormat="1" x14ac:dyDescent="0.45">
      <c r="A21"/>
      <c r="B21" s="179"/>
      <c r="C21" s="280" t="s">
        <v>145</v>
      </c>
      <c r="D21" s="280"/>
      <c r="E21" s="280"/>
      <c r="F21" s="46"/>
      <c r="G21" s="8"/>
      <c r="H21" s="8"/>
      <c r="I21"/>
      <c r="J21"/>
    </row>
    <row r="22" spans="1:10" s="61" customFormat="1" x14ac:dyDescent="0.45">
      <c r="A22"/>
      <c r="B22" s="179"/>
      <c r="C22" s="96"/>
      <c r="D22" s="56"/>
      <c r="E22" s="56"/>
      <c r="F22" s="8"/>
      <c r="G22" s="8"/>
      <c r="H22" s="8"/>
      <c r="I22"/>
      <c r="J22"/>
    </row>
    <row r="23" spans="1:10" s="61" customFormat="1" x14ac:dyDescent="0.45">
      <c r="A23"/>
      <c r="B23" s="179"/>
      <c r="C23" s="97" t="s">
        <v>0</v>
      </c>
      <c r="D23" s="18" t="s">
        <v>12</v>
      </c>
      <c r="E23" s="18" t="s">
        <v>11</v>
      </c>
      <c r="F23" s="8"/>
      <c r="G23" s="8"/>
      <c r="H23" s="8"/>
      <c r="I23"/>
      <c r="J23"/>
    </row>
    <row r="24" spans="1:10" s="61" customFormat="1" x14ac:dyDescent="0.45">
      <c r="A24"/>
      <c r="B24" s="179"/>
      <c r="C24" s="60" t="s">
        <v>30</v>
      </c>
      <c r="D24" s="19"/>
      <c r="E24" s="13">
        <f>SUM(I7)</f>
        <v>88430.739999999991</v>
      </c>
      <c r="F24" s="8"/>
      <c r="G24" s="8"/>
      <c r="H24" s="8"/>
      <c r="I24"/>
      <c r="J24" s="49"/>
    </row>
    <row r="25" spans="1:10" s="61" customFormat="1" x14ac:dyDescent="0.45">
      <c r="A25"/>
      <c r="B25" s="179"/>
      <c r="C25" s="59" t="s">
        <v>42</v>
      </c>
      <c r="D25" s="19" t="s">
        <v>25</v>
      </c>
      <c r="E25" s="12">
        <f>SUM(F17)</f>
        <v>0</v>
      </c>
      <c r="F25" s="8"/>
      <c r="G25" s="8"/>
      <c r="H25" s="8"/>
      <c r="I25"/>
      <c r="J25" s="49"/>
    </row>
    <row r="26" spans="1:10" s="61" customFormat="1" ht="15.75" x14ac:dyDescent="0.5">
      <c r="A26"/>
      <c r="B26" s="179"/>
      <c r="C26" s="20" t="s">
        <v>9</v>
      </c>
      <c r="D26" s="21" t="s">
        <v>25</v>
      </c>
      <c r="E26" s="24">
        <f>SUM(E24:E25)</f>
        <v>88430.739999999991</v>
      </c>
      <c r="F26" s="8"/>
      <c r="G26" s="8" t="s">
        <v>25</v>
      </c>
      <c r="H26" s="8"/>
      <c r="I26"/>
      <c r="J26" s="50">
        <v>43344</v>
      </c>
    </row>
    <row r="27" spans="1:10" s="61" customFormat="1" x14ac:dyDescent="0.45">
      <c r="A27"/>
      <c r="B27" s="179"/>
      <c r="C27" s="95"/>
      <c r="D27" s="4"/>
      <c r="E27" s="25"/>
      <c r="F27" s="8"/>
      <c r="G27" s="8"/>
      <c r="H27" s="8"/>
      <c r="I27"/>
      <c r="J27" s="45"/>
    </row>
    <row r="28" spans="1:10" s="61" customFormat="1" x14ac:dyDescent="0.45">
      <c r="A28"/>
      <c r="B28" s="179"/>
      <c r="C28" s="97" t="s">
        <v>1</v>
      </c>
      <c r="D28" s="4"/>
      <c r="E28" s="25"/>
      <c r="F28" s="8"/>
      <c r="G28" s="8"/>
      <c r="H28" s="8"/>
      <c r="I28"/>
      <c r="J28" s="45"/>
    </row>
    <row r="29" spans="1:10" s="61" customFormat="1" x14ac:dyDescent="0.45">
      <c r="A29"/>
      <c r="B29" s="179"/>
      <c r="C29" s="281" t="s">
        <v>53</v>
      </c>
      <c r="D29" s="281"/>
      <c r="E29" s="43">
        <v>0</v>
      </c>
      <c r="F29" s="8"/>
      <c r="G29" s="8"/>
      <c r="H29" s="8"/>
      <c r="I29"/>
      <c r="J29" s="45"/>
    </row>
    <row r="30" spans="1:10" s="61" customFormat="1" x14ac:dyDescent="0.45">
      <c r="A30"/>
      <c r="B30" s="179"/>
      <c r="C30" s="281" t="s">
        <v>28</v>
      </c>
      <c r="D30" s="281"/>
      <c r="E30" s="44">
        <v>0</v>
      </c>
      <c r="F30" s="8"/>
      <c r="G30" s="8"/>
      <c r="H30" s="8"/>
      <c r="I30"/>
      <c r="J30" s="45"/>
    </row>
    <row r="31" spans="1:10" s="61" customFormat="1" x14ac:dyDescent="0.45">
      <c r="A31"/>
      <c r="B31" s="179"/>
      <c r="C31" s="282" t="s">
        <v>27</v>
      </c>
      <c r="D31" s="283"/>
      <c r="E31" s="80">
        <v>0</v>
      </c>
      <c r="F31" s="8"/>
      <c r="G31" s="8"/>
      <c r="H31" s="8"/>
      <c r="I31"/>
      <c r="J31" s="45"/>
    </row>
    <row r="32" spans="1:10" s="61" customFormat="1" x14ac:dyDescent="0.45">
      <c r="A32"/>
      <c r="B32" s="179"/>
      <c r="C32" s="282" t="s">
        <v>40</v>
      </c>
      <c r="D32" s="283"/>
      <c r="E32" s="38">
        <v>0</v>
      </c>
      <c r="F32" s="8"/>
      <c r="G32" s="8"/>
      <c r="H32" s="8"/>
      <c r="I32"/>
      <c r="J32" s="45"/>
    </row>
    <row r="33" spans="1:14" s="61" customFormat="1" x14ac:dyDescent="0.45">
      <c r="A33"/>
      <c r="B33" s="179"/>
      <c r="C33" s="281" t="s">
        <v>29</v>
      </c>
      <c r="D33" s="281"/>
      <c r="E33" s="55">
        <v>0</v>
      </c>
      <c r="F33" s="8"/>
      <c r="G33" s="46"/>
      <c r="H33" s="8"/>
      <c r="I33"/>
      <c r="J33" s="45"/>
    </row>
    <row r="34" spans="1:14" s="61" customFormat="1" x14ac:dyDescent="0.45">
      <c r="A34"/>
      <c r="B34" s="179"/>
      <c r="C34" s="281" t="s">
        <v>52</v>
      </c>
      <c r="D34" s="281"/>
      <c r="E34" s="39">
        <v>0</v>
      </c>
      <c r="F34" s="8" t="s">
        <v>25</v>
      </c>
      <c r="G34" s="46"/>
      <c r="H34" s="8"/>
      <c r="I34"/>
      <c r="J34" s="45"/>
    </row>
    <row r="35" spans="1:14" x14ac:dyDescent="0.45">
      <c r="B35" s="179"/>
      <c r="C35" s="281" t="s">
        <v>43</v>
      </c>
      <c r="D35" s="281"/>
      <c r="E35" s="40">
        <f>SUM(H17)</f>
        <v>0</v>
      </c>
      <c r="F35" s="8" t="s">
        <v>25</v>
      </c>
      <c r="G35" s="46" t="s">
        <v>25</v>
      </c>
      <c r="J35" s="45"/>
    </row>
    <row r="36" spans="1:14" x14ac:dyDescent="0.45">
      <c r="B36" s="179"/>
      <c r="C36" s="98" t="s">
        <v>10</v>
      </c>
      <c r="D36" s="4"/>
      <c r="E36" s="42">
        <f>SUM(E29:E35)</f>
        <v>0</v>
      </c>
      <c r="G36" s="53" t="s">
        <v>25</v>
      </c>
      <c r="J36" s="45"/>
    </row>
    <row r="37" spans="1:14" ht="14.65" thickBot="1" x14ac:dyDescent="0.5">
      <c r="B37" s="179"/>
      <c r="C37" s="95"/>
      <c r="D37" s="4"/>
      <c r="E37" s="23"/>
      <c r="G37" s="53"/>
      <c r="J37" s="45"/>
    </row>
    <row r="38" spans="1:14" ht="16.149999999999999" thickBot="1" x14ac:dyDescent="0.55000000000000004">
      <c r="B38" s="179"/>
      <c r="C38" s="277" t="s">
        <v>3</v>
      </c>
      <c r="D38" s="278"/>
      <c r="E38" s="28">
        <f>SUM(-E36,E26)</f>
        <v>88430.739999999991</v>
      </c>
      <c r="G38" s="53"/>
      <c r="J38" s="45" t="s">
        <v>24</v>
      </c>
    </row>
    <row r="39" spans="1:14" x14ac:dyDescent="0.45">
      <c r="B39" s="179"/>
      <c r="C39" s="95"/>
      <c r="D39" s="4"/>
      <c r="E39" s="31"/>
      <c r="F39" s="53"/>
      <c r="G39" s="53">
        <f>SUM(E38,-I11)</f>
        <v>88430.739999999991</v>
      </c>
      <c r="J39" s="49"/>
    </row>
    <row r="40" spans="1:14" x14ac:dyDescent="0.45">
      <c r="B40" s="179"/>
      <c r="C40" s="95"/>
      <c r="D40" s="4"/>
      <c r="E40" s="52"/>
      <c r="F40" s="53"/>
      <c r="G40" s="53"/>
      <c r="J40" s="49"/>
    </row>
    <row r="41" spans="1:14" x14ac:dyDescent="0.45">
      <c r="E41" s="30"/>
      <c r="F41" s="53"/>
      <c r="G41" s="53"/>
      <c r="J41" s="49"/>
    </row>
    <row r="42" spans="1:14" x14ac:dyDescent="0.45">
      <c r="E42" s="30"/>
    </row>
    <row r="43" spans="1:14" s="8" customFormat="1" x14ac:dyDescent="0.45">
      <c r="A43"/>
      <c r="B43" s="164"/>
      <c r="C43" s="78"/>
      <c r="D43"/>
      <c r="E43" s="30"/>
      <c r="I43"/>
      <c r="J43"/>
      <c r="K43" s="62"/>
      <c r="L43" s="62"/>
      <c r="M43" s="62"/>
      <c r="N43" s="62"/>
    </row>
    <row r="44" spans="1:14" s="8" customFormat="1" x14ac:dyDescent="0.45">
      <c r="A44"/>
      <c r="B44" s="164"/>
      <c r="C44" s="78"/>
      <c r="D44"/>
      <c r="E44" s="30">
        <v>11</v>
      </c>
      <c r="I44"/>
      <c r="J44"/>
      <c r="K44" s="62"/>
      <c r="L44" s="62"/>
      <c r="M44" s="62"/>
      <c r="N44" s="62"/>
    </row>
    <row r="45" spans="1:14" s="8" customFormat="1" x14ac:dyDescent="0.45">
      <c r="A45"/>
      <c r="B45" s="164"/>
      <c r="C45" s="78"/>
      <c r="D45"/>
      <c r="E45" s="30"/>
      <c r="I45"/>
      <c r="J45"/>
      <c r="K45" s="62"/>
      <c r="L45" s="62"/>
      <c r="M45" s="62"/>
      <c r="N45" s="62"/>
    </row>
    <row r="46" spans="1:14" s="8" customFormat="1" x14ac:dyDescent="0.45">
      <c r="A46"/>
      <c r="B46" s="164"/>
      <c r="C46" s="78"/>
      <c r="D46"/>
      <c r="E46" s="30"/>
      <c r="I46"/>
      <c r="J46"/>
      <c r="K46" s="62"/>
      <c r="L46" s="62"/>
      <c r="M46" s="62"/>
      <c r="N46" s="62"/>
    </row>
    <row r="47" spans="1:14" s="8" customFormat="1" x14ac:dyDescent="0.45">
      <c r="A47"/>
      <c r="B47" s="164"/>
      <c r="C47" s="78"/>
      <c r="D47"/>
      <c r="E47" s="37"/>
      <c r="I47"/>
      <c r="J47"/>
      <c r="K47" s="62"/>
      <c r="L47" s="62"/>
      <c r="M47" s="62"/>
      <c r="N47" s="62"/>
    </row>
  </sheetData>
  <mergeCells count="15">
    <mergeCell ref="H5:H6"/>
    <mergeCell ref="B5:B6"/>
    <mergeCell ref="C5:C6"/>
    <mergeCell ref="D5:E6"/>
    <mergeCell ref="F5:F6"/>
    <mergeCell ref="G5:G6"/>
    <mergeCell ref="C34:D34"/>
    <mergeCell ref="C35:D35"/>
    <mergeCell ref="C38:D38"/>
    <mergeCell ref="C21:E21"/>
    <mergeCell ref="C29:D29"/>
    <mergeCell ref="C30:D30"/>
    <mergeCell ref="C31:D31"/>
    <mergeCell ref="C32:D32"/>
    <mergeCell ref="C33:D33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8889C-8F61-45AB-B01C-8A6639E5AE2C}">
  <sheetPr>
    <tabColor theme="9" tint="-0.249977111117893"/>
  </sheetPr>
  <dimension ref="A1:N49"/>
  <sheetViews>
    <sheetView topLeftCell="A4" zoomScale="80" zoomScaleNormal="80" workbookViewId="0">
      <pane xSplit="1" ySplit="3" topLeftCell="B16" activePane="bottomRight" state="frozen"/>
      <selection activeCell="D98" sqref="D98"/>
      <selection pane="topRight" activeCell="D98" sqref="D98"/>
      <selection pane="bottomLeft" activeCell="D98" sqref="D98"/>
      <selection pane="bottomRight" activeCell="G42" sqref="G42"/>
    </sheetView>
  </sheetViews>
  <sheetFormatPr baseColWidth="10" defaultRowHeight="14.25" x14ac:dyDescent="0.45"/>
  <cols>
    <col min="2" max="2" width="11.86328125" style="164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118" bestFit="1" customWidth="1"/>
    <col min="8" max="8" width="9.73046875" style="8" customWidth="1"/>
    <col min="9" max="9" width="12" bestFit="1" customWidth="1"/>
    <col min="10" max="10" width="15.265625" bestFit="1" customWidth="1"/>
    <col min="11" max="11" width="13.3984375" style="61" bestFit="1" customWidth="1"/>
    <col min="12" max="14" width="11.3984375" style="61"/>
  </cols>
  <sheetData>
    <row r="1" spans="1:10" ht="15.75" x14ac:dyDescent="0.5">
      <c r="B1" s="177">
        <v>2019</v>
      </c>
    </row>
    <row r="2" spans="1:10" x14ac:dyDescent="0.45">
      <c r="B2" s="178" t="s">
        <v>31</v>
      </c>
      <c r="C2" s="3"/>
      <c r="D2" s="3"/>
      <c r="E2" s="15"/>
      <c r="F2" s="9"/>
      <c r="G2" s="119"/>
      <c r="H2" s="9"/>
    </row>
    <row r="3" spans="1:10" x14ac:dyDescent="0.45">
      <c r="B3" s="178" t="s">
        <v>26</v>
      </c>
      <c r="C3" s="5">
        <v>20537982765</v>
      </c>
      <c r="D3" s="3"/>
      <c r="E3" s="15"/>
      <c r="F3" s="9"/>
      <c r="G3" s="119"/>
      <c r="H3" s="9"/>
      <c r="I3" s="3"/>
    </row>
    <row r="4" spans="1:10" x14ac:dyDescent="0.45">
      <c r="B4" s="178" t="s">
        <v>6</v>
      </c>
      <c r="C4" s="93" t="s">
        <v>41</v>
      </c>
      <c r="D4" s="3"/>
      <c r="E4" s="15"/>
      <c r="F4" s="9"/>
      <c r="G4" s="119"/>
      <c r="H4" s="9"/>
      <c r="I4" s="3"/>
    </row>
    <row r="5" spans="1:10" ht="15" customHeight="1" x14ac:dyDescent="0.45">
      <c r="A5" s="1"/>
      <c r="B5" s="284" t="s">
        <v>2</v>
      </c>
      <c r="C5" s="275" t="s">
        <v>32</v>
      </c>
      <c r="D5" s="279" t="s">
        <v>36</v>
      </c>
      <c r="E5" s="279"/>
      <c r="F5" s="276" t="s">
        <v>7</v>
      </c>
      <c r="G5" s="286" t="s">
        <v>8</v>
      </c>
      <c r="H5" s="276" t="s">
        <v>5</v>
      </c>
      <c r="I5" s="36" t="s">
        <v>3</v>
      </c>
    </row>
    <row r="6" spans="1:10" x14ac:dyDescent="0.45">
      <c r="A6" s="2"/>
      <c r="B6" s="284"/>
      <c r="C6" s="275"/>
      <c r="D6" s="279"/>
      <c r="E6" s="279"/>
      <c r="F6" s="276"/>
      <c r="G6" s="286"/>
      <c r="H6" s="276"/>
      <c r="I6" s="36" t="s">
        <v>4</v>
      </c>
    </row>
    <row r="7" spans="1:10" x14ac:dyDescent="0.45">
      <c r="C7" s="3" t="s">
        <v>30</v>
      </c>
      <c r="D7" t="s">
        <v>25</v>
      </c>
      <c r="I7" s="9">
        <f>SUM('FEB26'!E38)</f>
        <v>88430.739999999991</v>
      </c>
    </row>
    <row r="8" spans="1:10" s="61" customFormat="1" x14ac:dyDescent="0.45">
      <c r="A8"/>
      <c r="B8" s="176"/>
      <c r="C8" s="78"/>
      <c r="F8" s="180"/>
      <c r="G8" s="118"/>
      <c r="H8" s="84"/>
      <c r="I8" s="222"/>
      <c r="J8"/>
    </row>
    <row r="9" spans="1:10" s="61" customFormat="1" x14ac:dyDescent="0.45">
      <c r="A9"/>
      <c r="B9" s="176"/>
      <c r="C9" s="78"/>
      <c r="F9" s="180"/>
      <c r="G9" s="118"/>
      <c r="H9" s="84"/>
      <c r="I9" s="222"/>
      <c r="J9"/>
    </row>
    <row r="10" spans="1:10" s="61" customFormat="1" x14ac:dyDescent="0.45">
      <c r="A10"/>
      <c r="B10" s="176"/>
      <c r="C10" s="78"/>
      <c r="F10" s="26"/>
      <c r="G10" s="118"/>
      <c r="H10" s="84"/>
      <c r="I10" s="222"/>
      <c r="J10"/>
    </row>
    <row r="11" spans="1:10" s="61" customFormat="1" x14ac:dyDescent="0.45">
      <c r="A11"/>
      <c r="B11" s="176"/>
      <c r="C11" s="78"/>
      <c r="F11" s="180"/>
      <c r="G11" s="118"/>
      <c r="H11" s="84"/>
      <c r="I11" s="222"/>
      <c r="J11"/>
    </row>
    <row r="12" spans="1:10" s="61" customFormat="1" x14ac:dyDescent="0.45">
      <c r="A12"/>
      <c r="B12" s="176"/>
      <c r="C12" s="78"/>
      <c r="F12" s="180"/>
      <c r="G12" s="118"/>
      <c r="H12" s="84"/>
      <c r="I12" s="222"/>
      <c r="J12"/>
    </row>
    <row r="13" spans="1:10" s="61" customFormat="1" x14ac:dyDescent="0.45">
      <c r="A13"/>
      <c r="B13" s="176"/>
      <c r="C13" s="78"/>
      <c r="F13" s="180"/>
      <c r="G13" s="118"/>
      <c r="H13" s="84"/>
      <c r="I13" s="222"/>
      <c r="J13"/>
    </row>
    <row r="14" spans="1:10" s="61" customFormat="1" x14ac:dyDescent="0.45">
      <c r="A14"/>
      <c r="B14" s="176"/>
      <c r="C14" s="78"/>
      <c r="F14" s="180"/>
      <c r="G14" s="118"/>
      <c r="H14" s="84"/>
      <c r="I14" s="222"/>
      <c r="J14"/>
    </row>
    <row r="15" spans="1:10" s="61" customFormat="1" x14ac:dyDescent="0.45">
      <c r="A15"/>
      <c r="B15" s="176"/>
      <c r="C15" s="78"/>
      <c r="F15" s="180"/>
      <c r="G15" s="118"/>
      <c r="H15" s="84"/>
      <c r="I15" s="222"/>
      <c r="J15"/>
    </row>
    <row r="16" spans="1:10" s="61" customFormat="1" x14ac:dyDescent="0.45">
      <c r="A16"/>
      <c r="B16" s="176"/>
      <c r="C16" s="78"/>
      <c r="F16" s="180"/>
      <c r="G16" s="118"/>
      <c r="H16" s="84"/>
      <c r="I16" s="222"/>
      <c r="J16"/>
    </row>
    <row r="17" spans="1:10" s="61" customFormat="1" x14ac:dyDescent="0.45">
      <c r="A17"/>
      <c r="B17" s="176"/>
      <c r="C17" s="78"/>
      <c r="F17" s="180"/>
      <c r="G17" s="118"/>
      <c r="H17" s="84"/>
      <c r="I17" s="222"/>
      <c r="J17"/>
    </row>
    <row r="18" spans="1:10" s="61" customFormat="1" x14ac:dyDescent="0.45">
      <c r="A18"/>
      <c r="B18" s="176"/>
      <c r="C18" s="78"/>
      <c r="F18" s="180"/>
      <c r="G18" s="118"/>
      <c r="H18" s="84"/>
      <c r="I18" s="222"/>
      <c r="J18"/>
    </row>
    <row r="19" spans="1:10" s="61" customFormat="1" ht="14.65" thickBot="1" x14ac:dyDescent="0.5">
      <c r="A19"/>
      <c r="B19" s="164"/>
      <c r="C19"/>
      <c r="D19"/>
      <c r="E19" s="6"/>
      <c r="F19" s="82">
        <f>SUM(F8:F18)</f>
        <v>0</v>
      </c>
      <c r="G19" s="120">
        <f>SUM(G12:G18)</f>
        <v>0</v>
      </c>
      <c r="H19" s="83">
        <f>SUM(H9:H18)</f>
        <v>0</v>
      </c>
      <c r="I19" s="7"/>
      <c r="J19"/>
    </row>
    <row r="20" spans="1:10" s="61" customFormat="1" ht="14.65" thickTop="1" x14ac:dyDescent="0.45">
      <c r="A20"/>
      <c r="B20" s="164" t="s">
        <v>25</v>
      </c>
      <c r="C20" s="6" t="s">
        <v>25</v>
      </c>
      <c r="D20" s="6" t="s">
        <v>25</v>
      </c>
      <c r="E20" s="6" t="s">
        <v>25</v>
      </c>
      <c r="F20" s="46"/>
      <c r="G20" s="118"/>
      <c r="H20" s="8"/>
      <c r="I20" s="7"/>
      <c r="J20"/>
    </row>
    <row r="21" spans="1:10" s="61" customFormat="1" x14ac:dyDescent="0.45">
      <c r="A21"/>
      <c r="B21" s="164"/>
      <c r="C21" s="14" t="s">
        <v>25</v>
      </c>
      <c r="D21"/>
      <c r="E21" s="6"/>
      <c r="F21" s="46" t="s">
        <v>25</v>
      </c>
      <c r="G21" s="118"/>
      <c r="H21" s="8"/>
      <c r="I21" s="7"/>
      <c r="J21"/>
    </row>
    <row r="22" spans="1:10" s="61" customFormat="1" x14ac:dyDescent="0.45">
      <c r="A22"/>
      <c r="B22" s="179"/>
      <c r="C22" s="4"/>
      <c r="D22" s="4"/>
      <c r="E22" s="16"/>
      <c r="F22" s="46"/>
      <c r="G22" s="118"/>
      <c r="H22" s="8"/>
      <c r="I22" s="144" t="s">
        <v>25</v>
      </c>
      <c r="J22"/>
    </row>
    <row r="23" spans="1:10" s="61" customFormat="1" x14ac:dyDescent="0.45">
      <c r="A23"/>
      <c r="B23" s="179"/>
      <c r="C23" s="280" t="s">
        <v>144</v>
      </c>
      <c r="D23" s="280"/>
      <c r="E23" s="280"/>
      <c r="F23" s="46"/>
      <c r="G23" s="118"/>
      <c r="H23" s="8"/>
      <c r="I23" t="s">
        <v>25</v>
      </c>
      <c r="J23"/>
    </row>
    <row r="24" spans="1:10" s="61" customFormat="1" x14ac:dyDescent="0.45">
      <c r="A24"/>
      <c r="B24" s="179"/>
      <c r="C24" s="56"/>
      <c r="D24" s="56"/>
      <c r="E24" s="56"/>
      <c r="F24" s="8"/>
      <c r="G24" s="118"/>
      <c r="H24" s="8"/>
      <c r="I24" t="s">
        <v>25</v>
      </c>
      <c r="J24"/>
    </row>
    <row r="25" spans="1:10" s="61" customFormat="1" x14ac:dyDescent="0.45">
      <c r="A25"/>
      <c r="B25" s="179"/>
      <c r="C25" s="17" t="s">
        <v>0</v>
      </c>
      <c r="D25" s="18" t="s">
        <v>12</v>
      </c>
      <c r="E25" s="18" t="s">
        <v>11</v>
      </c>
      <c r="F25" s="8"/>
      <c r="G25" s="118"/>
      <c r="H25" s="8"/>
      <c r="I25" s="74" t="s">
        <v>25</v>
      </c>
      <c r="J25"/>
    </row>
    <row r="26" spans="1:10" s="61" customFormat="1" x14ac:dyDescent="0.45">
      <c r="A26"/>
      <c r="B26" s="179"/>
      <c r="C26" s="60" t="s">
        <v>30</v>
      </c>
      <c r="D26" s="19"/>
      <c r="E26" s="13">
        <f>SUM(I7)</f>
        <v>88430.739999999991</v>
      </c>
      <c r="F26" s="8"/>
      <c r="G26" s="118"/>
      <c r="H26" s="8"/>
      <c r="I26" t="s">
        <v>25</v>
      </c>
      <c r="J26" s="49"/>
    </row>
    <row r="27" spans="1:10" s="61" customFormat="1" x14ac:dyDescent="0.45">
      <c r="A27"/>
      <c r="B27" s="179"/>
      <c r="C27" s="59" t="s">
        <v>42</v>
      </c>
      <c r="D27" s="19" t="s">
        <v>25</v>
      </c>
      <c r="E27" s="12">
        <f>SUM(F19)</f>
        <v>0</v>
      </c>
      <c r="F27" s="8"/>
      <c r="G27" s="118"/>
      <c r="H27" s="8"/>
      <c r="I27" t="s">
        <v>25</v>
      </c>
      <c r="J27" s="49"/>
    </row>
    <row r="28" spans="1:10" s="61" customFormat="1" ht="15.75" x14ac:dyDescent="0.5">
      <c r="A28"/>
      <c r="B28" s="179"/>
      <c r="C28" s="20" t="s">
        <v>9</v>
      </c>
      <c r="D28" s="21" t="s">
        <v>25</v>
      </c>
      <c r="E28" s="24">
        <f>SUM(E26:E27)</f>
        <v>88430.739999999991</v>
      </c>
      <c r="F28" s="8"/>
      <c r="G28" s="118" t="s">
        <v>25</v>
      </c>
      <c r="H28" s="8"/>
      <c r="I28"/>
      <c r="J28" s="50">
        <v>43344</v>
      </c>
    </row>
    <row r="29" spans="1:10" s="61" customFormat="1" x14ac:dyDescent="0.45">
      <c r="A29"/>
      <c r="B29" s="179"/>
      <c r="C29" s="4"/>
      <c r="D29" s="4"/>
      <c r="E29" s="25"/>
      <c r="F29" s="8"/>
      <c r="G29" s="118"/>
      <c r="H29" s="8"/>
      <c r="I29"/>
      <c r="J29" s="45"/>
    </row>
    <row r="30" spans="1:10" s="61" customFormat="1" x14ac:dyDescent="0.45">
      <c r="A30"/>
      <c r="B30" s="179"/>
      <c r="C30" s="17" t="s">
        <v>1</v>
      </c>
      <c r="D30" s="4"/>
      <c r="E30" s="25"/>
      <c r="F30" s="8"/>
      <c r="G30" s="118"/>
      <c r="H30" s="8"/>
      <c r="I30"/>
      <c r="J30" s="45"/>
    </row>
    <row r="31" spans="1:10" s="61" customFormat="1" x14ac:dyDescent="0.45">
      <c r="A31"/>
      <c r="B31" s="179"/>
      <c r="C31" s="281" t="s">
        <v>53</v>
      </c>
      <c r="D31" s="281"/>
      <c r="E31" s="43">
        <v>0</v>
      </c>
      <c r="F31" s="8"/>
      <c r="G31" s="118"/>
      <c r="H31" s="8"/>
      <c r="I31"/>
      <c r="J31" s="45"/>
    </row>
    <row r="32" spans="1:10" s="61" customFormat="1" x14ac:dyDescent="0.45">
      <c r="A32"/>
      <c r="B32" s="179"/>
      <c r="C32" s="281" t="s">
        <v>28</v>
      </c>
      <c r="D32" s="281"/>
      <c r="E32" s="44">
        <v>0</v>
      </c>
      <c r="F32" s="8"/>
      <c r="G32" s="118"/>
      <c r="H32" s="8"/>
      <c r="I32"/>
      <c r="J32" s="45"/>
    </row>
    <row r="33" spans="1:14" s="61" customFormat="1" x14ac:dyDescent="0.45">
      <c r="A33"/>
      <c r="B33" s="179"/>
      <c r="C33" s="282" t="s">
        <v>27</v>
      </c>
      <c r="D33" s="283"/>
      <c r="E33" s="80">
        <v>0</v>
      </c>
      <c r="F33" s="8"/>
      <c r="G33" s="118"/>
      <c r="H33" s="8"/>
      <c r="I33"/>
      <c r="J33" s="45"/>
    </row>
    <row r="34" spans="1:14" s="61" customFormat="1" x14ac:dyDescent="0.45">
      <c r="A34"/>
      <c r="B34" s="179"/>
      <c r="C34" s="282" t="s">
        <v>40</v>
      </c>
      <c r="D34" s="283"/>
      <c r="E34" s="38">
        <v>0</v>
      </c>
      <c r="F34" s="8"/>
      <c r="G34" s="118"/>
      <c r="H34" s="8"/>
      <c r="I34"/>
      <c r="J34" s="45"/>
    </row>
    <row r="35" spans="1:14" s="61" customFormat="1" x14ac:dyDescent="0.45">
      <c r="A35"/>
      <c r="B35" s="179"/>
      <c r="C35" s="281" t="s">
        <v>29</v>
      </c>
      <c r="D35" s="281"/>
      <c r="E35" s="55">
        <v>0</v>
      </c>
      <c r="F35" s="8"/>
      <c r="G35" s="118"/>
      <c r="H35" s="8"/>
      <c r="I35"/>
      <c r="J35" s="45"/>
    </row>
    <row r="36" spans="1:14" s="61" customFormat="1" x14ac:dyDescent="0.45">
      <c r="A36"/>
      <c r="B36" s="179"/>
      <c r="C36" s="281" t="s">
        <v>52</v>
      </c>
      <c r="D36" s="281"/>
      <c r="E36" s="39">
        <v>0</v>
      </c>
      <c r="F36" s="8" t="s">
        <v>25</v>
      </c>
      <c r="G36" s="118"/>
      <c r="H36" s="8"/>
      <c r="I36"/>
      <c r="J36" s="45"/>
    </row>
    <row r="37" spans="1:14" s="61" customFormat="1" x14ac:dyDescent="0.45">
      <c r="A37"/>
      <c r="B37" s="179"/>
      <c r="C37" s="281" t="s">
        <v>43</v>
      </c>
      <c r="D37" s="281"/>
      <c r="E37" s="40">
        <f>SUM(H19)</f>
        <v>0</v>
      </c>
      <c r="F37" s="8" t="s">
        <v>25</v>
      </c>
      <c r="G37" s="118" t="s">
        <v>25</v>
      </c>
      <c r="H37" s="8"/>
      <c r="I37"/>
      <c r="J37" s="45"/>
    </row>
    <row r="38" spans="1:14" s="61" customFormat="1" x14ac:dyDescent="0.45">
      <c r="A38"/>
      <c r="B38" s="179"/>
      <c r="C38" s="22" t="s">
        <v>10</v>
      </c>
      <c r="D38" s="4"/>
      <c r="E38" s="42">
        <f>SUM(E31:E37)</f>
        <v>0</v>
      </c>
      <c r="F38" s="8"/>
      <c r="G38" s="118"/>
      <c r="H38" s="8"/>
      <c r="I38"/>
      <c r="J38" s="45"/>
    </row>
    <row r="39" spans="1:14" s="61" customFormat="1" ht="14.65" thickBot="1" x14ac:dyDescent="0.5">
      <c r="A39"/>
      <c r="B39" s="179"/>
      <c r="C39" s="4"/>
      <c r="D39" s="4"/>
      <c r="E39" s="23"/>
      <c r="F39" s="8"/>
      <c r="G39" s="118"/>
      <c r="H39" s="8"/>
      <c r="I39"/>
      <c r="J39" s="45"/>
    </row>
    <row r="40" spans="1:14" s="61" customFormat="1" ht="16.149999999999999" thickBot="1" x14ac:dyDescent="0.55000000000000004">
      <c r="A40"/>
      <c r="B40" s="179"/>
      <c r="C40" s="277" t="s">
        <v>3</v>
      </c>
      <c r="D40" s="278"/>
      <c r="E40" s="28">
        <f>SUM(-E38,E28)</f>
        <v>88430.739999999991</v>
      </c>
      <c r="F40" s="8"/>
      <c r="G40" s="118"/>
      <c r="H40" s="8"/>
      <c r="I40"/>
      <c r="J40" s="45" t="s">
        <v>24</v>
      </c>
    </row>
    <row r="41" spans="1:14" s="61" customFormat="1" x14ac:dyDescent="0.45">
      <c r="A41"/>
      <c r="B41" s="179"/>
      <c r="C41" s="4"/>
      <c r="D41" s="4"/>
      <c r="E41" s="31"/>
      <c r="F41" s="53"/>
      <c r="G41" s="118">
        <f>SUM(E40,-I10)</f>
        <v>88430.739999999991</v>
      </c>
      <c r="H41" s="8"/>
      <c r="I41"/>
      <c r="J41" s="49"/>
    </row>
    <row r="42" spans="1:14" s="61" customFormat="1" x14ac:dyDescent="0.45">
      <c r="A42"/>
      <c r="B42" s="179"/>
      <c r="C42" s="4"/>
      <c r="D42" s="4"/>
      <c r="E42" s="52"/>
      <c r="F42" s="53"/>
      <c r="G42" s="118"/>
      <c r="H42" s="8"/>
      <c r="I42"/>
      <c r="J42" s="49"/>
    </row>
    <row r="43" spans="1:14" s="61" customFormat="1" x14ac:dyDescent="0.45">
      <c r="A43"/>
      <c r="B43" s="164"/>
      <c r="C43"/>
      <c r="D43"/>
      <c r="E43" s="30"/>
      <c r="F43" s="53"/>
      <c r="G43" s="118"/>
      <c r="H43" s="8"/>
      <c r="I43"/>
      <c r="J43" s="49"/>
    </row>
    <row r="44" spans="1:14" x14ac:dyDescent="0.45">
      <c r="E44" s="30"/>
    </row>
    <row r="45" spans="1:14" s="8" customFormat="1" x14ac:dyDescent="0.45">
      <c r="A45"/>
      <c r="B45" s="164"/>
      <c r="C45"/>
      <c r="D45"/>
      <c r="E45" s="30"/>
      <c r="G45" s="118"/>
      <c r="I45"/>
      <c r="J45"/>
      <c r="K45" s="62"/>
      <c r="L45" s="62"/>
      <c r="M45" s="62"/>
      <c r="N45" s="62"/>
    </row>
    <row r="46" spans="1:14" s="8" customFormat="1" x14ac:dyDescent="0.45">
      <c r="A46"/>
      <c r="B46" s="164"/>
      <c r="C46"/>
      <c r="D46"/>
      <c r="E46" s="30">
        <v>11</v>
      </c>
      <c r="G46" s="118"/>
      <c r="I46"/>
      <c r="J46"/>
      <c r="K46" s="62"/>
      <c r="L46" s="62"/>
      <c r="M46" s="62"/>
      <c r="N46" s="62"/>
    </row>
    <row r="47" spans="1:14" s="8" customFormat="1" x14ac:dyDescent="0.45">
      <c r="A47"/>
      <c r="B47" s="164"/>
      <c r="C47"/>
      <c r="D47"/>
      <c r="E47" s="30"/>
      <c r="G47" s="118"/>
      <c r="I47"/>
      <c r="J47"/>
      <c r="K47" s="62"/>
      <c r="L47" s="62"/>
      <c r="M47" s="62"/>
      <c r="N47" s="62"/>
    </row>
    <row r="48" spans="1:14" s="8" customFormat="1" x14ac:dyDescent="0.45">
      <c r="A48"/>
      <c r="B48" s="164"/>
      <c r="C48"/>
      <c r="D48"/>
      <c r="E48" s="30"/>
      <c r="G48" s="118"/>
      <c r="I48"/>
      <c r="J48"/>
      <c r="K48" s="62"/>
      <c r="L48" s="62"/>
      <c r="M48" s="62"/>
      <c r="N48" s="62"/>
    </row>
    <row r="49" spans="1:14" s="8" customFormat="1" x14ac:dyDescent="0.45">
      <c r="A49"/>
      <c r="B49" s="164"/>
      <c r="C49"/>
      <c r="D49"/>
      <c r="E49" s="37"/>
      <c r="G49" s="118"/>
      <c r="I49"/>
      <c r="J49"/>
      <c r="K49" s="62"/>
      <c r="L49" s="62"/>
      <c r="M49" s="62"/>
      <c r="N49" s="62"/>
    </row>
  </sheetData>
  <mergeCells count="15">
    <mergeCell ref="H5:H6"/>
    <mergeCell ref="B5:B6"/>
    <mergeCell ref="C5:C6"/>
    <mergeCell ref="D5:E6"/>
    <mergeCell ref="F5:F6"/>
    <mergeCell ref="G5:G6"/>
    <mergeCell ref="C36:D36"/>
    <mergeCell ref="C37:D37"/>
    <mergeCell ref="C40:D40"/>
    <mergeCell ref="C23:E23"/>
    <mergeCell ref="C31:D31"/>
    <mergeCell ref="C32:D32"/>
    <mergeCell ref="C33:D33"/>
    <mergeCell ref="C34:D34"/>
    <mergeCell ref="C35:D35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FA6E3-6371-4663-9806-EF1C251BB40B}">
  <sheetPr>
    <tabColor theme="9" tint="-0.249977111117893"/>
  </sheetPr>
  <dimension ref="A1:N48"/>
  <sheetViews>
    <sheetView topLeftCell="A4" zoomScale="80" zoomScaleNormal="80" workbookViewId="0">
      <pane xSplit="1" ySplit="3" topLeftCell="B7" activePane="bottomRight" state="frozen"/>
      <selection activeCell="D98" sqref="D98"/>
      <selection pane="topRight" activeCell="D98" sqref="D98"/>
      <selection pane="bottomLeft" activeCell="D98" sqref="D98"/>
      <selection pane="bottomRight" activeCell="C23" sqref="C23"/>
    </sheetView>
  </sheetViews>
  <sheetFormatPr baseColWidth="10" defaultRowHeight="14.25" x14ac:dyDescent="0.45"/>
  <cols>
    <col min="2" max="2" width="11.86328125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118" bestFit="1" customWidth="1"/>
    <col min="8" max="8" width="9.73046875" style="84" customWidth="1"/>
    <col min="9" max="9" width="12" bestFit="1" customWidth="1"/>
    <col min="10" max="10" width="15.265625" bestFit="1" customWidth="1"/>
    <col min="11" max="11" width="13.3984375" style="61" bestFit="1" customWidth="1"/>
    <col min="12" max="14" width="11.3984375" style="61"/>
  </cols>
  <sheetData>
    <row r="1" spans="1:10" ht="15.75" x14ac:dyDescent="0.5">
      <c r="B1" s="57">
        <v>2019</v>
      </c>
    </row>
    <row r="2" spans="1:10" x14ac:dyDescent="0.45">
      <c r="B2" s="3" t="s">
        <v>31</v>
      </c>
      <c r="C2" s="3"/>
      <c r="D2" s="3"/>
      <c r="E2" s="15"/>
      <c r="F2" s="9"/>
      <c r="G2" s="119"/>
      <c r="H2" s="87"/>
    </row>
    <row r="3" spans="1:10" x14ac:dyDescent="0.45">
      <c r="B3" s="3" t="s">
        <v>26</v>
      </c>
      <c r="C3" s="5">
        <v>20537982765</v>
      </c>
      <c r="D3" s="3"/>
      <c r="E3" s="15"/>
      <c r="F3" s="9"/>
      <c r="G3" s="119"/>
      <c r="H3" s="87"/>
      <c r="I3" s="3"/>
    </row>
    <row r="4" spans="1:10" x14ac:dyDescent="0.45">
      <c r="B4" s="3" t="s">
        <v>6</v>
      </c>
      <c r="C4" s="5" t="s">
        <v>41</v>
      </c>
      <c r="D4" s="3"/>
      <c r="E4" s="15"/>
      <c r="F4" s="9"/>
      <c r="G4" s="119"/>
      <c r="H4" s="87"/>
      <c r="I4" s="3"/>
    </row>
    <row r="5" spans="1:10" ht="15" customHeight="1" x14ac:dyDescent="0.45">
      <c r="A5" s="1"/>
      <c r="B5" s="275" t="s">
        <v>2</v>
      </c>
      <c r="C5" s="275" t="s">
        <v>32</v>
      </c>
      <c r="D5" s="279" t="s">
        <v>36</v>
      </c>
      <c r="E5" s="279"/>
      <c r="F5" s="276" t="s">
        <v>7</v>
      </c>
      <c r="G5" s="286" t="s">
        <v>8</v>
      </c>
      <c r="H5" s="287" t="s">
        <v>5</v>
      </c>
      <c r="I5" s="36" t="s">
        <v>3</v>
      </c>
    </row>
    <row r="6" spans="1:10" x14ac:dyDescent="0.45">
      <c r="A6" s="2"/>
      <c r="B6" s="275"/>
      <c r="C6" s="275"/>
      <c r="D6" s="279"/>
      <c r="E6" s="279"/>
      <c r="F6" s="276"/>
      <c r="G6" s="286"/>
      <c r="H6" s="287"/>
      <c r="I6" s="36" t="s">
        <v>4</v>
      </c>
    </row>
    <row r="7" spans="1:10" x14ac:dyDescent="0.45">
      <c r="C7" s="3" t="s">
        <v>30</v>
      </c>
      <c r="D7" t="s">
        <v>25</v>
      </c>
      <c r="I7" s="9">
        <f>SUM('MAR26'!E40)</f>
        <v>88430.739999999991</v>
      </c>
    </row>
    <row r="8" spans="1:10" s="61" customFormat="1" x14ac:dyDescent="0.45">
      <c r="A8"/>
      <c r="B8" s="186"/>
      <c r="C8" s="78"/>
      <c r="D8" s="78"/>
      <c r="E8" s="79"/>
      <c r="F8" s="180"/>
      <c r="G8" s="118"/>
      <c r="H8" s="84"/>
      <c r="I8" s="222"/>
      <c r="J8"/>
    </row>
    <row r="9" spans="1:10" s="61" customFormat="1" x14ac:dyDescent="0.45">
      <c r="A9"/>
      <c r="B9" s="186"/>
      <c r="C9" s="78"/>
      <c r="D9" s="78"/>
      <c r="E9" s="79"/>
      <c r="F9" s="180"/>
      <c r="G9" s="118"/>
      <c r="H9" s="84"/>
      <c r="I9" s="222"/>
      <c r="J9"/>
    </row>
    <row r="10" spans="1:10" s="61" customFormat="1" x14ac:dyDescent="0.45">
      <c r="A10"/>
      <c r="B10" s="186"/>
      <c r="C10" s="78"/>
      <c r="D10" s="78"/>
      <c r="E10" s="79"/>
      <c r="F10" s="180"/>
      <c r="G10" s="118"/>
      <c r="H10" s="84"/>
      <c r="I10" s="222"/>
      <c r="J10"/>
    </row>
    <row r="11" spans="1:10" s="61" customFormat="1" x14ac:dyDescent="0.45">
      <c r="A11"/>
      <c r="B11" s="186"/>
      <c r="C11" s="78"/>
      <c r="D11" s="78"/>
      <c r="E11" s="79"/>
      <c r="F11" s="180"/>
      <c r="G11" s="118"/>
      <c r="H11" s="84"/>
      <c r="I11" s="222"/>
      <c r="J11"/>
    </row>
    <row r="12" spans="1:10" s="61" customFormat="1" x14ac:dyDescent="0.45">
      <c r="A12"/>
      <c r="B12" s="186"/>
      <c r="C12" s="78"/>
      <c r="D12" s="78"/>
      <c r="E12" s="79"/>
      <c r="F12" s="180"/>
      <c r="G12" s="118"/>
      <c r="H12" s="84"/>
      <c r="I12" s="222"/>
      <c r="J12"/>
    </row>
    <row r="13" spans="1:10" s="61" customFormat="1" x14ac:dyDescent="0.45">
      <c r="A13"/>
      <c r="B13" s="186"/>
      <c r="C13" s="78"/>
      <c r="D13" s="78"/>
      <c r="E13" s="79"/>
      <c r="F13" s="180"/>
      <c r="G13" s="118"/>
      <c r="H13" s="84"/>
      <c r="I13" s="222"/>
      <c r="J13"/>
    </row>
    <row r="14" spans="1:10" s="61" customFormat="1" x14ac:dyDescent="0.45">
      <c r="A14"/>
      <c r="B14" s="186"/>
      <c r="C14" s="78"/>
      <c r="D14" s="78"/>
      <c r="E14" s="79"/>
      <c r="F14" s="180"/>
      <c r="G14" s="118"/>
      <c r="H14" s="84"/>
      <c r="I14" s="222"/>
      <c r="J14"/>
    </row>
    <row r="15" spans="1:10" s="61" customFormat="1" x14ac:dyDescent="0.45">
      <c r="A15"/>
      <c r="B15" s="186"/>
      <c r="C15" s="78"/>
      <c r="D15" s="78"/>
      <c r="E15" s="79"/>
      <c r="F15" s="180"/>
      <c r="G15" s="118"/>
      <c r="H15" s="84"/>
      <c r="I15" s="222"/>
      <c r="J15"/>
    </row>
    <row r="16" spans="1:10" s="61" customFormat="1" x14ac:dyDescent="0.45">
      <c r="A16"/>
      <c r="B16" s="186"/>
      <c r="C16" s="78"/>
      <c r="D16" s="78"/>
      <c r="E16" s="79"/>
      <c r="F16" s="180"/>
      <c r="G16" s="118"/>
      <c r="H16" s="84"/>
      <c r="I16" s="222"/>
      <c r="J16"/>
    </row>
    <row r="17" spans="1:10" s="61" customFormat="1" x14ac:dyDescent="0.45">
      <c r="A17"/>
      <c r="B17" s="186"/>
      <c r="C17" s="78"/>
      <c r="D17" s="78"/>
      <c r="E17" s="79"/>
      <c r="F17" s="180"/>
      <c r="G17" s="118"/>
      <c r="H17" s="84"/>
      <c r="I17" s="222"/>
      <c r="J17"/>
    </row>
    <row r="18" spans="1:10" s="61" customFormat="1" ht="14.65" thickBot="1" x14ac:dyDescent="0.5">
      <c r="A18"/>
      <c r="B18" s="164"/>
      <c r="C18"/>
      <c r="D18"/>
      <c r="E18" s="6"/>
      <c r="F18" s="82">
        <f>SUM(F8:F17)</f>
        <v>0</v>
      </c>
      <c r="G18" s="120">
        <f>SUM(G8:G17)</f>
        <v>0</v>
      </c>
      <c r="H18" s="86">
        <f>SUM(H8:H17)</f>
        <v>0</v>
      </c>
      <c r="I18" s="7"/>
      <c r="J18"/>
    </row>
    <row r="19" spans="1:10" s="61" customFormat="1" ht="14.65" thickTop="1" x14ac:dyDescent="0.45">
      <c r="A19"/>
      <c r="B19" t="s">
        <v>25</v>
      </c>
      <c r="C19" s="6" t="s">
        <v>25</v>
      </c>
      <c r="D19" s="6" t="s">
        <v>25</v>
      </c>
      <c r="E19" s="6" t="s">
        <v>25</v>
      </c>
      <c r="F19" s="46"/>
      <c r="G19" s="118"/>
      <c r="H19" s="84"/>
      <c r="I19" s="7"/>
      <c r="J19"/>
    </row>
    <row r="20" spans="1:10" s="61" customFormat="1" x14ac:dyDescent="0.45">
      <c r="A20"/>
      <c r="B20"/>
      <c r="C20" s="14" t="s">
        <v>25</v>
      </c>
      <c r="D20"/>
      <c r="E20" s="6"/>
      <c r="F20" s="46" t="s">
        <v>25</v>
      </c>
      <c r="G20" s="118"/>
      <c r="H20" s="84"/>
      <c r="I20" s="7"/>
      <c r="J20"/>
    </row>
    <row r="21" spans="1:10" s="61" customFormat="1" x14ac:dyDescent="0.45">
      <c r="A21"/>
      <c r="B21" s="4"/>
      <c r="C21" s="4"/>
      <c r="D21" s="4"/>
      <c r="E21" s="16"/>
      <c r="F21" s="46"/>
      <c r="G21" s="118"/>
      <c r="H21" s="84"/>
      <c r="I21"/>
      <c r="J21"/>
    </row>
    <row r="22" spans="1:10" s="61" customFormat="1" x14ac:dyDescent="0.45">
      <c r="A22"/>
      <c r="B22" s="4"/>
      <c r="C22" s="280" t="s">
        <v>147</v>
      </c>
      <c r="D22" s="280"/>
      <c r="E22" s="280"/>
      <c r="F22" s="46"/>
      <c r="G22" s="118"/>
      <c r="H22" s="84"/>
      <c r="I22"/>
      <c r="J22"/>
    </row>
    <row r="23" spans="1:10" s="61" customFormat="1" x14ac:dyDescent="0.45">
      <c r="A23"/>
      <c r="B23" s="4"/>
      <c r="C23" s="56"/>
      <c r="D23" s="56"/>
      <c r="E23" s="56"/>
      <c r="F23" s="8"/>
      <c r="G23" s="118"/>
      <c r="H23" s="84"/>
      <c r="I23"/>
      <c r="J23"/>
    </row>
    <row r="24" spans="1:10" s="61" customFormat="1" x14ac:dyDescent="0.45">
      <c r="A24"/>
      <c r="B24" s="4"/>
      <c r="C24" s="17" t="s">
        <v>0</v>
      </c>
      <c r="D24" s="18" t="s">
        <v>12</v>
      </c>
      <c r="E24" s="18" t="s">
        <v>11</v>
      </c>
      <c r="F24" s="8"/>
      <c r="G24" s="118"/>
      <c r="H24" s="84"/>
      <c r="I24"/>
      <c r="J24"/>
    </row>
    <row r="25" spans="1:10" s="61" customFormat="1" x14ac:dyDescent="0.45">
      <c r="A25"/>
      <c r="B25" s="4"/>
      <c r="C25" s="60" t="s">
        <v>30</v>
      </c>
      <c r="D25" s="19"/>
      <c r="E25" s="13">
        <f>SUM(I7)</f>
        <v>88430.739999999991</v>
      </c>
      <c r="F25" s="8"/>
      <c r="G25" s="118"/>
      <c r="H25" s="84"/>
      <c r="I25"/>
      <c r="J25" s="49"/>
    </row>
    <row r="26" spans="1:10" s="61" customFormat="1" x14ac:dyDescent="0.45">
      <c r="A26"/>
      <c r="B26" s="4"/>
      <c r="C26" s="59" t="s">
        <v>42</v>
      </c>
      <c r="D26" s="19" t="s">
        <v>25</v>
      </c>
      <c r="E26" s="12">
        <f>SUM(F18)</f>
        <v>0</v>
      </c>
      <c r="F26" s="8"/>
      <c r="G26" s="118"/>
      <c r="H26" s="84"/>
      <c r="I26"/>
      <c r="J26" s="49"/>
    </row>
    <row r="27" spans="1:10" s="61" customFormat="1" ht="15.75" x14ac:dyDescent="0.5">
      <c r="A27"/>
      <c r="B27" s="4"/>
      <c r="C27" s="20" t="s">
        <v>9</v>
      </c>
      <c r="D27" s="21" t="s">
        <v>25</v>
      </c>
      <c r="E27" s="24">
        <f>SUM(E25:E26)</f>
        <v>88430.739999999991</v>
      </c>
      <c r="F27" s="8"/>
      <c r="G27" s="118" t="s">
        <v>25</v>
      </c>
      <c r="H27" s="84"/>
      <c r="I27"/>
      <c r="J27" s="50">
        <v>43344</v>
      </c>
    </row>
    <row r="28" spans="1:10" s="61" customFormat="1" x14ac:dyDescent="0.45">
      <c r="A28"/>
      <c r="B28" s="4"/>
      <c r="C28" s="4"/>
      <c r="D28" s="4"/>
      <c r="E28" s="25"/>
      <c r="F28" s="8"/>
      <c r="G28" s="118"/>
      <c r="H28" s="84"/>
      <c r="I28"/>
      <c r="J28" s="45"/>
    </row>
    <row r="29" spans="1:10" s="61" customFormat="1" x14ac:dyDescent="0.45">
      <c r="A29"/>
      <c r="B29" s="4"/>
      <c r="C29" s="17" t="s">
        <v>1</v>
      </c>
      <c r="D29" s="4"/>
      <c r="E29" s="25"/>
      <c r="F29" s="8"/>
      <c r="G29" s="118"/>
      <c r="H29" s="84"/>
      <c r="I29"/>
      <c r="J29" s="45"/>
    </row>
    <row r="30" spans="1:10" s="61" customFormat="1" x14ac:dyDescent="0.45">
      <c r="A30"/>
      <c r="B30" s="4"/>
      <c r="C30" s="281" t="s">
        <v>53</v>
      </c>
      <c r="D30" s="281"/>
      <c r="E30" s="116">
        <v>0</v>
      </c>
      <c r="F30" s="8"/>
      <c r="G30" s="118"/>
      <c r="H30" s="84"/>
      <c r="I30"/>
      <c r="J30" s="45"/>
    </row>
    <row r="31" spans="1:10" s="61" customFormat="1" x14ac:dyDescent="0.45">
      <c r="A31"/>
      <c r="B31" s="4"/>
      <c r="C31" s="281" t="s">
        <v>28</v>
      </c>
      <c r="D31" s="281"/>
      <c r="E31" s="44">
        <v>0</v>
      </c>
      <c r="F31" s="8"/>
      <c r="G31" s="118"/>
      <c r="H31" s="84"/>
      <c r="I31"/>
      <c r="J31" s="45"/>
    </row>
    <row r="32" spans="1:10" s="61" customFormat="1" x14ac:dyDescent="0.45">
      <c r="A32"/>
      <c r="B32" s="4"/>
      <c r="C32" s="282" t="s">
        <v>27</v>
      </c>
      <c r="D32" s="283"/>
      <c r="E32" s="80">
        <v>0</v>
      </c>
      <c r="F32" s="8"/>
      <c r="G32" s="118"/>
      <c r="H32" s="84"/>
      <c r="I32"/>
      <c r="J32" s="45"/>
    </row>
    <row r="33" spans="1:14" s="61" customFormat="1" x14ac:dyDescent="0.45">
      <c r="A33"/>
      <c r="B33" s="4"/>
      <c r="C33" s="282" t="s">
        <v>40</v>
      </c>
      <c r="D33" s="283"/>
      <c r="E33" s="38">
        <v>0</v>
      </c>
      <c r="F33" s="8"/>
      <c r="G33" s="118"/>
      <c r="H33" s="84"/>
      <c r="I33"/>
      <c r="J33" s="45"/>
    </row>
    <row r="34" spans="1:14" s="61" customFormat="1" x14ac:dyDescent="0.45">
      <c r="A34"/>
      <c r="B34" s="4"/>
      <c r="C34" s="281" t="s">
        <v>29</v>
      </c>
      <c r="D34" s="281"/>
      <c r="E34" s="55">
        <v>0</v>
      </c>
      <c r="F34" s="8"/>
      <c r="G34" s="118"/>
      <c r="H34" s="84"/>
      <c r="I34"/>
      <c r="J34" s="45"/>
    </row>
    <row r="35" spans="1:14" s="61" customFormat="1" x14ac:dyDescent="0.45">
      <c r="A35"/>
      <c r="B35" s="4"/>
      <c r="C35" s="281" t="s">
        <v>52</v>
      </c>
      <c r="D35" s="281"/>
      <c r="E35" s="39">
        <v>0</v>
      </c>
      <c r="F35" s="8" t="s">
        <v>25</v>
      </c>
      <c r="G35" s="118"/>
      <c r="H35" s="84"/>
      <c r="I35"/>
      <c r="J35" s="45"/>
    </row>
    <row r="36" spans="1:14" s="61" customFormat="1" x14ac:dyDescent="0.45">
      <c r="A36"/>
      <c r="B36" s="4"/>
      <c r="C36" s="281" t="s">
        <v>43</v>
      </c>
      <c r="D36" s="281"/>
      <c r="E36" s="40">
        <f>SUM(H18)</f>
        <v>0</v>
      </c>
      <c r="F36" s="8" t="s">
        <v>25</v>
      </c>
      <c r="G36" s="118" t="s">
        <v>25</v>
      </c>
      <c r="H36" s="84"/>
      <c r="I36"/>
      <c r="J36" s="45"/>
    </row>
    <row r="37" spans="1:14" s="61" customFormat="1" x14ac:dyDescent="0.45">
      <c r="A37"/>
      <c r="B37" s="4"/>
      <c r="C37" s="22" t="s">
        <v>10</v>
      </c>
      <c r="D37" s="4"/>
      <c r="E37" s="42">
        <f>SUM(E30:E36)</f>
        <v>0</v>
      </c>
      <c r="F37" s="8"/>
      <c r="G37" s="118"/>
      <c r="H37" s="84"/>
      <c r="I37"/>
      <c r="J37" s="45"/>
    </row>
    <row r="38" spans="1:14" s="61" customFormat="1" ht="14.65" thickBot="1" x14ac:dyDescent="0.5">
      <c r="A38"/>
      <c r="B38" s="4"/>
      <c r="C38" s="4"/>
      <c r="D38" s="4"/>
      <c r="E38" s="23"/>
      <c r="F38" s="8"/>
      <c r="G38" s="118"/>
      <c r="H38" s="84"/>
      <c r="I38"/>
      <c r="J38" s="45"/>
    </row>
    <row r="39" spans="1:14" s="61" customFormat="1" ht="16.149999999999999" thickBot="1" x14ac:dyDescent="0.55000000000000004">
      <c r="A39"/>
      <c r="B39" s="4"/>
      <c r="C39" s="277" t="s">
        <v>3</v>
      </c>
      <c r="D39" s="278"/>
      <c r="E39" s="28">
        <f>SUM(-E37,E27)</f>
        <v>88430.739999999991</v>
      </c>
      <c r="F39" s="8"/>
      <c r="G39" s="118"/>
      <c r="H39" s="84"/>
      <c r="I39"/>
      <c r="J39" s="45" t="s">
        <v>24</v>
      </c>
    </row>
    <row r="40" spans="1:14" s="61" customFormat="1" x14ac:dyDescent="0.45">
      <c r="A40"/>
      <c r="B40" s="4"/>
      <c r="C40" s="4"/>
      <c r="D40" s="4"/>
      <c r="E40" s="31"/>
      <c r="F40" s="53"/>
      <c r="G40" s="118">
        <f>SUM(E39,-I11)</f>
        <v>88430.739999999991</v>
      </c>
      <c r="H40" s="84"/>
      <c r="I40"/>
      <c r="J40" s="49"/>
    </row>
    <row r="41" spans="1:14" s="61" customFormat="1" x14ac:dyDescent="0.45">
      <c r="A41"/>
      <c r="B41" s="4"/>
      <c r="C41" s="4"/>
      <c r="D41" s="4"/>
      <c r="E41" s="52"/>
      <c r="F41" s="53"/>
      <c r="G41" s="118"/>
      <c r="H41" s="84"/>
      <c r="I41"/>
      <c r="J41" s="49"/>
    </row>
    <row r="42" spans="1:14" s="61" customFormat="1" x14ac:dyDescent="0.45">
      <c r="A42"/>
      <c r="B42"/>
      <c r="C42"/>
      <c r="D42"/>
      <c r="E42" s="30"/>
      <c r="F42" s="53"/>
      <c r="G42" s="118"/>
      <c r="H42" s="84"/>
      <c r="I42"/>
      <c r="J42" s="49"/>
    </row>
    <row r="43" spans="1:14" s="61" customFormat="1" x14ac:dyDescent="0.45">
      <c r="A43"/>
      <c r="B43"/>
      <c r="C43"/>
      <c r="D43"/>
      <c r="E43" s="30"/>
      <c r="F43" s="8"/>
      <c r="G43" s="118"/>
      <c r="H43" s="84"/>
      <c r="I43"/>
      <c r="J43"/>
    </row>
    <row r="44" spans="1:14" s="8" customFormat="1" x14ac:dyDescent="0.45">
      <c r="A44"/>
      <c r="B44"/>
      <c r="C44"/>
      <c r="D44"/>
      <c r="E44" s="30"/>
      <c r="G44" s="118"/>
      <c r="H44" s="84"/>
      <c r="I44"/>
      <c r="J44"/>
      <c r="K44" s="62"/>
      <c r="L44" s="62"/>
      <c r="M44" s="62"/>
      <c r="N44" s="62"/>
    </row>
    <row r="45" spans="1:14" s="8" customFormat="1" x14ac:dyDescent="0.45">
      <c r="A45"/>
      <c r="B45"/>
      <c r="C45"/>
      <c r="D45"/>
      <c r="E45" s="30">
        <v>11</v>
      </c>
      <c r="G45" s="118"/>
      <c r="H45" s="84"/>
      <c r="I45"/>
      <c r="J45"/>
      <c r="K45" s="62"/>
      <c r="L45" s="62"/>
      <c r="M45" s="62"/>
      <c r="N45" s="62"/>
    </row>
    <row r="46" spans="1:14" s="8" customFormat="1" x14ac:dyDescent="0.45">
      <c r="A46"/>
      <c r="B46"/>
      <c r="C46"/>
      <c r="D46"/>
      <c r="E46" s="30"/>
      <c r="G46" s="118"/>
      <c r="H46" s="84"/>
      <c r="I46"/>
      <c r="J46"/>
      <c r="K46" s="62"/>
      <c r="L46" s="62"/>
      <c r="M46" s="62"/>
      <c r="N46" s="62"/>
    </row>
    <row r="47" spans="1:14" s="8" customFormat="1" x14ac:dyDescent="0.45">
      <c r="A47"/>
      <c r="B47"/>
      <c r="C47"/>
      <c r="D47"/>
      <c r="E47" s="30"/>
      <c r="G47" s="118"/>
      <c r="H47" s="84"/>
      <c r="I47"/>
      <c r="J47"/>
      <c r="K47" s="62"/>
      <c r="L47" s="62"/>
      <c r="M47" s="62"/>
      <c r="N47" s="62"/>
    </row>
    <row r="48" spans="1:14" s="8" customFormat="1" x14ac:dyDescent="0.45">
      <c r="A48"/>
      <c r="B48"/>
      <c r="C48"/>
      <c r="D48"/>
      <c r="E48" s="37"/>
      <c r="G48" s="118"/>
      <c r="H48" s="84"/>
      <c r="I48"/>
      <c r="J48"/>
      <c r="K48" s="62"/>
      <c r="L48" s="62"/>
      <c r="M48" s="62"/>
      <c r="N48" s="62"/>
    </row>
  </sheetData>
  <mergeCells count="15">
    <mergeCell ref="C35:D35"/>
    <mergeCell ref="C36:D36"/>
    <mergeCell ref="C39:D39"/>
    <mergeCell ref="C22:E22"/>
    <mergeCell ref="C30:D30"/>
    <mergeCell ref="C31:D31"/>
    <mergeCell ref="C32:D32"/>
    <mergeCell ref="C33:D33"/>
    <mergeCell ref="C34:D34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B5364-C065-4B38-9CF7-60611CFC6EE7}">
  <sheetPr>
    <tabColor theme="9" tint="-0.249977111117893"/>
  </sheetPr>
  <dimension ref="A1:I52"/>
  <sheetViews>
    <sheetView topLeftCell="A4" zoomScale="80" zoomScaleNormal="80" workbookViewId="0">
      <pane xSplit="1" ySplit="3" topLeftCell="B7" activePane="bottomRight" state="frozen"/>
      <selection activeCell="D98" sqref="D98"/>
      <selection pane="topRight" activeCell="D98" sqref="D98"/>
      <selection pane="bottomLeft" activeCell="D98" sqref="D98"/>
      <selection pane="bottomRight" activeCell="C27" sqref="C27"/>
    </sheetView>
  </sheetViews>
  <sheetFormatPr baseColWidth="10" defaultRowHeight="14.25" x14ac:dyDescent="0.45"/>
  <cols>
    <col min="2" max="2" width="11.86328125" style="78" bestFit="1" customWidth="1"/>
    <col min="3" max="3" width="37.265625" style="78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118" bestFit="1" customWidth="1"/>
    <col min="8" max="8" width="9.73046875" style="84" customWidth="1"/>
    <col min="9" max="9" width="12" bestFit="1" customWidth="1"/>
  </cols>
  <sheetData>
    <row r="1" spans="1:9" ht="15.75" x14ac:dyDescent="0.5">
      <c r="B1" s="192">
        <v>2019</v>
      </c>
    </row>
    <row r="2" spans="1:9" x14ac:dyDescent="0.45">
      <c r="B2" s="92" t="s">
        <v>31</v>
      </c>
      <c r="C2" s="92"/>
      <c r="D2" s="3"/>
      <c r="E2" s="15"/>
      <c r="F2" s="9"/>
      <c r="G2" s="119"/>
      <c r="H2" s="87"/>
    </row>
    <row r="3" spans="1:9" x14ac:dyDescent="0.45">
      <c r="B3" s="92" t="s">
        <v>26</v>
      </c>
      <c r="C3" s="93">
        <v>20537982765</v>
      </c>
      <c r="D3" s="3"/>
      <c r="E3" s="15"/>
      <c r="F3" s="9"/>
      <c r="G3" s="119"/>
      <c r="H3" s="87"/>
      <c r="I3" s="3"/>
    </row>
    <row r="4" spans="1:9" x14ac:dyDescent="0.45">
      <c r="B4" s="92" t="s">
        <v>6</v>
      </c>
      <c r="C4" s="93" t="s">
        <v>41</v>
      </c>
      <c r="D4" s="3"/>
      <c r="E4" s="15"/>
      <c r="F4" s="9"/>
      <c r="G4" s="119"/>
      <c r="H4" s="87"/>
      <c r="I4" s="3"/>
    </row>
    <row r="5" spans="1:9" ht="15" customHeight="1" x14ac:dyDescent="0.45">
      <c r="A5" s="1"/>
      <c r="B5" s="285" t="s">
        <v>2</v>
      </c>
      <c r="C5" s="285" t="s">
        <v>32</v>
      </c>
      <c r="D5" s="279" t="s">
        <v>36</v>
      </c>
      <c r="E5" s="279"/>
      <c r="F5" s="276" t="s">
        <v>7</v>
      </c>
      <c r="G5" s="286" t="s">
        <v>8</v>
      </c>
      <c r="H5" s="287" t="s">
        <v>5</v>
      </c>
      <c r="I5" s="36" t="s">
        <v>3</v>
      </c>
    </row>
    <row r="6" spans="1:9" x14ac:dyDescent="0.45">
      <c r="A6" s="2"/>
      <c r="B6" s="285"/>
      <c r="C6" s="285"/>
      <c r="D6" s="279"/>
      <c r="E6" s="279"/>
      <c r="F6" s="276"/>
      <c r="G6" s="286"/>
      <c r="H6" s="287"/>
      <c r="I6" s="36" t="s">
        <v>4</v>
      </c>
    </row>
    <row r="7" spans="1:9" s="61" customFormat="1" x14ac:dyDescent="0.45">
      <c r="A7"/>
      <c r="B7" s="78"/>
      <c r="C7" s="92" t="s">
        <v>30</v>
      </c>
      <c r="D7" t="s">
        <v>25</v>
      </c>
      <c r="E7" s="6"/>
      <c r="F7" s="8"/>
      <c r="G7" s="118"/>
      <c r="H7" s="84"/>
      <c r="I7" s="9">
        <f>SUM('ABR26'!E39)</f>
        <v>88430.739999999991</v>
      </c>
    </row>
    <row r="8" spans="1:9" s="61" customFormat="1" x14ac:dyDescent="0.45">
      <c r="A8"/>
      <c r="B8" s="186"/>
      <c r="C8" s="78"/>
      <c r="D8"/>
      <c r="E8" s="6"/>
      <c r="F8" s="81"/>
      <c r="G8" s="118"/>
      <c r="H8" s="84"/>
      <c r="I8" s="222"/>
    </row>
    <row r="9" spans="1:9" s="61" customFormat="1" x14ac:dyDescent="0.45">
      <c r="A9"/>
      <c r="B9" s="186"/>
      <c r="C9" s="78"/>
      <c r="D9"/>
      <c r="E9" s="6"/>
      <c r="F9" s="81"/>
      <c r="G9" s="118"/>
      <c r="H9" s="84"/>
      <c r="I9" s="222"/>
    </row>
    <row r="10" spans="1:9" s="61" customFormat="1" x14ac:dyDescent="0.45">
      <c r="A10"/>
      <c r="B10" s="186"/>
      <c r="C10" s="78"/>
      <c r="D10"/>
      <c r="E10" s="6"/>
      <c r="F10" s="81"/>
      <c r="G10" s="118"/>
      <c r="H10" s="84"/>
      <c r="I10" s="222"/>
    </row>
    <row r="11" spans="1:9" s="61" customFormat="1" x14ac:dyDescent="0.45">
      <c r="A11"/>
      <c r="B11" s="186"/>
      <c r="C11" s="78"/>
      <c r="D11"/>
      <c r="E11" s="6"/>
      <c r="F11" s="81"/>
      <c r="G11" s="118"/>
      <c r="H11" s="84"/>
      <c r="I11" s="222"/>
    </row>
    <row r="12" spans="1:9" s="61" customFormat="1" x14ac:dyDescent="0.45">
      <c r="A12"/>
      <c r="B12" s="186"/>
      <c r="C12" s="78"/>
      <c r="D12"/>
      <c r="E12" s="6"/>
      <c r="F12" s="81"/>
      <c r="G12" s="118"/>
      <c r="H12" s="84"/>
      <c r="I12" s="222"/>
    </row>
    <row r="13" spans="1:9" s="61" customFormat="1" x14ac:dyDescent="0.45">
      <c r="A13"/>
      <c r="B13" s="186"/>
      <c r="C13" s="78"/>
      <c r="D13"/>
      <c r="E13" s="6"/>
      <c r="F13" s="81"/>
      <c r="G13" s="118"/>
      <c r="H13" s="84"/>
      <c r="I13" s="222"/>
    </row>
    <row r="14" spans="1:9" s="61" customFormat="1" x14ac:dyDescent="0.45">
      <c r="A14"/>
      <c r="B14" s="186"/>
      <c r="C14" s="78"/>
      <c r="D14"/>
      <c r="E14" s="6"/>
      <c r="F14" s="81"/>
      <c r="G14" s="118"/>
      <c r="H14" s="84"/>
      <c r="I14" s="222"/>
    </row>
    <row r="15" spans="1:9" s="61" customFormat="1" x14ac:dyDescent="0.45">
      <c r="A15"/>
      <c r="B15" s="186"/>
      <c r="C15" s="78"/>
      <c r="D15"/>
      <c r="E15" s="6"/>
      <c r="F15" s="81"/>
      <c r="G15" s="118"/>
      <c r="H15" s="84"/>
      <c r="I15" s="222"/>
    </row>
    <row r="16" spans="1:9" s="61" customFormat="1" x14ac:dyDescent="0.45">
      <c r="A16"/>
      <c r="B16" s="186"/>
      <c r="C16" s="78"/>
      <c r="D16"/>
      <c r="E16" s="6"/>
      <c r="F16" s="81"/>
      <c r="G16" s="118"/>
      <c r="H16" s="84"/>
      <c r="I16" s="222"/>
    </row>
    <row r="17" spans="1:9" s="61" customFormat="1" x14ac:dyDescent="0.45">
      <c r="A17"/>
      <c r="B17" s="176"/>
      <c r="C17" s="78"/>
      <c r="D17"/>
      <c r="E17" s="6"/>
      <c r="F17" s="81"/>
      <c r="G17" s="118"/>
      <c r="H17" s="84"/>
      <c r="I17" s="222"/>
    </row>
    <row r="18" spans="1:9" s="61" customFormat="1" x14ac:dyDescent="0.45">
      <c r="A18"/>
      <c r="B18" s="176"/>
      <c r="C18" s="78"/>
      <c r="D18"/>
      <c r="E18" s="6"/>
      <c r="F18" s="81"/>
      <c r="G18" s="118"/>
      <c r="H18" s="84"/>
      <c r="I18" s="222"/>
    </row>
    <row r="19" spans="1:9" s="61" customFormat="1" x14ac:dyDescent="0.45">
      <c r="A19"/>
      <c r="B19" s="176"/>
      <c r="C19" s="78"/>
      <c r="D19"/>
      <c r="E19" s="6"/>
      <c r="F19" s="81"/>
      <c r="G19" s="118"/>
      <c r="H19" s="84"/>
      <c r="I19" s="222"/>
    </row>
    <row r="20" spans="1:9" s="61" customFormat="1" x14ac:dyDescent="0.45">
      <c r="A20"/>
      <c r="B20" s="176"/>
      <c r="C20" s="78"/>
      <c r="D20"/>
      <c r="E20" s="6"/>
      <c r="F20" s="81"/>
      <c r="G20" s="118"/>
      <c r="H20" s="84"/>
      <c r="I20" s="222"/>
    </row>
    <row r="21" spans="1:9" s="61" customFormat="1" x14ac:dyDescent="0.45">
      <c r="A21"/>
      <c r="B21" s="176"/>
      <c r="C21" s="78"/>
      <c r="D21"/>
      <c r="E21" s="6"/>
      <c r="F21" s="81"/>
      <c r="G21" s="118"/>
      <c r="H21" s="84"/>
      <c r="I21" s="222"/>
    </row>
    <row r="22" spans="1:9" s="61" customFormat="1" ht="14.65" thickBot="1" x14ac:dyDescent="0.5">
      <c r="A22"/>
      <c r="B22" s="176"/>
      <c r="C22" s="78"/>
      <c r="D22"/>
      <c r="E22" s="6"/>
      <c r="F22" s="82">
        <f>SUM(F8:F21)</f>
        <v>0</v>
      </c>
      <c r="G22" s="120">
        <f>SUM(G8:G21)</f>
        <v>0</v>
      </c>
      <c r="H22" s="86">
        <f>SUM(H7:H21)</f>
        <v>0</v>
      </c>
      <c r="I22" s="7"/>
    </row>
    <row r="23" spans="1:9" s="61" customFormat="1" ht="14.65" thickTop="1" x14ac:dyDescent="0.45">
      <c r="A23"/>
      <c r="B23" s="176" t="s">
        <v>25</v>
      </c>
      <c r="C23" s="79" t="s">
        <v>25</v>
      </c>
      <c r="D23" s="6" t="s">
        <v>25</v>
      </c>
      <c r="E23" s="6" t="s">
        <v>25</v>
      </c>
      <c r="F23" s="46"/>
      <c r="G23" s="118"/>
      <c r="H23" s="84"/>
      <c r="I23" s="7"/>
    </row>
    <row r="24" spans="1:9" s="61" customFormat="1" x14ac:dyDescent="0.45">
      <c r="A24"/>
      <c r="B24" s="78"/>
      <c r="C24" s="94" t="s">
        <v>25</v>
      </c>
      <c r="D24"/>
      <c r="E24" s="6"/>
      <c r="F24" s="46" t="s">
        <v>25</v>
      </c>
      <c r="G24" s="118"/>
      <c r="H24" s="84"/>
      <c r="I24" s="7"/>
    </row>
    <row r="25" spans="1:9" s="61" customFormat="1" x14ac:dyDescent="0.45">
      <c r="A25"/>
      <c r="B25" s="95"/>
      <c r="C25" s="95"/>
      <c r="D25" s="4"/>
      <c r="E25" s="16"/>
      <c r="F25" s="46"/>
      <c r="G25" s="118"/>
      <c r="H25" s="84"/>
      <c r="I25" s="7"/>
    </row>
    <row r="26" spans="1:9" s="61" customFormat="1" x14ac:dyDescent="0.45">
      <c r="A26"/>
      <c r="B26" s="95"/>
      <c r="C26" s="280" t="s">
        <v>148</v>
      </c>
      <c r="D26" s="280"/>
      <c r="E26" s="280"/>
      <c r="F26" s="46"/>
      <c r="G26" s="118"/>
      <c r="H26" s="84"/>
      <c r="I26"/>
    </row>
    <row r="27" spans="1:9" s="61" customFormat="1" x14ac:dyDescent="0.45">
      <c r="A27"/>
      <c r="B27" s="95"/>
      <c r="C27" s="96"/>
      <c r="D27" s="56"/>
      <c r="E27" s="56"/>
      <c r="F27" s="8"/>
      <c r="G27" s="118"/>
      <c r="H27" s="84"/>
      <c r="I27"/>
    </row>
    <row r="28" spans="1:9" s="61" customFormat="1" x14ac:dyDescent="0.45">
      <c r="A28"/>
      <c r="B28" s="95"/>
      <c r="C28" s="97" t="s">
        <v>0</v>
      </c>
      <c r="D28" s="18" t="s">
        <v>12</v>
      </c>
      <c r="E28" s="18" t="s">
        <v>11</v>
      </c>
      <c r="F28" s="8"/>
      <c r="G28" s="118"/>
      <c r="H28" s="84"/>
      <c r="I28"/>
    </row>
    <row r="29" spans="1:9" s="61" customFormat="1" x14ac:dyDescent="0.45">
      <c r="A29"/>
      <c r="B29" s="95"/>
      <c r="C29" s="60" t="s">
        <v>30</v>
      </c>
      <c r="D29" s="19"/>
      <c r="E29" s="13">
        <f>SUM(I7)</f>
        <v>88430.739999999991</v>
      </c>
      <c r="F29" s="8"/>
      <c r="G29" s="118"/>
      <c r="H29" s="84"/>
      <c r="I29"/>
    </row>
    <row r="30" spans="1:9" s="61" customFormat="1" x14ac:dyDescent="0.45">
      <c r="A30"/>
      <c r="B30" s="95"/>
      <c r="C30" s="59" t="s">
        <v>42</v>
      </c>
      <c r="D30" s="19" t="s">
        <v>25</v>
      </c>
      <c r="E30" s="12">
        <f>SUM(F22)</f>
        <v>0</v>
      </c>
      <c r="F30" s="8"/>
      <c r="G30" s="118"/>
      <c r="H30" s="84"/>
      <c r="I30"/>
    </row>
    <row r="31" spans="1:9" s="61" customFormat="1" ht="15.75" x14ac:dyDescent="0.5">
      <c r="A31"/>
      <c r="B31" s="95"/>
      <c r="C31" s="20" t="s">
        <v>9</v>
      </c>
      <c r="D31" s="21" t="s">
        <v>25</v>
      </c>
      <c r="E31" s="24">
        <f>SUM(E29:E30)</f>
        <v>88430.739999999991</v>
      </c>
      <c r="F31" s="8"/>
      <c r="G31" s="118" t="s">
        <v>25</v>
      </c>
      <c r="H31" s="84"/>
      <c r="I31"/>
    </row>
    <row r="32" spans="1:9" s="61" customFormat="1" x14ac:dyDescent="0.45">
      <c r="A32"/>
      <c r="B32" s="95"/>
      <c r="C32" s="95"/>
      <c r="D32" s="4"/>
      <c r="E32" s="25"/>
      <c r="F32" s="8"/>
      <c r="G32" s="118"/>
      <c r="H32" s="84"/>
      <c r="I32"/>
    </row>
    <row r="33" spans="1:9" s="61" customFormat="1" x14ac:dyDescent="0.45">
      <c r="A33"/>
      <c r="B33" s="95"/>
      <c r="C33" s="97" t="s">
        <v>1</v>
      </c>
      <c r="D33" s="4"/>
      <c r="E33" s="25"/>
      <c r="F33" s="8"/>
      <c r="G33" s="118"/>
      <c r="H33" s="84"/>
      <c r="I33"/>
    </row>
    <row r="34" spans="1:9" s="61" customFormat="1" x14ac:dyDescent="0.45">
      <c r="A34"/>
      <c r="B34" s="95"/>
      <c r="C34" s="281" t="s">
        <v>53</v>
      </c>
      <c r="D34" s="281"/>
      <c r="E34" s="43">
        <v>0</v>
      </c>
      <c r="F34" s="8"/>
      <c r="G34" s="118"/>
      <c r="H34" s="84"/>
      <c r="I34"/>
    </row>
    <row r="35" spans="1:9" s="61" customFormat="1" x14ac:dyDescent="0.45">
      <c r="A35"/>
      <c r="B35" s="95"/>
      <c r="C35" s="281" t="s">
        <v>28</v>
      </c>
      <c r="D35" s="281"/>
      <c r="E35" s="44">
        <v>0</v>
      </c>
      <c r="F35" s="8"/>
      <c r="G35" s="118"/>
      <c r="H35" s="84"/>
      <c r="I35"/>
    </row>
    <row r="36" spans="1:9" s="61" customFormat="1" x14ac:dyDescent="0.45">
      <c r="A36"/>
      <c r="B36" s="95"/>
      <c r="C36" s="282" t="s">
        <v>27</v>
      </c>
      <c r="D36" s="283"/>
      <c r="E36" s="80">
        <v>0</v>
      </c>
      <c r="F36" s="8"/>
      <c r="G36" s="118"/>
      <c r="H36" s="84"/>
      <c r="I36"/>
    </row>
    <row r="37" spans="1:9" s="61" customFormat="1" x14ac:dyDescent="0.45">
      <c r="A37"/>
      <c r="B37" s="95"/>
      <c r="C37" s="282" t="s">
        <v>40</v>
      </c>
      <c r="D37" s="283"/>
      <c r="E37" s="38">
        <v>0</v>
      </c>
      <c r="F37" s="8"/>
      <c r="G37" s="118"/>
      <c r="H37" s="84"/>
      <c r="I37"/>
    </row>
    <row r="38" spans="1:9" s="61" customFormat="1" x14ac:dyDescent="0.45">
      <c r="A38"/>
      <c r="B38" s="95"/>
      <c r="C38" s="281" t="s">
        <v>29</v>
      </c>
      <c r="D38" s="281"/>
      <c r="E38" s="55">
        <v>0</v>
      </c>
      <c r="F38" s="8"/>
      <c r="G38" s="118"/>
      <c r="H38" s="84"/>
      <c r="I38"/>
    </row>
    <row r="39" spans="1:9" s="61" customFormat="1" x14ac:dyDescent="0.45">
      <c r="A39"/>
      <c r="B39" s="95"/>
      <c r="C39" s="281" t="s">
        <v>52</v>
      </c>
      <c r="D39" s="281"/>
      <c r="E39" s="39">
        <v>0</v>
      </c>
      <c r="F39" s="8" t="s">
        <v>25</v>
      </c>
      <c r="G39" s="118"/>
      <c r="H39" s="84"/>
      <c r="I39"/>
    </row>
    <row r="40" spans="1:9" s="61" customFormat="1" x14ac:dyDescent="0.45">
      <c r="A40"/>
      <c r="B40" s="95"/>
      <c r="C40" s="281" t="s">
        <v>43</v>
      </c>
      <c r="D40" s="281"/>
      <c r="E40" s="40">
        <f>SUM(H22)</f>
        <v>0</v>
      </c>
      <c r="F40" s="8" t="s">
        <v>25</v>
      </c>
      <c r="G40" s="118" t="s">
        <v>25</v>
      </c>
      <c r="H40" s="84"/>
      <c r="I40"/>
    </row>
    <row r="41" spans="1:9" s="61" customFormat="1" x14ac:dyDescent="0.45">
      <c r="A41"/>
      <c r="B41" s="95"/>
      <c r="C41" s="98" t="s">
        <v>10</v>
      </c>
      <c r="D41" s="4"/>
      <c r="E41" s="42">
        <f>SUM(E34:E40)</f>
        <v>0</v>
      </c>
      <c r="F41" s="8"/>
      <c r="G41" s="118"/>
      <c r="H41" s="84"/>
      <c r="I41"/>
    </row>
    <row r="42" spans="1:9" s="61" customFormat="1" ht="14.65" thickBot="1" x14ac:dyDescent="0.5">
      <c r="A42"/>
      <c r="B42" s="95"/>
      <c r="C42" s="95"/>
      <c r="D42" s="4"/>
      <c r="E42" s="23"/>
      <c r="F42" s="8"/>
      <c r="G42" s="118"/>
      <c r="H42" s="84"/>
      <c r="I42"/>
    </row>
    <row r="43" spans="1:9" s="61" customFormat="1" ht="16.149999999999999" thickBot="1" x14ac:dyDescent="0.55000000000000004">
      <c r="A43"/>
      <c r="B43" s="95"/>
      <c r="C43" s="277" t="s">
        <v>3</v>
      </c>
      <c r="D43" s="278"/>
      <c r="E43" s="28">
        <f>SUM(-E41,E31)</f>
        <v>88430.739999999991</v>
      </c>
      <c r="F43" s="8"/>
      <c r="G43" s="118">
        <f>SUM(E43,-I11)</f>
        <v>88430.739999999991</v>
      </c>
      <c r="H43" s="84"/>
      <c r="I43"/>
    </row>
    <row r="44" spans="1:9" s="61" customFormat="1" x14ac:dyDescent="0.45">
      <c r="A44"/>
      <c r="B44" s="95"/>
      <c r="C44" s="95"/>
      <c r="D44" s="4"/>
      <c r="E44" s="31"/>
      <c r="F44" s="53"/>
      <c r="G44" s="118"/>
      <c r="H44" s="84"/>
      <c r="I44"/>
    </row>
    <row r="45" spans="1:9" s="61" customFormat="1" x14ac:dyDescent="0.45">
      <c r="A45"/>
      <c r="B45" s="95"/>
      <c r="C45" s="95"/>
      <c r="D45" s="4"/>
      <c r="E45" s="52"/>
      <c r="F45" s="53"/>
      <c r="G45" s="118"/>
      <c r="H45" s="84"/>
      <c r="I45"/>
    </row>
    <row r="46" spans="1:9" s="61" customFormat="1" x14ac:dyDescent="0.45">
      <c r="A46"/>
      <c r="B46" s="78"/>
      <c r="C46" s="78"/>
      <c r="D46"/>
      <c r="E46" s="30"/>
      <c r="F46" s="53"/>
      <c r="G46" s="118"/>
      <c r="H46" s="84"/>
      <c r="I46"/>
    </row>
    <row r="47" spans="1:9" s="61" customFormat="1" x14ac:dyDescent="0.45">
      <c r="A47"/>
      <c r="B47" s="78"/>
      <c r="C47" s="78"/>
      <c r="D47"/>
      <c r="E47" s="30"/>
      <c r="F47" s="8"/>
      <c r="G47" s="118"/>
      <c r="H47" s="84"/>
      <c r="I47"/>
    </row>
    <row r="48" spans="1:9" s="8" customFormat="1" x14ac:dyDescent="0.45">
      <c r="A48"/>
      <c r="B48" s="78"/>
      <c r="C48" s="78"/>
      <c r="D48"/>
      <c r="E48" s="30"/>
      <c r="G48" s="118"/>
      <c r="H48" s="84"/>
      <c r="I48"/>
    </row>
    <row r="49" spans="1:9" s="8" customFormat="1" x14ac:dyDescent="0.45">
      <c r="A49"/>
      <c r="B49" s="78"/>
      <c r="C49" s="78"/>
      <c r="D49"/>
      <c r="E49" s="30">
        <v>11</v>
      </c>
      <c r="G49" s="118"/>
      <c r="H49" s="84"/>
      <c r="I49"/>
    </row>
    <row r="50" spans="1:9" s="8" customFormat="1" x14ac:dyDescent="0.45">
      <c r="A50"/>
      <c r="B50" s="78"/>
      <c r="C50" s="78"/>
      <c r="D50"/>
      <c r="E50" s="30"/>
      <c r="G50" s="118"/>
      <c r="H50" s="84"/>
      <c r="I50"/>
    </row>
    <row r="51" spans="1:9" s="8" customFormat="1" x14ac:dyDescent="0.45">
      <c r="A51"/>
      <c r="B51" s="78"/>
      <c r="C51" s="78"/>
      <c r="D51"/>
      <c r="E51" s="30"/>
      <c r="G51" s="118"/>
      <c r="H51" s="84"/>
      <c r="I51"/>
    </row>
    <row r="52" spans="1:9" s="8" customFormat="1" x14ac:dyDescent="0.45">
      <c r="A52"/>
      <c r="B52" s="78"/>
      <c r="C52" s="78"/>
      <c r="D52"/>
      <c r="E52" s="37"/>
      <c r="G52" s="118"/>
      <c r="H52" s="84"/>
      <c r="I52"/>
    </row>
  </sheetData>
  <mergeCells count="15">
    <mergeCell ref="C39:D39"/>
    <mergeCell ref="C40:D40"/>
    <mergeCell ref="C43:D43"/>
    <mergeCell ref="C26:E26"/>
    <mergeCell ref="C34:D34"/>
    <mergeCell ref="C35:D35"/>
    <mergeCell ref="C36:D36"/>
    <mergeCell ref="C37:D37"/>
    <mergeCell ref="C38:D38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F57BF-0110-46B9-BF18-82D5EA9005C7}">
  <sheetPr>
    <tabColor theme="9" tint="-0.249977111117893"/>
  </sheetPr>
  <dimension ref="A1:N52"/>
  <sheetViews>
    <sheetView topLeftCell="A4" zoomScale="80" zoomScaleNormal="80" workbookViewId="0">
      <pane xSplit="1" ySplit="3" topLeftCell="B18" activePane="bottomRight" state="frozen"/>
      <selection activeCell="D98" sqref="D98"/>
      <selection pane="topRight" activeCell="D98" sqref="D98"/>
      <selection pane="bottomLeft" activeCell="D98" sqref="D98"/>
      <selection pane="bottomRight" activeCell="C27" sqref="C27"/>
    </sheetView>
  </sheetViews>
  <sheetFormatPr baseColWidth="10" defaultRowHeight="14.25" x14ac:dyDescent="0.45"/>
  <cols>
    <col min="2" max="2" width="11.86328125" style="105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4" bestFit="1" customWidth="1"/>
    <col min="8" max="8" width="9.73046875" style="84" customWidth="1"/>
    <col min="9" max="9" width="12" bestFit="1" customWidth="1"/>
    <col min="10" max="10" width="15.265625" bestFit="1" customWidth="1"/>
    <col min="11" max="11" width="13.3984375" style="61" bestFit="1" customWidth="1"/>
    <col min="12" max="14" width="11.3984375" style="61"/>
  </cols>
  <sheetData>
    <row r="1" spans="1:10" ht="15.75" x14ac:dyDescent="0.5">
      <c r="B1" s="103">
        <v>2019</v>
      </c>
    </row>
    <row r="2" spans="1:10" x14ac:dyDescent="0.45">
      <c r="B2" s="104" t="s">
        <v>31</v>
      </c>
      <c r="C2" s="3"/>
      <c r="D2" s="3"/>
      <c r="E2" s="15"/>
      <c r="F2" s="9"/>
      <c r="G2" s="87"/>
      <c r="H2" s="87"/>
    </row>
    <row r="3" spans="1:10" x14ac:dyDescent="0.45">
      <c r="B3" s="104" t="s">
        <v>26</v>
      </c>
      <c r="C3" s="5">
        <v>20537982765</v>
      </c>
      <c r="D3" s="3"/>
      <c r="E3" s="15"/>
      <c r="F3" s="9"/>
      <c r="G3" s="87"/>
      <c r="H3" s="87"/>
      <c r="I3" s="3"/>
    </row>
    <row r="4" spans="1:10" x14ac:dyDescent="0.45">
      <c r="B4" s="104" t="s">
        <v>6</v>
      </c>
      <c r="C4" s="5" t="s">
        <v>41</v>
      </c>
      <c r="D4" s="3"/>
      <c r="E4" s="15"/>
      <c r="F4" s="9"/>
      <c r="G4" s="87"/>
      <c r="H4" s="87"/>
      <c r="I4" s="3"/>
    </row>
    <row r="5" spans="1:10" ht="15" customHeight="1" x14ac:dyDescent="0.45">
      <c r="A5" s="1"/>
      <c r="B5" s="274" t="s">
        <v>2</v>
      </c>
      <c r="C5" s="275" t="s">
        <v>32</v>
      </c>
      <c r="D5" s="279" t="s">
        <v>36</v>
      </c>
      <c r="E5" s="279"/>
      <c r="F5" s="276" t="s">
        <v>7</v>
      </c>
      <c r="G5" s="287" t="s">
        <v>8</v>
      </c>
      <c r="H5" s="287" t="s">
        <v>5</v>
      </c>
      <c r="I5" s="36" t="s">
        <v>3</v>
      </c>
    </row>
    <row r="6" spans="1:10" x14ac:dyDescent="0.45">
      <c r="A6" s="2"/>
      <c r="B6" s="274"/>
      <c r="C6" s="275"/>
      <c r="D6" s="279"/>
      <c r="E6" s="279"/>
      <c r="F6" s="276"/>
      <c r="G6" s="287"/>
      <c r="H6" s="287"/>
      <c r="I6" s="36" t="s">
        <v>4</v>
      </c>
    </row>
    <row r="7" spans="1:10" s="61" customFormat="1" x14ac:dyDescent="0.45">
      <c r="A7"/>
      <c r="B7" s="105"/>
      <c r="C7" s="3" t="s">
        <v>30</v>
      </c>
      <c r="D7" t="s">
        <v>25</v>
      </c>
      <c r="E7" s="6"/>
      <c r="F7" s="8"/>
      <c r="G7" s="84"/>
      <c r="H7" s="84"/>
      <c r="I7" s="9">
        <f>SUM('MAY26'!E43)</f>
        <v>88430.739999999991</v>
      </c>
      <c r="J7"/>
    </row>
    <row r="8" spans="1:10" s="61" customFormat="1" x14ac:dyDescent="0.45">
      <c r="A8"/>
      <c r="B8" s="105"/>
      <c r="C8"/>
      <c r="D8"/>
      <c r="E8" s="6"/>
      <c r="F8" s="81"/>
      <c r="G8" s="118"/>
      <c r="H8" s="84"/>
      <c r="I8" s="222"/>
    </row>
    <row r="9" spans="1:10" s="61" customFormat="1" x14ac:dyDescent="0.45">
      <c r="A9"/>
      <c r="B9" s="105"/>
      <c r="C9"/>
      <c r="D9"/>
      <c r="E9" s="6"/>
      <c r="F9" s="81"/>
      <c r="G9" s="118"/>
      <c r="H9" s="84"/>
      <c r="I9" s="222"/>
    </row>
    <row r="10" spans="1:10" s="61" customFormat="1" x14ac:dyDescent="0.45">
      <c r="A10"/>
      <c r="B10" s="105"/>
      <c r="C10"/>
      <c r="D10"/>
      <c r="E10" s="6"/>
      <c r="F10" s="81"/>
      <c r="G10" s="118"/>
      <c r="H10" s="84"/>
      <c r="I10" s="222"/>
    </row>
    <row r="11" spans="1:10" s="61" customFormat="1" x14ac:dyDescent="0.45">
      <c r="A11"/>
      <c r="B11" s="105"/>
      <c r="C11"/>
      <c r="D11"/>
      <c r="E11" s="6"/>
      <c r="F11" s="81"/>
      <c r="G11" s="118"/>
      <c r="H11" s="84"/>
      <c r="I11" s="222"/>
    </row>
    <row r="12" spans="1:10" s="61" customFormat="1" x14ac:dyDescent="0.45">
      <c r="A12"/>
      <c r="B12" s="105"/>
      <c r="C12"/>
      <c r="D12"/>
      <c r="E12" s="6"/>
      <c r="F12" s="81"/>
      <c r="G12" s="118"/>
      <c r="H12" s="84"/>
      <c r="I12" s="222"/>
    </row>
    <row r="13" spans="1:10" s="61" customFormat="1" x14ac:dyDescent="0.45">
      <c r="A13"/>
      <c r="B13" s="105"/>
      <c r="C13"/>
      <c r="D13"/>
      <c r="E13" s="6"/>
      <c r="F13" s="81"/>
      <c r="G13" s="118"/>
      <c r="H13" s="84"/>
      <c r="I13" s="222"/>
    </row>
    <row r="14" spans="1:10" s="61" customFormat="1" x14ac:dyDescent="0.45">
      <c r="A14"/>
      <c r="B14" s="105"/>
      <c r="C14"/>
      <c r="D14"/>
      <c r="E14" s="6"/>
      <c r="F14" s="81"/>
      <c r="G14" s="118"/>
      <c r="H14" s="84"/>
      <c r="I14" s="222"/>
    </row>
    <row r="15" spans="1:10" s="61" customFormat="1" x14ac:dyDescent="0.45">
      <c r="A15"/>
      <c r="B15" s="105"/>
      <c r="C15"/>
      <c r="D15"/>
      <c r="E15" s="6"/>
      <c r="F15" s="81"/>
      <c r="G15" s="118"/>
      <c r="H15" s="84"/>
      <c r="I15" s="222"/>
    </row>
    <row r="16" spans="1:10" s="61" customFormat="1" x14ac:dyDescent="0.45">
      <c r="A16"/>
      <c r="B16" s="105"/>
      <c r="C16"/>
      <c r="D16"/>
      <c r="E16" s="6"/>
      <c r="F16" s="81"/>
      <c r="G16" s="118"/>
      <c r="H16" s="84"/>
      <c r="I16" s="222"/>
    </row>
    <row r="17" spans="1:10" s="61" customFormat="1" x14ac:dyDescent="0.45">
      <c r="A17"/>
      <c r="B17" s="105"/>
      <c r="C17"/>
      <c r="D17"/>
      <c r="E17" s="6"/>
      <c r="F17" s="81"/>
      <c r="G17" s="84"/>
      <c r="H17" s="84"/>
      <c r="I17" s="222"/>
      <c r="J17"/>
    </row>
    <row r="18" spans="1:10" s="61" customFormat="1" x14ac:dyDescent="0.45">
      <c r="A18"/>
      <c r="B18" s="105"/>
      <c r="C18"/>
      <c r="D18"/>
      <c r="E18" s="6"/>
      <c r="F18" s="81"/>
      <c r="G18" s="84"/>
      <c r="H18" s="84"/>
      <c r="I18" s="222"/>
      <c r="J18"/>
    </row>
    <row r="19" spans="1:10" s="61" customFormat="1" x14ac:dyDescent="0.45">
      <c r="A19"/>
      <c r="B19" s="105"/>
      <c r="C19"/>
      <c r="D19"/>
      <c r="E19" s="6"/>
      <c r="F19" s="81"/>
      <c r="G19" s="84"/>
      <c r="H19" s="84"/>
      <c r="I19" s="222"/>
      <c r="J19"/>
    </row>
    <row r="20" spans="1:10" s="61" customFormat="1" x14ac:dyDescent="0.45">
      <c r="A20"/>
      <c r="B20" s="105"/>
      <c r="C20"/>
      <c r="D20"/>
      <c r="E20" s="6"/>
      <c r="F20" s="81"/>
      <c r="G20" s="84"/>
      <c r="H20" s="84"/>
      <c r="I20" s="222"/>
      <c r="J20"/>
    </row>
    <row r="21" spans="1:10" s="61" customFormat="1" x14ac:dyDescent="0.45">
      <c r="A21"/>
      <c r="B21" s="105"/>
      <c r="C21"/>
      <c r="D21"/>
      <c r="E21" s="6"/>
      <c r="F21" s="81"/>
      <c r="G21" s="84"/>
      <c r="H21" s="84"/>
      <c r="I21" s="222"/>
      <c r="J21"/>
    </row>
    <row r="22" spans="1:10" s="61" customFormat="1" ht="14.65" thickBot="1" x14ac:dyDescent="0.5">
      <c r="A22"/>
      <c r="B22" s="164"/>
      <c r="C22"/>
      <c r="D22"/>
      <c r="E22" s="6"/>
      <c r="F22" s="82">
        <f>SUM(F8:F21)</f>
        <v>0</v>
      </c>
      <c r="G22" s="85">
        <f>SUM(G17:G21)</f>
        <v>0</v>
      </c>
      <c r="H22" s="86">
        <f>SUM(H17:H21)</f>
        <v>0</v>
      </c>
      <c r="I22" s="7"/>
      <c r="J22"/>
    </row>
    <row r="23" spans="1:10" s="61" customFormat="1" ht="14.65" thickTop="1" x14ac:dyDescent="0.45">
      <c r="A23"/>
      <c r="B23" s="164" t="s">
        <v>25</v>
      </c>
      <c r="C23" s="6" t="s">
        <v>25</v>
      </c>
      <c r="D23" s="6" t="s">
        <v>25</v>
      </c>
      <c r="E23" s="6" t="s">
        <v>25</v>
      </c>
      <c r="F23" s="46"/>
      <c r="G23" s="84"/>
      <c r="H23" s="84"/>
      <c r="I23" s="7"/>
      <c r="J23"/>
    </row>
    <row r="24" spans="1:10" s="61" customFormat="1" x14ac:dyDescent="0.45">
      <c r="A24"/>
      <c r="B24" s="164"/>
      <c r="C24" s="14" t="s">
        <v>25</v>
      </c>
      <c r="D24"/>
      <c r="E24" s="6"/>
      <c r="F24" s="46" t="s">
        <v>25</v>
      </c>
      <c r="G24" s="84"/>
      <c r="H24" s="84"/>
      <c r="I24" s="7"/>
      <c r="J24"/>
    </row>
    <row r="25" spans="1:10" s="61" customFormat="1" x14ac:dyDescent="0.45">
      <c r="A25"/>
      <c r="B25" s="179"/>
      <c r="C25" s="4"/>
      <c r="D25" s="4"/>
      <c r="E25" s="16"/>
      <c r="F25" s="46"/>
      <c r="G25" s="84"/>
      <c r="H25" s="84"/>
      <c r="I25"/>
      <c r="J25"/>
    </row>
    <row r="26" spans="1:10" s="61" customFormat="1" x14ac:dyDescent="0.45">
      <c r="A26"/>
      <c r="B26" s="179"/>
      <c r="C26" s="280" t="s">
        <v>149</v>
      </c>
      <c r="D26" s="280"/>
      <c r="E26" s="280"/>
      <c r="F26" s="46"/>
      <c r="G26" s="84"/>
      <c r="H26" s="84"/>
      <c r="I26"/>
      <c r="J26"/>
    </row>
    <row r="27" spans="1:10" s="61" customFormat="1" x14ac:dyDescent="0.45">
      <c r="A27"/>
      <c r="B27" s="179"/>
      <c r="C27" s="56"/>
      <c r="D27" s="56"/>
      <c r="E27" s="56"/>
      <c r="F27" s="8"/>
      <c r="G27" s="84"/>
      <c r="H27" s="84"/>
      <c r="I27"/>
      <c r="J27"/>
    </row>
    <row r="28" spans="1:10" s="61" customFormat="1" x14ac:dyDescent="0.45">
      <c r="A28"/>
      <c r="B28" s="179"/>
      <c r="C28" s="17" t="s">
        <v>0</v>
      </c>
      <c r="D28" s="18" t="s">
        <v>12</v>
      </c>
      <c r="E28" s="18" t="s">
        <v>11</v>
      </c>
      <c r="F28" s="8"/>
      <c r="G28" s="84"/>
      <c r="H28" s="84"/>
      <c r="I28"/>
      <c r="J28"/>
    </row>
    <row r="29" spans="1:10" s="61" customFormat="1" x14ac:dyDescent="0.45">
      <c r="A29"/>
      <c r="B29" s="179"/>
      <c r="C29" s="60" t="s">
        <v>30</v>
      </c>
      <c r="D29" s="19"/>
      <c r="E29" s="13">
        <f>SUM(I7)</f>
        <v>88430.739999999991</v>
      </c>
      <c r="F29" s="8"/>
      <c r="G29" s="84"/>
      <c r="H29" s="84"/>
      <c r="I29"/>
      <c r="J29" s="49"/>
    </row>
    <row r="30" spans="1:10" s="61" customFormat="1" x14ac:dyDescent="0.45">
      <c r="A30"/>
      <c r="B30" s="179"/>
      <c r="C30" s="59" t="s">
        <v>42</v>
      </c>
      <c r="D30" s="19" t="s">
        <v>25</v>
      </c>
      <c r="E30" s="12">
        <f>SUM(F22)</f>
        <v>0</v>
      </c>
      <c r="F30" s="8"/>
      <c r="G30" s="84"/>
      <c r="H30" s="84"/>
      <c r="I30"/>
      <c r="J30" s="49"/>
    </row>
    <row r="31" spans="1:10" s="61" customFormat="1" ht="15.75" x14ac:dyDescent="0.5">
      <c r="A31"/>
      <c r="B31" s="179"/>
      <c r="C31" s="20" t="s">
        <v>9</v>
      </c>
      <c r="D31" s="21" t="s">
        <v>25</v>
      </c>
      <c r="E31" s="24">
        <f>SUM(E29:E30)</f>
        <v>88430.739999999991</v>
      </c>
      <c r="F31" s="8"/>
      <c r="G31" s="84" t="s">
        <v>25</v>
      </c>
      <c r="H31" s="84"/>
      <c r="I31"/>
      <c r="J31" s="50">
        <v>43344</v>
      </c>
    </row>
    <row r="32" spans="1:10" s="61" customFormat="1" x14ac:dyDescent="0.45">
      <c r="A32"/>
      <c r="B32" s="179"/>
      <c r="C32" s="4"/>
      <c r="D32" s="4"/>
      <c r="E32" s="25"/>
      <c r="F32" s="8"/>
      <c r="G32" s="84"/>
      <c r="H32" s="84"/>
      <c r="I32"/>
      <c r="J32" s="45"/>
    </row>
    <row r="33" spans="1:14" s="61" customFormat="1" x14ac:dyDescent="0.45">
      <c r="A33"/>
      <c r="B33" s="179"/>
      <c r="C33" s="17" t="s">
        <v>1</v>
      </c>
      <c r="D33" s="4"/>
      <c r="E33" s="25"/>
      <c r="F33" s="8"/>
      <c r="G33" s="84"/>
      <c r="H33" s="84"/>
      <c r="I33"/>
      <c r="J33" s="45"/>
    </row>
    <row r="34" spans="1:14" s="61" customFormat="1" x14ac:dyDescent="0.45">
      <c r="A34"/>
      <c r="B34" s="179"/>
      <c r="C34" s="281" t="s">
        <v>53</v>
      </c>
      <c r="D34" s="281"/>
      <c r="E34" s="43">
        <v>0</v>
      </c>
      <c r="F34" s="8"/>
      <c r="G34" s="84"/>
      <c r="H34" s="84"/>
      <c r="I34"/>
      <c r="J34" s="45"/>
    </row>
    <row r="35" spans="1:14" s="61" customFormat="1" x14ac:dyDescent="0.45">
      <c r="A35"/>
      <c r="B35" s="179"/>
      <c r="C35" s="281" t="s">
        <v>28</v>
      </c>
      <c r="D35" s="281"/>
      <c r="E35" s="44">
        <v>0</v>
      </c>
      <c r="F35" s="8"/>
      <c r="G35" s="84"/>
      <c r="H35" s="84"/>
      <c r="I35"/>
      <c r="J35" s="45"/>
    </row>
    <row r="36" spans="1:14" s="61" customFormat="1" x14ac:dyDescent="0.45">
      <c r="A36"/>
      <c r="B36" s="179"/>
      <c r="C36" s="282" t="s">
        <v>27</v>
      </c>
      <c r="D36" s="283"/>
      <c r="E36" s="80">
        <v>0</v>
      </c>
      <c r="F36" s="8"/>
      <c r="G36" s="84"/>
      <c r="H36" s="84"/>
      <c r="I36"/>
      <c r="J36" s="45"/>
    </row>
    <row r="37" spans="1:14" s="61" customFormat="1" x14ac:dyDescent="0.45">
      <c r="A37"/>
      <c r="B37" s="179"/>
      <c r="C37" s="282" t="s">
        <v>40</v>
      </c>
      <c r="D37" s="283"/>
      <c r="E37" s="38">
        <v>0</v>
      </c>
      <c r="F37" s="8"/>
      <c r="G37" s="84"/>
      <c r="H37" s="84"/>
      <c r="I37"/>
      <c r="J37" s="45"/>
    </row>
    <row r="38" spans="1:14" s="61" customFormat="1" x14ac:dyDescent="0.45">
      <c r="A38"/>
      <c r="B38" s="179"/>
      <c r="C38" s="281" t="s">
        <v>29</v>
      </c>
      <c r="D38" s="281"/>
      <c r="E38" s="55">
        <v>0</v>
      </c>
      <c r="F38" s="8"/>
      <c r="G38" s="84"/>
      <c r="H38" s="84"/>
      <c r="I38"/>
      <c r="J38" s="45"/>
    </row>
    <row r="39" spans="1:14" s="61" customFormat="1" x14ac:dyDescent="0.45">
      <c r="A39"/>
      <c r="B39" s="179"/>
      <c r="C39" s="281" t="s">
        <v>52</v>
      </c>
      <c r="D39" s="281"/>
      <c r="E39" s="39">
        <v>0</v>
      </c>
      <c r="F39" s="8" t="s">
        <v>25</v>
      </c>
      <c r="G39" s="84"/>
      <c r="H39" s="84"/>
      <c r="I39"/>
      <c r="J39" s="45"/>
    </row>
    <row r="40" spans="1:14" s="61" customFormat="1" x14ac:dyDescent="0.45">
      <c r="A40"/>
      <c r="B40" s="179"/>
      <c r="C40" s="281" t="s">
        <v>43</v>
      </c>
      <c r="D40" s="281"/>
      <c r="E40" s="40">
        <f>SUM(H22)</f>
        <v>0</v>
      </c>
      <c r="F40" s="8" t="s">
        <v>25</v>
      </c>
      <c r="G40" s="84" t="s">
        <v>25</v>
      </c>
      <c r="H40" s="84"/>
      <c r="I40"/>
      <c r="J40" s="45"/>
    </row>
    <row r="41" spans="1:14" s="61" customFormat="1" x14ac:dyDescent="0.45">
      <c r="A41"/>
      <c r="B41" s="179"/>
      <c r="C41" s="22" t="s">
        <v>10</v>
      </c>
      <c r="D41" s="4"/>
      <c r="E41" s="42">
        <f>SUM(E34:E40)</f>
        <v>0</v>
      </c>
      <c r="F41" s="8"/>
      <c r="G41" s="84"/>
      <c r="H41" s="84"/>
      <c r="I41"/>
      <c r="J41" s="45"/>
    </row>
    <row r="42" spans="1:14" s="61" customFormat="1" ht="14.65" thickBot="1" x14ac:dyDescent="0.5">
      <c r="A42"/>
      <c r="B42" s="179"/>
      <c r="C42" s="4"/>
      <c r="D42" s="4"/>
      <c r="E42" s="23"/>
      <c r="F42" s="8"/>
      <c r="G42" s="84"/>
      <c r="H42" s="84"/>
      <c r="I42"/>
      <c r="J42" s="45"/>
    </row>
    <row r="43" spans="1:14" s="61" customFormat="1" ht="16.149999999999999" thickBot="1" x14ac:dyDescent="0.55000000000000004">
      <c r="A43"/>
      <c r="B43" s="179"/>
      <c r="C43" s="277" t="s">
        <v>3</v>
      </c>
      <c r="D43" s="278"/>
      <c r="E43" s="28">
        <f>SUM(-E41,E31)</f>
        <v>88430.739999999991</v>
      </c>
      <c r="F43" s="8"/>
      <c r="G43" s="84"/>
      <c r="H43" s="84"/>
      <c r="I43"/>
      <c r="J43" s="45" t="s">
        <v>24</v>
      </c>
    </row>
    <row r="44" spans="1:14" s="61" customFormat="1" x14ac:dyDescent="0.45">
      <c r="A44"/>
      <c r="B44" s="179"/>
      <c r="C44" s="4"/>
      <c r="D44" s="4"/>
      <c r="E44" s="31"/>
      <c r="F44" s="53"/>
      <c r="G44" s="84" t="e">
        <f>SUM(E43,-#REF!)</f>
        <v>#REF!</v>
      </c>
      <c r="H44" s="84"/>
      <c r="I44"/>
      <c r="J44" s="49"/>
    </row>
    <row r="45" spans="1:14" s="61" customFormat="1" x14ac:dyDescent="0.45">
      <c r="A45"/>
      <c r="B45" s="179"/>
      <c r="C45" s="4"/>
      <c r="D45" s="4"/>
      <c r="E45" s="52"/>
      <c r="F45" s="53"/>
      <c r="G45" s="84"/>
      <c r="H45" s="84"/>
      <c r="I45"/>
      <c r="J45" s="49"/>
    </row>
    <row r="46" spans="1:14" s="61" customFormat="1" x14ac:dyDescent="0.45">
      <c r="A46"/>
      <c r="B46" s="164"/>
      <c r="C46"/>
      <c r="D46"/>
      <c r="E46" s="30"/>
      <c r="F46" s="53"/>
      <c r="G46" s="84"/>
      <c r="H46" s="84"/>
      <c r="I46"/>
      <c r="J46" s="49"/>
    </row>
    <row r="47" spans="1:14" s="61" customFormat="1" x14ac:dyDescent="0.45">
      <c r="A47"/>
      <c r="B47" s="164"/>
      <c r="C47"/>
      <c r="D47"/>
      <c r="E47" s="30"/>
      <c r="F47" s="8"/>
      <c r="G47" s="84"/>
      <c r="H47" s="84"/>
      <c r="I47"/>
      <c r="J47"/>
    </row>
    <row r="48" spans="1:14" s="8" customFormat="1" x14ac:dyDescent="0.45">
      <c r="A48"/>
      <c r="B48" s="105"/>
      <c r="C48"/>
      <c r="D48"/>
      <c r="E48" s="30"/>
      <c r="G48" s="84"/>
      <c r="H48" s="84"/>
      <c r="I48"/>
      <c r="J48"/>
      <c r="K48" s="62"/>
      <c r="L48" s="62"/>
      <c r="M48" s="62"/>
      <c r="N48" s="62"/>
    </row>
    <row r="49" spans="1:14" s="8" customFormat="1" x14ac:dyDescent="0.45">
      <c r="A49"/>
      <c r="B49" s="105"/>
      <c r="C49"/>
      <c r="D49"/>
      <c r="E49" s="30">
        <v>11</v>
      </c>
      <c r="G49" s="84"/>
      <c r="H49" s="84"/>
      <c r="I49"/>
      <c r="J49"/>
      <c r="K49" s="62"/>
      <c r="L49" s="62"/>
      <c r="M49" s="62"/>
      <c r="N49" s="62"/>
    </row>
    <row r="50" spans="1:14" s="8" customFormat="1" x14ac:dyDescent="0.45">
      <c r="A50"/>
      <c r="B50" s="105"/>
      <c r="C50"/>
      <c r="D50"/>
      <c r="E50" s="30"/>
      <c r="G50" s="84"/>
      <c r="H50" s="84"/>
      <c r="I50"/>
      <c r="J50"/>
      <c r="K50" s="62"/>
      <c r="L50" s="62"/>
      <c r="M50" s="62"/>
      <c r="N50" s="62"/>
    </row>
    <row r="51" spans="1:14" s="8" customFormat="1" x14ac:dyDescent="0.45">
      <c r="A51"/>
      <c r="B51" s="105"/>
      <c r="C51"/>
      <c r="D51"/>
      <c r="E51" s="30"/>
      <c r="G51" s="84"/>
      <c r="H51" s="84"/>
      <c r="I51"/>
      <c r="J51"/>
      <c r="K51" s="62"/>
      <c r="L51" s="62"/>
      <c r="M51" s="62"/>
      <c r="N51" s="62"/>
    </row>
    <row r="52" spans="1:14" s="8" customFormat="1" x14ac:dyDescent="0.45">
      <c r="A52"/>
      <c r="B52" s="105"/>
      <c r="C52"/>
      <c r="D52"/>
      <c r="E52" s="37"/>
      <c r="G52" s="84"/>
      <c r="H52" s="84"/>
      <c r="I52"/>
      <c r="J52"/>
      <c r="K52" s="62"/>
      <c r="L52" s="62"/>
      <c r="M52" s="62"/>
      <c r="N52" s="62"/>
    </row>
  </sheetData>
  <mergeCells count="15">
    <mergeCell ref="H5:H6"/>
    <mergeCell ref="B5:B6"/>
    <mergeCell ref="C5:C6"/>
    <mergeCell ref="D5:E6"/>
    <mergeCell ref="F5:F6"/>
    <mergeCell ref="G5:G6"/>
    <mergeCell ref="C39:D39"/>
    <mergeCell ref="C40:D40"/>
    <mergeCell ref="C43:D43"/>
    <mergeCell ref="C26:E26"/>
    <mergeCell ref="C34:D34"/>
    <mergeCell ref="C35:D35"/>
    <mergeCell ref="C36:D36"/>
    <mergeCell ref="C37:D37"/>
    <mergeCell ref="C38:D38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F319D-50B9-4980-9178-0DC3AD176BED}">
  <sheetPr>
    <tabColor theme="9" tint="-0.249977111117893"/>
  </sheetPr>
  <dimension ref="A1:N50"/>
  <sheetViews>
    <sheetView topLeftCell="A4" zoomScale="80" zoomScaleNormal="80" workbookViewId="0">
      <pane xSplit="1" ySplit="3" topLeftCell="B7" activePane="bottomRight" state="frozen"/>
      <selection activeCell="D98" sqref="D98"/>
      <selection pane="topRight" activeCell="D98" sqref="D98"/>
      <selection pane="bottomLeft" activeCell="D98" sqref="D98"/>
      <selection pane="bottomRight" activeCell="C25" sqref="C25"/>
    </sheetView>
  </sheetViews>
  <sheetFormatPr baseColWidth="10" defaultRowHeight="14.25" x14ac:dyDescent="0.45"/>
  <cols>
    <col min="2" max="2" width="11.86328125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8" bestFit="1" customWidth="1"/>
    <col min="8" max="8" width="9.73046875" style="84" customWidth="1"/>
    <col min="9" max="9" width="12" bestFit="1" customWidth="1"/>
    <col min="10" max="10" width="15.265625" bestFit="1" customWidth="1"/>
    <col min="11" max="11" width="13.3984375" style="61" bestFit="1" customWidth="1"/>
    <col min="12" max="14" width="11.3984375" style="61"/>
  </cols>
  <sheetData>
    <row r="1" spans="1:10" ht="15.75" x14ac:dyDescent="0.5">
      <c r="B1" s="57">
        <v>2019</v>
      </c>
    </row>
    <row r="2" spans="1:10" x14ac:dyDescent="0.45">
      <c r="B2" s="3" t="s">
        <v>31</v>
      </c>
      <c r="C2" s="3"/>
      <c r="D2" s="3"/>
      <c r="E2" s="15"/>
      <c r="F2" s="9"/>
      <c r="G2" s="89"/>
      <c r="H2" s="87"/>
    </row>
    <row r="3" spans="1:10" x14ac:dyDescent="0.45">
      <c r="B3" s="3" t="s">
        <v>26</v>
      </c>
      <c r="C3" s="5">
        <v>20537982765</v>
      </c>
      <c r="D3" s="3"/>
      <c r="E3" s="15"/>
      <c r="F3" s="9"/>
      <c r="G3" s="89"/>
      <c r="H3" s="87"/>
      <c r="I3" s="3"/>
    </row>
    <row r="4" spans="1:10" x14ac:dyDescent="0.45">
      <c r="B4" s="3" t="s">
        <v>6</v>
      </c>
      <c r="C4" s="5" t="s">
        <v>41</v>
      </c>
      <c r="D4" s="3"/>
      <c r="E4" s="15"/>
      <c r="F4" s="9"/>
      <c r="G4" s="89"/>
      <c r="H4" s="87"/>
      <c r="I4" s="3"/>
    </row>
    <row r="5" spans="1:10" ht="15" customHeight="1" x14ac:dyDescent="0.45">
      <c r="A5" s="1"/>
      <c r="B5" s="275" t="s">
        <v>2</v>
      </c>
      <c r="C5" s="275" t="s">
        <v>32</v>
      </c>
      <c r="D5" s="279" t="s">
        <v>36</v>
      </c>
      <c r="E5" s="279"/>
      <c r="F5" s="276" t="s">
        <v>7</v>
      </c>
      <c r="G5" s="288" t="s">
        <v>8</v>
      </c>
      <c r="H5" s="287" t="s">
        <v>5</v>
      </c>
      <c r="I5" s="36" t="s">
        <v>3</v>
      </c>
    </row>
    <row r="6" spans="1:10" x14ac:dyDescent="0.45">
      <c r="A6" s="2"/>
      <c r="B6" s="275"/>
      <c r="C6" s="275"/>
      <c r="D6" s="279"/>
      <c r="E6" s="279"/>
      <c r="F6" s="276"/>
      <c r="G6" s="288"/>
      <c r="H6" s="287"/>
      <c r="I6" s="36" t="s">
        <v>4</v>
      </c>
    </row>
    <row r="7" spans="1:10" s="61" customFormat="1" x14ac:dyDescent="0.45">
      <c r="A7"/>
      <c r="B7"/>
      <c r="C7" s="3" t="s">
        <v>30</v>
      </c>
      <c r="D7" t="s">
        <v>25</v>
      </c>
      <c r="E7" s="6"/>
      <c r="F7" s="8"/>
      <c r="G7" s="88"/>
      <c r="H7" s="84"/>
      <c r="I7" s="9">
        <f>SUM('JUN26'!E43)</f>
        <v>88430.739999999991</v>
      </c>
      <c r="J7"/>
    </row>
    <row r="8" spans="1:10" s="61" customFormat="1" x14ac:dyDescent="0.45">
      <c r="A8"/>
      <c r="B8" s="164"/>
      <c r="C8"/>
      <c r="D8"/>
      <c r="E8" s="6"/>
      <c r="F8" s="81"/>
      <c r="G8" s="88"/>
      <c r="H8" s="84"/>
      <c r="I8" s="222"/>
      <c r="J8"/>
    </row>
    <row r="9" spans="1:10" s="61" customFormat="1" x14ac:dyDescent="0.45">
      <c r="A9"/>
      <c r="B9" s="164"/>
      <c r="C9"/>
      <c r="D9"/>
      <c r="E9" s="6"/>
      <c r="F9" s="81"/>
      <c r="G9" s="88"/>
      <c r="H9" s="84"/>
      <c r="I9" s="222"/>
      <c r="J9"/>
    </row>
    <row r="10" spans="1:10" s="61" customFormat="1" x14ac:dyDescent="0.45">
      <c r="A10"/>
      <c r="B10" s="164"/>
      <c r="C10"/>
      <c r="D10"/>
      <c r="E10" s="6"/>
      <c r="F10" s="81"/>
      <c r="G10" s="88"/>
      <c r="H10" s="84"/>
      <c r="I10" s="222"/>
      <c r="J10"/>
    </row>
    <row r="11" spans="1:10" s="61" customFormat="1" x14ac:dyDescent="0.45">
      <c r="A11"/>
      <c r="B11" s="164"/>
      <c r="C11"/>
      <c r="D11"/>
      <c r="E11" s="6"/>
      <c r="F11" s="81"/>
      <c r="G11" s="88"/>
      <c r="H11" s="84"/>
      <c r="I11" s="222"/>
      <c r="J11"/>
    </row>
    <row r="12" spans="1:10" s="61" customFormat="1" x14ac:dyDescent="0.45">
      <c r="A12"/>
      <c r="B12" s="164"/>
      <c r="C12"/>
      <c r="D12"/>
      <c r="E12" s="6"/>
      <c r="F12" s="81"/>
      <c r="G12" s="88"/>
      <c r="H12" s="84"/>
      <c r="I12" s="222"/>
      <c r="J12"/>
    </row>
    <row r="13" spans="1:10" s="61" customFormat="1" x14ac:dyDescent="0.45">
      <c r="A13"/>
      <c r="B13" s="164"/>
      <c r="C13"/>
      <c r="D13"/>
      <c r="E13" s="6"/>
      <c r="F13" s="81"/>
      <c r="G13" s="88"/>
      <c r="H13" s="84"/>
      <c r="I13" s="222"/>
      <c r="J13"/>
    </row>
    <row r="14" spans="1:10" s="61" customFormat="1" x14ac:dyDescent="0.45">
      <c r="A14"/>
      <c r="B14" s="164"/>
      <c r="C14"/>
      <c r="D14"/>
      <c r="E14" s="6"/>
      <c r="F14" s="81"/>
      <c r="G14" s="88"/>
      <c r="H14" s="84"/>
      <c r="I14" s="222"/>
      <c r="J14"/>
    </row>
    <row r="15" spans="1:10" s="61" customFormat="1" x14ac:dyDescent="0.45">
      <c r="A15"/>
      <c r="B15" s="164"/>
      <c r="C15"/>
      <c r="D15"/>
      <c r="E15" s="6"/>
      <c r="F15" s="81"/>
      <c r="G15" s="88"/>
      <c r="H15" s="84"/>
      <c r="I15" s="222"/>
      <c r="J15"/>
    </row>
    <row r="16" spans="1:10" s="61" customFormat="1" x14ac:dyDescent="0.45">
      <c r="A16"/>
      <c r="B16" s="164"/>
      <c r="C16"/>
      <c r="D16"/>
      <c r="E16" s="6"/>
      <c r="F16" s="81"/>
      <c r="G16" s="88"/>
      <c r="H16" s="84"/>
      <c r="I16" s="222"/>
      <c r="J16"/>
    </row>
    <row r="17" spans="1:10" s="61" customFormat="1" x14ac:dyDescent="0.45">
      <c r="A17"/>
      <c r="B17" s="164"/>
      <c r="C17"/>
      <c r="D17"/>
      <c r="E17" s="6"/>
      <c r="F17" s="81"/>
      <c r="G17" s="88"/>
      <c r="H17" s="84"/>
      <c r="I17" s="222"/>
      <c r="J17"/>
    </row>
    <row r="18" spans="1:10" s="61" customFormat="1" x14ac:dyDescent="0.45">
      <c r="A18"/>
      <c r="B18" s="164"/>
      <c r="C18"/>
      <c r="D18"/>
      <c r="E18" s="6"/>
      <c r="F18" s="81"/>
      <c r="G18" s="88"/>
      <c r="H18" s="84"/>
      <c r="I18" s="222"/>
      <c r="J18"/>
    </row>
    <row r="19" spans="1:10" s="61" customFormat="1" x14ac:dyDescent="0.45">
      <c r="A19"/>
      <c r="B19" s="164"/>
      <c r="C19"/>
      <c r="D19"/>
      <c r="E19" s="6"/>
      <c r="F19" s="81"/>
      <c r="G19" s="88"/>
      <c r="H19" s="84"/>
      <c r="I19" s="222"/>
      <c r="J19"/>
    </row>
    <row r="20" spans="1:10" s="61" customFormat="1" ht="14.65" thickBot="1" x14ac:dyDescent="0.5">
      <c r="A20"/>
      <c r="B20" s="164"/>
      <c r="C20"/>
      <c r="D20"/>
      <c r="E20" s="6"/>
      <c r="F20" s="82">
        <f>SUM(F7:F19)</f>
        <v>0</v>
      </c>
      <c r="G20" s="85">
        <f>SUM(G8:G19)</f>
        <v>0</v>
      </c>
      <c r="H20" s="86">
        <f>SUM(H8:H19)</f>
        <v>0</v>
      </c>
      <c r="I20" s="7"/>
      <c r="J20"/>
    </row>
    <row r="21" spans="1:10" s="61" customFormat="1" ht="14.65" thickTop="1" x14ac:dyDescent="0.45">
      <c r="A21"/>
      <c r="B21" s="164" t="s">
        <v>25</v>
      </c>
      <c r="C21" s="6" t="s">
        <v>25</v>
      </c>
      <c r="D21" s="6" t="s">
        <v>25</v>
      </c>
      <c r="E21" s="6" t="s">
        <v>25</v>
      </c>
      <c r="F21" s="46"/>
      <c r="G21" s="88"/>
      <c r="H21" s="84"/>
      <c r="I21" s="7"/>
      <c r="J21"/>
    </row>
    <row r="22" spans="1:10" s="61" customFormat="1" x14ac:dyDescent="0.45">
      <c r="A22"/>
      <c r="B22"/>
      <c r="C22" s="14" t="s">
        <v>25</v>
      </c>
      <c r="D22"/>
      <c r="E22" s="6"/>
      <c r="F22" s="46" t="s">
        <v>25</v>
      </c>
      <c r="G22" s="88"/>
      <c r="H22" s="84"/>
      <c r="I22" s="7"/>
      <c r="J22"/>
    </row>
    <row r="23" spans="1:10" s="61" customFormat="1" x14ac:dyDescent="0.45">
      <c r="A23"/>
      <c r="B23" s="4"/>
      <c r="C23" s="4"/>
      <c r="D23" s="4"/>
      <c r="E23" s="16"/>
      <c r="F23" s="46"/>
      <c r="G23" s="88"/>
      <c r="H23" s="84"/>
      <c r="I23" s="7"/>
      <c r="J23"/>
    </row>
    <row r="24" spans="1:10" s="61" customFormat="1" x14ac:dyDescent="0.45">
      <c r="A24"/>
      <c r="B24" s="4"/>
      <c r="C24" s="280" t="s">
        <v>150</v>
      </c>
      <c r="D24" s="280"/>
      <c r="E24" s="280"/>
      <c r="F24" s="46"/>
      <c r="G24" s="88"/>
      <c r="H24" s="84"/>
      <c r="I24"/>
      <c r="J24"/>
    </row>
    <row r="25" spans="1:10" s="61" customFormat="1" x14ac:dyDescent="0.45">
      <c r="A25"/>
      <c r="B25" s="4"/>
      <c r="C25" s="56"/>
      <c r="D25" s="56"/>
      <c r="E25" s="56"/>
      <c r="F25" s="8"/>
      <c r="G25" s="88"/>
      <c r="H25" s="84"/>
      <c r="I25"/>
      <c r="J25"/>
    </row>
    <row r="26" spans="1:10" s="61" customFormat="1" x14ac:dyDescent="0.45">
      <c r="A26"/>
      <c r="B26" s="4"/>
      <c r="C26" s="17" t="s">
        <v>0</v>
      </c>
      <c r="D26" s="18" t="s">
        <v>12</v>
      </c>
      <c r="E26" s="18" t="s">
        <v>11</v>
      </c>
      <c r="F26" s="8"/>
      <c r="G26" s="88"/>
      <c r="H26" s="84"/>
      <c r="I26"/>
      <c r="J26"/>
    </row>
    <row r="27" spans="1:10" s="61" customFormat="1" x14ac:dyDescent="0.45">
      <c r="A27"/>
      <c r="B27" s="4"/>
      <c r="C27" s="60" t="s">
        <v>30</v>
      </c>
      <c r="D27" s="19"/>
      <c r="E27" s="13">
        <f>SUM(I7)</f>
        <v>88430.739999999991</v>
      </c>
      <c r="F27" s="8"/>
      <c r="G27" s="88"/>
      <c r="H27" s="84"/>
      <c r="I27"/>
      <c r="J27" s="49"/>
    </row>
    <row r="28" spans="1:10" s="61" customFormat="1" x14ac:dyDescent="0.45">
      <c r="A28"/>
      <c r="B28" s="4"/>
      <c r="C28" s="59" t="s">
        <v>42</v>
      </c>
      <c r="D28" s="19" t="s">
        <v>25</v>
      </c>
      <c r="E28" s="12">
        <f>SUM(F20)</f>
        <v>0</v>
      </c>
      <c r="F28" s="8"/>
      <c r="G28" s="88"/>
      <c r="H28" s="84"/>
      <c r="I28"/>
      <c r="J28" s="49"/>
    </row>
    <row r="29" spans="1:10" s="61" customFormat="1" ht="15.75" x14ac:dyDescent="0.5">
      <c r="A29"/>
      <c r="B29" s="4"/>
      <c r="C29" s="20" t="s">
        <v>9</v>
      </c>
      <c r="D29" s="21" t="s">
        <v>25</v>
      </c>
      <c r="E29" s="24">
        <f>SUM(E27:E28)</f>
        <v>88430.739999999991</v>
      </c>
      <c r="F29" s="8"/>
      <c r="G29" s="88" t="s">
        <v>25</v>
      </c>
      <c r="H29" s="84"/>
      <c r="I29"/>
      <c r="J29" s="50">
        <v>43344</v>
      </c>
    </row>
    <row r="30" spans="1:10" s="61" customFormat="1" x14ac:dyDescent="0.45">
      <c r="A30"/>
      <c r="B30" s="4"/>
      <c r="C30" s="4"/>
      <c r="D30" s="4"/>
      <c r="E30" s="25"/>
      <c r="F30" s="8"/>
      <c r="G30" s="88"/>
      <c r="H30" s="84"/>
      <c r="I30"/>
      <c r="J30" s="45"/>
    </row>
    <row r="31" spans="1:10" s="61" customFormat="1" x14ac:dyDescent="0.45">
      <c r="A31"/>
      <c r="B31" s="4"/>
      <c r="C31" s="17" t="s">
        <v>1</v>
      </c>
      <c r="D31" s="4"/>
      <c r="E31" s="25"/>
      <c r="F31" s="8"/>
      <c r="G31" s="88"/>
      <c r="H31" s="84"/>
      <c r="I31"/>
      <c r="J31" s="45"/>
    </row>
    <row r="32" spans="1:10" s="61" customFormat="1" x14ac:dyDescent="0.45">
      <c r="A32"/>
      <c r="B32" s="4"/>
      <c r="C32" s="281" t="s">
        <v>53</v>
      </c>
      <c r="D32" s="281"/>
      <c r="E32" s="43">
        <v>0</v>
      </c>
      <c r="F32" s="8"/>
      <c r="G32" s="88"/>
      <c r="H32" s="84"/>
      <c r="I32"/>
      <c r="J32" s="45"/>
    </row>
    <row r="33" spans="1:14" s="61" customFormat="1" x14ac:dyDescent="0.45">
      <c r="A33"/>
      <c r="B33" s="4"/>
      <c r="C33" s="281" t="s">
        <v>28</v>
      </c>
      <c r="D33" s="281"/>
      <c r="E33" s="44">
        <v>0</v>
      </c>
      <c r="F33" s="8"/>
      <c r="G33" s="88"/>
      <c r="H33" s="84"/>
      <c r="I33"/>
      <c r="J33" s="45"/>
    </row>
    <row r="34" spans="1:14" s="61" customFormat="1" x14ac:dyDescent="0.45">
      <c r="A34"/>
      <c r="B34" s="4"/>
      <c r="C34" s="282" t="s">
        <v>27</v>
      </c>
      <c r="D34" s="283"/>
      <c r="E34" s="80">
        <v>0</v>
      </c>
      <c r="F34" s="8"/>
      <c r="G34" s="88"/>
      <c r="H34" s="84"/>
      <c r="I34"/>
      <c r="J34" s="45"/>
    </row>
    <row r="35" spans="1:14" s="61" customFormat="1" x14ac:dyDescent="0.45">
      <c r="A35"/>
      <c r="B35" s="4"/>
      <c r="C35" s="282" t="s">
        <v>40</v>
      </c>
      <c r="D35" s="283"/>
      <c r="E35" s="38">
        <v>0</v>
      </c>
      <c r="F35" s="8"/>
      <c r="G35" s="88"/>
      <c r="H35" s="84"/>
      <c r="I35"/>
      <c r="J35" s="45"/>
    </row>
    <row r="36" spans="1:14" s="61" customFormat="1" x14ac:dyDescent="0.45">
      <c r="A36"/>
      <c r="B36" s="4"/>
      <c r="C36" s="281" t="s">
        <v>29</v>
      </c>
      <c r="D36" s="281"/>
      <c r="E36" s="55">
        <v>0</v>
      </c>
      <c r="F36" s="8"/>
      <c r="G36" s="88"/>
      <c r="H36" s="84"/>
      <c r="I36"/>
      <c r="J36" s="45"/>
    </row>
    <row r="37" spans="1:14" s="61" customFormat="1" x14ac:dyDescent="0.45">
      <c r="A37"/>
      <c r="B37" s="4"/>
      <c r="C37" s="281" t="s">
        <v>52</v>
      </c>
      <c r="D37" s="281"/>
      <c r="E37" s="39">
        <v>0</v>
      </c>
      <c r="F37" s="8" t="s">
        <v>25</v>
      </c>
      <c r="G37" s="88"/>
      <c r="H37" s="84"/>
      <c r="I37"/>
      <c r="J37" s="45"/>
    </row>
    <row r="38" spans="1:14" s="61" customFormat="1" x14ac:dyDescent="0.45">
      <c r="A38"/>
      <c r="B38" s="4"/>
      <c r="C38" s="281" t="s">
        <v>43</v>
      </c>
      <c r="D38" s="281"/>
      <c r="E38" s="40">
        <f>SUM(H20)</f>
        <v>0</v>
      </c>
      <c r="F38" s="8" t="s">
        <v>25</v>
      </c>
      <c r="G38" s="88" t="s">
        <v>25</v>
      </c>
      <c r="H38" s="84"/>
      <c r="I38"/>
      <c r="J38" s="45"/>
    </row>
    <row r="39" spans="1:14" s="61" customFormat="1" x14ac:dyDescent="0.45">
      <c r="A39"/>
      <c r="B39" s="4"/>
      <c r="C39" s="22" t="s">
        <v>10</v>
      </c>
      <c r="D39" s="4"/>
      <c r="E39" s="42">
        <f>SUM(E32:E38)</f>
        <v>0</v>
      </c>
      <c r="F39" s="8"/>
      <c r="G39" s="88"/>
      <c r="H39" s="84"/>
      <c r="I39"/>
      <c r="J39" s="45"/>
    </row>
    <row r="40" spans="1:14" s="61" customFormat="1" ht="14.65" thickBot="1" x14ac:dyDescent="0.5">
      <c r="A40"/>
      <c r="B40" s="4"/>
      <c r="C40" s="4"/>
      <c r="D40" s="4"/>
      <c r="E40" s="23"/>
      <c r="F40" s="8"/>
      <c r="G40" s="88"/>
      <c r="H40" s="84"/>
      <c r="I40"/>
      <c r="J40" s="45"/>
    </row>
    <row r="41" spans="1:14" s="61" customFormat="1" ht="16.149999999999999" thickBot="1" x14ac:dyDescent="0.55000000000000004">
      <c r="A41"/>
      <c r="B41" s="4"/>
      <c r="C41" s="277" t="s">
        <v>3</v>
      </c>
      <c r="D41" s="278"/>
      <c r="E41" s="28">
        <f>SUM(-E39,E29)</f>
        <v>88430.739999999991</v>
      </c>
      <c r="F41" s="8"/>
      <c r="G41" s="88"/>
      <c r="H41" s="84"/>
      <c r="I41"/>
      <c r="J41" s="45" t="s">
        <v>24</v>
      </c>
    </row>
    <row r="42" spans="1:14" s="61" customFormat="1" x14ac:dyDescent="0.45">
      <c r="A42"/>
      <c r="B42" s="4"/>
      <c r="C42" s="4"/>
      <c r="D42" s="4"/>
      <c r="E42" s="31"/>
      <c r="F42" s="53"/>
      <c r="G42" s="88" t="e">
        <f>SUM(E41,-#REF!)</f>
        <v>#REF!</v>
      </c>
      <c r="H42" s="84"/>
      <c r="I42"/>
      <c r="J42" s="49"/>
    </row>
    <row r="43" spans="1:14" s="61" customFormat="1" x14ac:dyDescent="0.45">
      <c r="A43"/>
      <c r="B43" s="4"/>
      <c r="C43" s="4"/>
      <c r="D43" s="4"/>
      <c r="E43" s="52"/>
      <c r="F43" s="53"/>
      <c r="G43" s="88"/>
      <c r="H43" s="84"/>
      <c r="I43"/>
      <c r="J43" s="49"/>
    </row>
    <row r="44" spans="1:14" s="61" customFormat="1" x14ac:dyDescent="0.45">
      <c r="A44"/>
      <c r="B44"/>
      <c r="C44"/>
      <c r="D44"/>
      <c r="E44" s="30"/>
      <c r="F44" s="53"/>
      <c r="G44" s="88"/>
      <c r="H44" s="84"/>
      <c r="I44"/>
      <c r="J44" s="49"/>
    </row>
    <row r="45" spans="1:14" s="61" customFormat="1" x14ac:dyDescent="0.45">
      <c r="A45"/>
      <c r="B45"/>
      <c r="C45"/>
      <c r="D45"/>
      <c r="E45" s="30"/>
      <c r="F45" s="8"/>
      <c r="G45" s="88"/>
      <c r="H45" s="84"/>
      <c r="I45"/>
      <c r="J45"/>
    </row>
    <row r="46" spans="1:14" s="8" customFormat="1" x14ac:dyDescent="0.45">
      <c r="A46"/>
      <c r="B46"/>
      <c r="C46"/>
      <c r="D46"/>
      <c r="E46" s="30"/>
      <c r="G46" s="88"/>
      <c r="H46" s="84"/>
      <c r="I46"/>
      <c r="J46"/>
      <c r="K46" s="62"/>
      <c r="L46" s="62"/>
      <c r="M46" s="62"/>
      <c r="N46" s="62"/>
    </row>
    <row r="47" spans="1:14" s="8" customFormat="1" x14ac:dyDescent="0.45">
      <c r="A47"/>
      <c r="B47"/>
      <c r="C47"/>
      <c r="D47"/>
      <c r="E47" s="30">
        <v>11</v>
      </c>
      <c r="G47" s="88"/>
      <c r="H47" s="84"/>
      <c r="I47"/>
      <c r="J47"/>
      <c r="K47" s="62"/>
      <c r="L47" s="62"/>
      <c r="M47" s="62"/>
      <c r="N47" s="62"/>
    </row>
    <row r="48" spans="1:14" s="8" customFormat="1" x14ac:dyDescent="0.45">
      <c r="A48"/>
      <c r="B48"/>
      <c r="C48"/>
      <c r="D48"/>
      <c r="E48" s="30"/>
      <c r="G48" s="88"/>
      <c r="H48" s="84"/>
      <c r="I48"/>
      <c r="J48"/>
      <c r="K48" s="62"/>
      <c r="L48" s="62"/>
      <c r="M48" s="62"/>
      <c r="N48" s="62"/>
    </row>
    <row r="49" spans="1:14" s="8" customFormat="1" x14ac:dyDescent="0.45">
      <c r="A49"/>
      <c r="B49"/>
      <c r="C49"/>
      <c r="D49"/>
      <c r="E49" s="30"/>
      <c r="G49" s="88"/>
      <c r="H49" s="84"/>
      <c r="I49"/>
      <c r="J49"/>
      <c r="K49" s="62"/>
      <c r="L49" s="62"/>
      <c r="M49" s="62"/>
      <c r="N49" s="62"/>
    </row>
    <row r="50" spans="1:14" s="8" customFormat="1" x14ac:dyDescent="0.45">
      <c r="A50"/>
      <c r="B50"/>
      <c r="C50"/>
      <c r="D50"/>
      <c r="E50" s="37"/>
      <c r="G50" s="88"/>
      <c r="H50" s="84"/>
      <c r="I50"/>
      <c r="J50"/>
      <c r="K50" s="62"/>
      <c r="L50" s="62"/>
      <c r="M50" s="62"/>
      <c r="N50" s="62"/>
    </row>
  </sheetData>
  <mergeCells count="15">
    <mergeCell ref="C37:D37"/>
    <mergeCell ref="C38:D38"/>
    <mergeCell ref="C41:D41"/>
    <mergeCell ref="C24:E24"/>
    <mergeCell ref="C32:D32"/>
    <mergeCell ref="C33:D33"/>
    <mergeCell ref="C34:D34"/>
    <mergeCell ref="C35:D35"/>
    <mergeCell ref="C36:D36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DAB53-0C09-48C7-8A93-29BEC53D82DB}">
  <sheetPr>
    <tabColor theme="9" tint="-0.249977111117893"/>
  </sheetPr>
  <dimension ref="A1:N48"/>
  <sheetViews>
    <sheetView topLeftCell="A4" zoomScale="80" zoomScaleNormal="80" workbookViewId="0">
      <pane xSplit="1" ySplit="3" topLeftCell="B15" activePane="bottomRight" state="frozen"/>
      <selection activeCell="D98" sqref="D98"/>
      <selection pane="topRight" activeCell="D98" sqref="D98"/>
      <selection pane="bottomLeft" activeCell="D98" sqref="D98"/>
      <selection pane="bottomRight" activeCell="C23" sqref="C23"/>
    </sheetView>
  </sheetViews>
  <sheetFormatPr baseColWidth="10" defaultRowHeight="14.25" x14ac:dyDescent="0.45"/>
  <cols>
    <col min="2" max="2" width="11.86328125" style="105" bestFit="1" customWidth="1"/>
    <col min="3" max="3" width="37.265625" style="78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118" bestFit="1" customWidth="1"/>
    <col min="8" max="8" width="9.73046875" style="84" customWidth="1"/>
    <col min="9" max="9" width="12.265625" bestFit="1" customWidth="1"/>
    <col min="10" max="10" width="15.265625" bestFit="1" customWidth="1"/>
    <col min="11" max="11" width="13.3984375" style="61" bestFit="1" customWidth="1"/>
    <col min="12" max="14" width="11.3984375" style="61"/>
  </cols>
  <sheetData>
    <row r="1" spans="1:10" ht="15.75" x14ac:dyDescent="0.5">
      <c r="B1" s="103">
        <v>2019</v>
      </c>
    </row>
    <row r="2" spans="1:10" x14ac:dyDescent="0.45">
      <c r="B2" s="104" t="s">
        <v>31</v>
      </c>
      <c r="C2" s="92"/>
      <c r="D2" s="3"/>
      <c r="E2" s="15"/>
      <c r="F2" s="9"/>
      <c r="G2" s="119"/>
      <c r="H2" s="87"/>
    </row>
    <row r="3" spans="1:10" x14ac:dyDescent="0.45">
      <c r="B3" s="104" t="s">
        <v>26</v>
      </c>
      <c r="C3" s="93">
        <v>20537982765</v>
      </c>
      <c r="D3" s="3"/>
      <c r="E3" s="15"/>
      <c r="F3" s="9"/>
      <c r="G3" s="119"/>
      <c r="H3" s="87"/>
      <c r="I3" s="3"/>
    </row>
    <row r="4" spans="1:10" x14ac:dyDescent="0.45">
      <c r="B4" s="104" t="s">
        <v>6</v>
      </c>
      <c r="C4" s="93" t="s">
        <v>41</v>
      </c>
      <c r="D4" s="3"/>
      <c r="E4" s="15"/>
      <c r="F4" s="9"/>
      <c r="G4" s="119"/>
      <c r="H4" s="87"/>
      <c r="I4" s="3"/>
    </row>
    <row r="5" spans="1:10" ht="15" customHeight="1" x14ac:dyDescent="0.45">
      <c r="A5" s="1"/>
      <c r="B5" s="274" t="s">
        <v>2</v>
      </c>
      <c r="C5" s="285" t="s">
        <v>32</v>
      </c>
      <c r="D5" s="279" t="s">
        <v>36</v>
      </c>
      <c r="E5" s="279"/>
      <c r="F5" s="276" t="s">
        <v>7</v>
      </c>
      <c r="G5" s="286" t="s">
        <v>8</v>
      </c>
      <c r="H5" s="287" t="s">
        <v>5</v>
      </c>
      <c r="I5" s="36" t="s">
        <v>3</v>
      </c>
    </row>
    <row r="6" spans="1:10" x14ac:dyDescent="0.45">
      <c r="A6" s="2"/>
      <c r="B6" s="274"/>
      <c r="C6" s="285"/>
      <c r="D6" s="279"/>
      <c r="E6" s="279"/>
      <c r="F6" s="276"/>
      <c r="G6" s="286"/>
      <c r="H6" s="287"/>
      <c r="I6" s="36" t="s">
        <v>4</v>
      </c>
    </row>
    <row r="7" spans="1:10" s="61" customFormat="1" x14ac:dyDescent="0.45">
      <c r="A7"/>
      <c r="B7" s="105"/>
      <c r="C7" s="92" t="s">
        <v>30</v>
      </c>
      <c r="D7" t="s">
        <v>25</v>
      </c>
      <c r="E7" s="6"/>
      <c r="F7" s="8"/>
      <c r="G7" s="118"/>
      <c r="H7" s="84"/>
      <c r="I7" s="9">
        <f>SUM('JUL26'!E41)</f>
        <v>88430.739999999991</v>
      </c>
      <c r="J7"/>
    </row>
    <row r="8" spans="1:10" s="61" customFormat="1" x14ac:dyDescent="0.45">
      <c r="A8"/>
      <c r="B8" s="164"/>
      <c r="C8"/>
      <c r="D8"/>
      <c r="E8" s="6"/>
      <c r="F8" s="81"/>
      <c r="G8" s="118"/>
      <c r="H8" s="84"/>
      <c r="I8" s="222"/>
      <c r="J8"/>
    </row>
    <row r="9" spans="1:10" s="61" customFormat="1" x14ac:dyDescent="0.45">
      <c r="A9"/>
      <c r="B9" s="105"/>
      <c r="C9" s="77"/>
      <c r="D9"/>
      <c r="E9" s="6"/>
      <c r="F9" s="126"/>
      <c r="G9" s="118"/>
      <c r="H9" s="118"/>
      <c r="I9" s="222"/>
      <c r="J9"/>
    </row>
    <row r="10" spans="1:10" s="61" customFormat="1" x14ac:dyDescent="0.45">
      <c r="A10"/>
      <c r="B10" s="105"/>
      <c r="C10" s="77"/>
      <c r="D10"/>
      <c r="E10" s="6"/>
      <c r="F10" s="126"/>
      <c r="G10" s="118"/>
      <c r="H10" s="118"/>
      <c r="I10" s="222"/>
      <c r="J10"/>
    </row>
    <row r="11" spans="1:10" s="61" customFormat="1" x14ac:dyDescent="0.45">
      <c r="A11"/>
      <c r="B11" s="105"/>
      <c r="C11" s="77"/>
      <c r="D11"/>
      <c r="E11" s="6"/>
      <c r="F11" s="126"/>
      <c r="G11" s="118"/>
      <c r="H11" s="118"/>
      <c r="I11" s="222"/>
      <c r="J11"/>
    </row>
    <row r="12" spans="1:10" s="61" customFormat="1" x14ac:dyDescent="0.45">
      <c r="A12"/>
      <c r="B12" s="105"/>
      <c r="C12" s="77"/>
      <c r="D12"/>
      <c r="E12" s="6"/>
      <c r="F12" s="126"/>
      <c r="G12" s="118"/>
      <c r="H12" s="118"/>
      <c r="I12" s="222"/>
      <c r="J12"/>
    </row>
    <row r="13" spans="1:10" s="61" customFormat="1" x14ac:dyDescent="0.45">
      <c r="A13"/>
      <c r="B13" s="105"/>
      <c r="C13" s="77"/>
      <c r="D13"/>
      <c r="E13" s="6"/>
      <c r="F13" s="126"/>
      <c r="G13" s="118"/>
      <c r="H13" s="118"/>
      <c r="I13" s="222"/>
      <c r="J13"/>
    </row>
    <row r="14" spans="1:10" s="61" customFormat="1" x14ac:dyDescent="0.45">
      <c r="A14"/>
      <c r="B14" s="105"/>
      <c r="C14" s="77"/>
      <c r="D14"/>
      <c r="E14" s="6"/>
      <c r="F14" s="126"/>
      <c r="G14" s="118"/>
      <c r="H14" s="118"/>
      <c r="I14" s="222"/>
      <c r="J14"/>
    </row>
    <row r="15" spans="1:10" s="61" customFormat="1" x14ac:dyDescent="0.45">
      <c r="A15"/>
      <c r="B15" s="105"/>
      <c r="C15" s="77"/>
      <c r="D15"/>
      <c r="E15" s="6"/>
      <c r="F15" s="126"/>
      <c r="G15" s="118"/>
      <c r="H15" s="118"/>
      <c r="I15" s="222"/>
      <c r="J15"/>
    </row>
    <row r="16" spans="1:10" s="61" customFormat="1" x14ac:dyDescent="0.45">
      <c r="A16"/>
      <c r="B16" s="105"/>
      <c r="C16" s="77"/>
      <c r="D16"/>
      <c r="E16" s="6"/>
      <c r="F16" s="126"/>
      <c r="G16" s="118"/>
      <c r="H16" s="118"/>
      <c r="I16" s="222"/>
      <c r="J16"/>
    </row>
    <row r="17" spans="1:10" s="61" customFormat="1" x14ac:dyDescent="0.45">
      <c r="A17"/>
      <c r="B17" s="105"/>
      <c r="C17" s="77"/>
      <c r="D17"/>
      <c r="E17" s="6"/>
      <c r="F17" s="126"/>
      <c r="G17" s="118"/>
      <c r="H17" s="118"/>
      <c r="I17" s="222"/>
      <c r="J17"/>
    </row>
    <row r="18" spans="1:10" s="61" customFormat="1" ht="14.65" thickBot="1" x14ac:dyDescent="0.5">
      <c r="A18"/>
      <c r="B18" s="105"/>
      <c r="C18" s="78"/>
      <c r="D18"/>
      <c r="E18" s="6"/>
      <c r="F18" s="82">
        <f>SUM(F8:F17)</f>
        <v>0</v>
      </c>
      <c r="G18" s="120">
        <f>SUM(G8:G17)</f>
        <v>0</v>
      </c>
      <c r="H18" s="86">
        <f>SUM(H8:H17)</f>
        <v>0</v>
      </c>
      <c r="I18" s="7"/>
      <c r="J18"/>
    </row>
    <row r="19" spans="1:10" s="61" customFormat="1" ht="14.65" thickTop="1" x14ac:dyDescent="0.45">
      <c r="A19"/>
      <c r="B19" s="105" t="s">
        <v>25</v>
      </c>
      <c r="C19" s="79" t="s">
        <v>25</v>
      </c>
      <c r="D19" s="6" t="s">
        <v>25</v>
      </c>
      <c r="E19" s="6" t="s">
        <v>25</v>
      </c>
      <c r="F19" s="46"/>
      <c r="G19" s="118"/>
      <c r="H19" s="84"/>
      <c r="I19" s="7"/>
      <c r="J19"/>
    </row>
    <row r="20" spans="1:10" s="61" customFormat="1" x14ac:dyDescent="0.45">
      <c r="A20"/>
      <c r="B20" s="105"/>
      <c r="C20" s="94" t="s">
        <v>25</v>
      </c>
      <c r="D20"/>
      <c r="E20" s="6"/>
      <c r="F20" s="46" t="s">
        <v>25</v>
      </c>
      <c r="G20" s="118"/>
      <c r="H20" s="84"/>
      <c r="I20" s="7"/>
      <c r="J20"/>
    </row>
    <row r="21" spans="1:10" s="61" customFormat="1" x14ac:dyDescent="0.45">
      <c r="A21"/>
      <c r="B21" s="106"/>
      <c r="C21" s="95"/>
      <c r="D21" s="4"/>
      <c r="E21" s="16"/>
      <c r="F21" s="46"/>
      <c r="G21" s="118"/>
      <c r="H21" s="84"/>
      <c r="I21" s="7"/>
      <c r="J21"/>
    </row>
    <row r="22" spans="1:10" s="61" customFormat="1" x14ac:dyDescent="0.45">
      <c r="A22"/>
      <c r="B22" s="106"/>
      <c r="C22" s="280" t="s">
        <v>151</v>
      </c>
      <c r="D22" s="280"/>
      <c r="E22" s="280"/>
      <c r="F22" s="46"/>
      <c r="G22" s="118"/>
      <c r="H22" s="84"/>
      <c r="I22"/>
      <c r="J22"/>
    </row>
    <row r="23" spans="1:10" s="61" customFormat="1" x14ac:dyDescent="0.45">
      <c r="A23"/>
      <c r="B23" s="106"/>
      <c r="C23" s="96"/>
      <c r="D23" s="56"/>
      <c r="E23" s="56"/>
      <c r="F23" s="8"/>
      <c r="G23" s="118"/>
      <c r="H23" s="84"/>
      <c r="I23"/>
      <c r="J23"/>
    </row>
    <row r="24" spans="1:10" s="61" customFormat="1" x14ac:dyDescent="0.45">
      <c r="A24"/>
      <c r="B24" s="106"/>
      <c r="C24" s="97" t="s">
        <v>0</v>
      </c>
      <c r="D24" s="18" t="s">
        <v>12</v>
      </c>
      <c r="E24" s="18" t="s">
        <v>11</v>
      </c>
      <c r="F24" s="8"/>
      <c r="G24" s="118"/>
      <c r="H24" s="84"/>
      <c r="I24"/>
      <c r="J24"/>
    </row>
    <row r="25" spans="1:10" s="61" customFormat="1" x14ac:dyDescent="0.45">
      <c r="A25"/>
      <c r="B25" s="106"/>
      <c r="C25" s="60" t="s">
        <v>30</v>
      </c>
      <c r="D25" s="19"/>
      <c r="E25" s="13">
        <f>SUM(I7)</f>
        <v>88430.739999999991</v>
      </c>
      <c r="F25" s="8"/>
      <c r="G25" s="118"/>
      <c r="H25" s="84"/>
      <c r="I25"/>
      <c r="J25" s="49"/>
    </row>
    <row r="26" spans="1:10" s="61" customFormat="1" x14ac:dyDescent="0.45">
      <c r="A26"/>
      <c r="B26" s="106"/>
      <c r="C26" s="59" t="s">
        <v>42</v>
      </c>
      <c r="D26" s="19" t="s">
        <v>25</v>
      </c>
      <c r="E26" s="12">
        <f>SUM(F18)</f>
        <v>0</v>
      </c>
      <c r="F26" s="8"/>
      <c r="G26" s="118"/>
      <c r="H26" s="84"/>
      <c r="I26"/>
      <c r="J26" s="49"/>
    </row>
    <row r="27" spans="1:10" s="61" customFormat="1" ht="15.75" x14ac:dyDescent="0.5">
      <c r="A27"/>
      <c r="B27" s="106"/>
      <c r="C27" s="20" t="s">
        <v>9</v>
      </c>
      <c r="D27" s="21" t="s">
        <v>25</v>
      </c>
      <c r="E27" s="24">
        <f>SUM(E25:E26)</f>
        <v>88430.739999999991</v>
      </c>
      <c r="F27" s="8"/>
      <c r="G27" s="118" t="s">
        <v>25</v>
      </c>
      <c r="H27" s="84"/>
      <c r="I27"/>
      <c r="J27" s="50">
        <v>43344</v>
      </c>
    </row>
    <row r="28" spans="1:10" s="61" customFormat="1" x14ac:dyDescent="0.45">
      <c r="A28"/>
      <c r="B28" s="106"/>
      <c r="C28" s="95"/>
      <c r="D28" s="4"/>
      <c r="E28" s="25"/>
      <c r="F28" s="8"/>
      <c r="G28" s="118"/>
      <c r="H28" s="84"/>
      <c r="I28"/>
      <c r="J28" s="45"/>
    </row>
    <row r="29" spans="1:10" s="61" customFormat="1" x14ac:dyDescent="0.45">
      <c r="A29"/>
      <c r="B29" s="106"/>
      <c r="C29" s="97" t="s">
        <v>1</v>
      </c>
      <c r="D29" s="4"/>
      <c r="E29" s="25"/>
      <c r="F29" s="8"/>
      <c r="G29" s="118"/>
      <c r="H29" s="84"/>
      <c r="I29"/>
      <c r="J29" s="45"/>
    </row>
    <row r="30" spans="1:10" s="61" customFormat="1" x14ac:dyDescent="0.45">
      <c r="A30"/>
      <c r="B30" s="106"/>
      <c r="C30" s="281" t="s">
        <v>53</v>
      </c>
      <c r="D30" s="281"/>
      <c r="E30" s="43">
        <v>0</v>
      </c>
      <c r="F30" s="8"/>
      <c r="G30" s="118"/>
      <c r="H30" s="84"/>
      <c r="I30"/>
      <c r="J30" s="45"/>
    </row>
    <row r="31" spans="1:10" s="61" customFormat="1" x14ac:dyDescent="0.45">
      <c r="A31"/>
      <c r="B31" s="106"/>
      <c r="C31" s="281" t="s">
        <v>28</v>
      </c>
      <c r="D31" s="281"/>
      <c r="E31" s="44">
        <v>0</v>
      </c>
      <c r="F31" s="8"/>
      <c r="G31" s="118"/>
      <c r="H31" s="84"/>
      <c r="I31"/>
      <c r="J31" s="45"/>
    </row>
    <row r="32" spans="1:10" s="61" customFormat="1" x14ac:dyDescent="0.45">
      <c r="A32"/>
      <c r="B32" s="106"/>
      <c r="C32" s="282" t="s">
        <v>27</v>
      </c>
      <c r="D32" s="283"/>
      <c r="E32" s="80">
        <v>0</v>
      </c>
      <c r="F32" s="8"/>
      <c r="G32" s="118"/>
      <c r="H32" s="84"/>
      <c r="I32"/>
      <c r="J32" s="45"/>
    </row>
    <row r="33" spans="1:14" s="61" customFormat="1" x14ac:dyDescent="0.45">
      <c r="A33"/>
      <c r="B33" s="106"/>
      <c r="C33" s="282" t="s">
        <v>40</v>
      </c>
      <c r="D33" s="283"/>
      <c r="E33" s="38">
        <v>0</v>
      </c>
      <c r="F33" s="8"/>
      <c r="G33" s="118"/>
      <c r="H33" s="84"/>
      <c r="I33"/>
      <c r="J33" s="45"/>
    </row>
    <row r="34" spans="1:14" s="61" customFormat="1" x14ac:dyDescent="0.45">
      <c r="A34"/>
      <c r="B34" s="106"/>
      <c r="C34" s="281" t="s">
        <v>29</v>
      </c>
      <c r="D34" s="281"/>
      <c r="E34" s="55">
        <v>0</v>
      </c>
      <c r="F34" s="8"/>
      <c r="G34" s="118"/>
      <c r="H34" s="84"/>
      <c r="I34"/>
      <c r="J34" s="45"/>
    </row>
    <row r="35" spans="1:14" s="61" customFormat="1" x14ac:dyDescent="0.45">
      <c r="A35"/>
      <c r="B35" s="106"/>
      <c r="C35" s="281" t="s">
        <v>52</v>
      </c>
      <c r="D35" s="281"/>
      <c r="E35" s="39">
        <v>0</v>
      </c>
      <c r="F35" s="8" t="s">
        <v>25</v>
      </c>
      <c r="G35" s="118"/>
      <c r="H35" s="84"/>
      <c r="I35"/>
      <c r="J35" s="45"/>
    </row>
    <row r="36" spans="1:14" s="61" customFormat="1" x14ac:dyDescent="0.45">
      <c r="A36"/>
      <c r="B36" s="106"/>
      <c r="C36" s="281" t="s">
        <v>43</v>
      </c>
      <c r="D36" s="281"/>
      <c r="E36" s="40">
        <f>SUM(H18)</f>
        <v>0</v>
      </c>
      <c r="F36" s="8" t="s">
        <v>25</v>
      </c>
      <c r="G36" s="118" t="s">
        <v>25</v>
      </c>
      <c r="H36" s="84"/>
      <c r="I36"/>
      <c r="J36" s="45"/>
    </row>
    <row r="37" spans="1:14" s="61" customFormat="1" x14ac:dyDescent="0.45">
      <c r="A37"/>
      <c r="B37" s="106"/>
      <c r="C37" s="98" t="s">
        <v>10</v>
      </c>
      <c r="D37" s="4"/>
      <c r="E37" s="42">
        <f>SUM(E30:E36)</f>
        <v>0</v>
      </c>
      <c r="F37" s="8"/>
      <c r="G37" s="118"/>
      <c r="H37" s="84"/>
      <c r="I37"/>
      <c r="J37" s="45"/>
    </row>
    <row r="38" spans="1:14" s="61" customFormat="1" ht="14.65" thickBot="1" x14ac:dyDescent="0.5">
      <c r="A38"/>
      <c r="B38" s="106"/>
      <c r="C38" s="95"/>
      <c r="D38" s="4"/>
      <c r="E38" s="23"/>
      <c r="F38" s="8"/>
      <c r="G38" s="118"/>
      <c r="H38" s="84"/>
      <c r="I38"/>
      <c r="J38" s="45"/>
    </row>
    <row r="39" spans="1:14" s="61" customFormat="1" ht="16.149999999999999" thickBot="1" x14ac:dyDescent="0.55000000000000004">
      <c r="A39"/>
      <c r="B39" s="106"/>
      <c r="C39" s="277" t="s">
        <v>3</v>
      </c>
      <c r="D39" s="278"/>
      <c r="E39" s="28">
        <f>SUM(-E37,E27)</f>
        <v>88430.739999999991</v>
      </c>
      <c r="F39" s="8"/>
      <c r="G39" s="118"/>
      <c r="H39" s="84"/>
      <c r="I39"/>
      <c r="J39" s="45" t="s">
        <v>24</v>
      </c>
    </row>
    <row r="40" spans="1:14" s="61" customFormat="1" x14ac:dyDescent="0.45">
      <c r="A40"/>
      <c r="B40" s="106"/>
      <c r="C40" s="95"/>
      <c r="D40" s="4"/>
      <c r="E40" s="31"/>
      <c r="F40" s="53"/>
      <c r="G40" s="118">
        <f>SUM(E39,-I11)</f>
        <v>88430.739999999991</v>
      </c>
      <c r="H40" s="84"/>
      <c r="I40"/>
      <c r="J40" s="49"/>
    </row>
    <row r="41" spans="1:14" s="61" customFormat="1" x14ac:dyDescent="0.45">
      <c r="A41"/>
      <c r="B41" s="106"/>
      <c r="C41" s="95"/>
      <c r="D41" s="4"/>
      <c r="E41" s="52"/>
      <c r="F41" s="53"/>
      <c r="G41" s="118"/>
      <c r="H41" s="84"/>
      <c r="I41"/>
      <c r="J41" s="49"/>
    </row>
    <row r="42" spans="1:14" s="61" customFormat="1" x14ac:dyDescent="0.45">
      <c r="A42"/>
      <c r="B42" s="105"/>
      <c r="C42" s="78"/>
      <c r="D42"/>
      <c r="E42" s="30"/>
      <c r="F42" s="53"/>
      <c r="G42" s="118"/>
      <c r="H42" s="84"/>
      <c r="I42"/>
      <c r="J42" s="49"/>
    </row>
    <row r="43" spans="1:14" s="61" customFormat="1" x14ac:dyDescent="0.45">
      <c r="A43"/>
      <c r="B43" s="105"/>
      <c r="C43" s="78"/>
      <c r="D43"/>
      <c r="E43" s="30"/>
      <c r="F43" s="8"/>
      <c r="G43" s="118"/>
      <c r="H43" s="84"/>
      <c r="I43"/>
      <c r="J43"/>
    </row>
    <row r="44" spans="1:14" s="8" customFormat="1" x14ac:dyDescent="0.45">
      <c r="A44"/>
      <c r="B44" s="105"/>
      <c r="C44" s="78"/>
      <c r="D44"/>
      <c r="E44" s="30"/>
      <c r="G44" s="118"/>
      <c r="H44" s="84"/>
      <c r="I44"/>
      <c r="J44"/>
      <c r="K44" s="62"/>
      <c r="L44" s="62"/>
      <c r="M44" s="62"/>
      <c r="N44" s="62"/>
    </row>
    <row r="45" spans="1:14" s="8" customFormat="1" x14ac:dyDescent="0.45">
      <c r="A45"/>
      <c r="B45" s="105"/>
      <c r="C45" s="78"/>
      <c r="D45"/>
      <c r="E45" s="30">
        <v>11</v>
      </c>
      <c r="G45" s="118"/>
      <c r="H45" s="84"/>
      <c r="I45"/>
      <c r="J45"/>
      <c r="K45" s="62"/>
      <c r="L45" s="62"/>
      <c r="M45" s="62"/>
      <c r="N45" s="62"/>
    </row>
    <row r="46" spans="1:14" s="8" customFormat="1" x14ac:dyDescent="0.45">
      <c r="A46"/>
      <c r="B46" s="105"/>
      <c r="C46" s="78"/>
      <c r="D46"/>
      <c r="E46" s="30"/>
      <c r="G46" s="118"/>
      <c r="H46" s="84"/>
      <c r="I46"/>
      <c r="J46"/>
      <c r="K46" s="62"/>
      <c r="L46" s="62"/>
      <c r="M46" s="62"/>
      <c r="N46" s="62"/>
    </row>
    <row r="47" spans="1:14" s="8" customFormat="1" x14ac:dyDescent="0.45">
      <c r="A47"/>
      <c r="B47" s="105"/>
      <c r="C47" s="78"/>
      <c r="D47"/>
      <c r="E47" s="30"/>
      <c r="G47" s="118"/>
      <c r="H47" s="84"/>
      <c r="I47"/>
      <c r="J47"/>
      <c r="K47" s="62"/>
      <c r="L47" s="62"/>
      <c r="M47" s="62"/>
      <c r="N47" s="62"/>
    </row>
    <row r="48" spans="1:14" s="8" customFormat="1" x14ac:dyDescent="0.45">
      <c r="A48"/>
      <c r="B48" s="105"/>
      <c r="C48" s="78"/>
      <c r="D48"/>
      <c r="E48" s="37"/>
      <c r="G48" s="118"/>
      <c r="H48" s="84"/>
      <c r="I48"/>
      <c r="J48"/>
      <c r="K48" s="62"/>
      <c r="L48" s="62"/>
      <c r="M48" s="62"/>
      <c r="N48" s="62"/>
    </row>
  </sheetData>
  <mergeCells count="15">
    <mergeCell ref="H5:H6"/>
    <mergeCell ref="B5:B6"/>
    <mergeCell ref="C5:C6"/>
    <mergeCell ref="D5:E6"/>
    <mergeCell ref="F5:F6"/>
    <mergeCell ref="G5:G6"/>
    <mergeCell ref="C35:D35"/>
    <mergeCell ref="C36:D36"/>
    <mergeCell ref="C39:D39"/>
    <mergeCell ref="C22:E22"/>
    <mergeCell ref="C30:D30"/>
    <mergeCell ref="C31:D31"/>
    <mergeCell ref="C32:D32"/>
    <mergeCell ref="C33:D33"/>
    <mergeCell ref="C34:D34"/>
  </mergeCells>
  <phoneticPr fontId="34" type="noConversion"/>
  <pageMargins left="0.7" right="0.7" top="0.75" bottom="0.75" header="0.3" footer="0.3"/>
  <pageSetup paperSize="9" scale="7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1E9CA6AB8F0A141888545C98A3969D2" ma:contentTypeVersion="12" ma:contentTypeDescription="Crear nuevo documento." ma:contentTypeScope="" ma:versionID="2efac9332281516bb361bd25a6de398f">
  <xsd:schema xmlns:xsd="http://www.w3.org/2001/XMLSchema" xmlns:xs="http://www.w3.org/2001/XMLSchema" xmlns:p="http://schemas.microsoft.com/office/2006/metadata/properties" xmlns:ns3="a83ab226-6c86-43c6-9d01-762813bdbe5b" xmlns:ns4="f662d660-475c-4efe-8bb3-264eb00c7183" targetNamespace="http://schemas.microsoft.com/office/2006/metadata/properties" ma:root="true" ma:fieldsID="5c6d57bc218f21e30e1f6edfcb348814" ns3:_="" ns4:_="">
    <xsd:import namespace="a83ab226-6c86-43c6-9d01-762813bdbe5b"/>
    <xsd:import namespace="f662d660-475c-4efe-8bb3-264eb00c718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3ab226-6c86-43c6-9d01-762813bdb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62d660-475c-4efe-8bb3-264eb00c718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83ab226-6c86-43c6-9d01-762813bdbe5b" xsi:nil="true"/>
  </documentManagement>
</p:properties>
</file>

<file path=customXml/itemProps1.xml><?xml version="1.0" encoding="utf-8"?>
<ds:datastoreItem xmlns:ds="http://schemas.openxmlformats.org/officeDocument/2006/customXml" ds:itemID="{E72B26AA-4B97-482E-ADBB-F5006E6737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3ab226-6c86-43c6-9d01-762813bdbe5b"/>
    <ds:schemaRef ds:uri="f662d660-475c-4efe-8bb3-264eb00c71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1A97479-A535-4785-875C-16D2A3167A6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2711832-279E-473A-BADE-0118916CE811}">
  <ds:schemaRefs>
    <ds:schemaRef ds:uri="http://purl.org/dc/dcmitype/"/>
    <ds:schemaRef ds:uri="http://purl.org/dc/terms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f662d660-475c-4efe-8bb3-264eb00c7183"/>
    <ds:schemaRef ds:uri="a83ab226-6c86-43c6-9d01-762813bdbe5b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3</vt:i4>
      </vt:variant>
    </vt:vector>
  </HeadingPairs>
  <TitlesOfParts>
    <vt:vector size="20" baseType="lpstr">
      <vt:lpstr>EEFF 2026</vt:lpstr>
      <vt:lpstr>ENE26</vt:lpstr>
      <vt:lpstr>FEB26</vt:lpstr>
      <vt:lpstr>MAR26</vt:lpstr>
      <vt:lpstr>ABR26</vt:lpstr>
      <vt:lpstr>MAY26</vt:lpstr>
      <vt:lpstr>JUN26</vt:lpstr>
      <vt:lpstr>JUL26</vt:lpstr>
      <vt:lpstr>AGO26</vt:lpstr>
      <vt:lpstr>SET26</vt:lpstr>
      <vt:lpstr>OCT26</vt:lpstr>
      <vt:lpstr>NOV26</vt:lpstr>
      <vt:lpstr>DIC26</vt:lpstr>
      <vt:lpstr>Detallado </vt:lpstr>
      <vt:lpstr>Anual</vt:lpstr>
      <vt:lpstr>Seguridad</vt:lpstr>
      <vt:lpstr>ASBAU-THYSENKRUPP</vt:lpstr>
      <vt:lpstr>'ASBAU-THYSENKRUPP'!Área_de_impresión</vt:lpstr>
      <vt:lpstr>'EEFF 2026'!Área_de_impresión</vt:lpstr>
      <vt:lpstr>'MAY26'!Área_de_impresión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Yolanda</dc:creator>
  <cp:lastModifiedBy>Sergio Portilla Energía Renovable</cp:lastModifiedBy>
  <cp:lastPrinted>2025-12-26T12:00:20Z</cp:lastPrinted>
  <dcterms:created xsi:type="dcterms:W3CDTF">2017-09-22T20:57:38Z</dcterms:created>
  <dcterms:modified xsi:type="dcterms:W3CDTF">2026-01-05T11:35:31Z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0x01010021E9CA6AB8F0A141888545C98A3969D2</vt:lpwstr>
  </property>
</Properties>
</file>