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omments13.xml" ContentType="application/vnd.openxmlformats-officedocument.spreadsheetml.comments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:\AVIMOC 2025\"/>
    </mc:Choice>
  </mc:AlternateContent>
  <xr:revisionPtr revIDLastSave="0" documentId="13_ncr:1_{722B93CA-C7B1-400E-A9FC-5A576F6EC536}" xr6:coauthVersionLast="47" xr6:coauthVersionMax="47" xr10:uidLastSave="{00000000-0000-0000-0000-000000000000}"/>
  <bookViews>
    <workbookView xWindow="-98" yWindow="-98" windowWidth="19396" windowHeight="11475" tabRatio="835" xr2:uid="{00000000-000D-0000-FFFF-FFFF00000000}"/>
  </bookViews>
  <sheets>
    <sheet name="EEFF 2025" sheetId="8" r:id="rId1"/>
    <sheet name="ENE25" sheetId="27" r:id="rId2"/>
    <sheet name="FEB25" sheetId="28" r:id="rId3"/>
    <sheet name="MAR25" sheetId="29" r:id="rId4"/>
    <sheet name="ABR25" sheetId="30" r:id="rId5"/>
    <sheet name="MAY25" sheetId="31" r:id="rId6"/>
    <sheet name="JUN25" sheetId="32" r:id="rId7"/>
    <sheet name="JUL25" sheetId="33" r:id="rId8"/>
    <sheet name="AGO25" sheetId="34" r:id="rId9"/>
    <sheet name="SET25" sheetId="35" r:id="rId10"/>
    <sheet name="OCT25" sheetId="36" r:id="rId11"/>
    <sheet name="NOV25" sheetId="37" r:id="rId12"/>
    <sheet name="DIC25" sheetId="38" state="hidden" r:id="rId13"/>
    <sheet name="Detallado " sheetId="49" state="hidden" r:id="rId14"/>
    <sheet name="Anual" sheetId="48" state="hidden" r:id="rId15"/>
    <sheet name="Seguridad" sheetId="40" state="hidden" r:id="rId16"/>
    <sheet name="ASBAU-THYSENKRUPP" sheetId="12" state="hidden" r:id="rId17"/>
    <sheet name="ELEVADORES PERUANOS" sheetId="45" state="hidden" r:id="rId18"/>
  </sheets>
  <externalReferences>
    <externalReference r:id="rId19"/>
  </externalReferences>
  <definedNames>
    <definedName name="_xlnm.Print_Area" localSheetId="16">'ASBAU-THYSENKRUPP'!$G$2:$O$118</definedName>
    <definedName name="_xlnm.Print_Area" localSheetId="0">'EEFF 2025'!$A$1:$O$35</definedName>
    <definedName name="_xlnm.Print_Area" localSheetId="17">'ELEVADORES PERUANOS'!$F$3:$J$38</definedName>
    <definedName name="_xlnm.Print_Area" localSheetId="5">'MAY25'!$A$1:$I$280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9" i="37" l="1"/>
  <c r="I141" i="37"/>
  <c r="I142" i="37" s="1"/>
  <c r="I143" i="37" s="1"/>
  <c r="I144" i="37" s="1"/>
  <c r="I145" i="37" s="1"/>
  <c r="I146" i="37" s="1"/>
  <c r="I147" i="37" s="1"/>
  <c r="I148" i="37" s="1"/>
  <c r="I149" i="37" s="1"/>
  <c r="I150" i="37" s="1"/>
  <c r="I151" i="37" s="1"/>
  <c r="I152" i="37" s="1"/>
  <c r="I153" i="37" s="1"/>
  <c r="E193" i="37"/>
  <c r="E194" i="37"/>
  <c r="E189" i="37"/>
  <c r="G5" i="8"/>
  <c r="G6" i="8"/>
  <c r="G7" i="8"/>
  <c r="G8" i="8"/>
  <c r="G9" i="8"/>
  <c r="G10" i="8"/>
  <c r="G11" i="8"/>
  <c r="G12" i="8"/>
  <c r="G14" i="8"/>
  <c r="W13" i="8" a="1"/>
  <c r="W13" i="8" s="1"/>
  <c r="E192" i="37"/>
  <c r="G13" i="8" s="1"/>
  <c r="E174" i="12"/>
  <c r="I154" i="37" l="1"/>
  <c r="E191" i="37"/>
  <c r="E190" i="37"/>
  <c r="Q17" i="8"/>
  <c r="J100" i="12" l="1"/>
  <c r="K75" i="12"/>
  <c r="K55" i="12"/>
  <c r="E236" i="36"/>
  <c r="E231" i="36"/>
  <c r="I210" i="36"/>
  <c r="I211" i="36" s="1"/>
  <c r="I212" i="36" s="1"/>
  <c r="I213" i="36" s="1"/>
  <c r="I214" i="36" s="1"/>
  <c r="I215" i="36" s="1"/>
  <c r="I216" i="36" s="1"/>
  <c r="I217" i="36" s="1"/>
  <c r="I218" i="36" s="1"/>
  <c r="F177" i="37"/>
  <c r="E185" i="37" s="1"/>
  <c r="E235" i="36" l="1"/>
  <c r="C12" i="8"/>
  <c r="V6" i="8"/>
  <c r="N102" i="12"/>
  <c r="E234" i="36" l="1"/>
  <c r="Q156" i="12"/>
  <c r="B16" i="8"/>
  <c r="Y9" i="8" a="1"/>
  <c r="Y9" i="8"/>
  <c r="Y10" i="8" a="1"/>
  <c r="Y10" i="8" s="1"/>
  <c r="Y11" i="8" a="1"/>
  <c r="Y11" i="8" s="1"/>
  <c r="O11" i="8" s="1"/>
  <c r="W12" i="8" a="1"/>
  <c r="W12" i="8" s="1"/>
  <c r="E232" i="36"/>
  <c r="E233" i="36"/>
  <c r="I177" i="33"/>
  <c r="I178" i="33"/>
  <c r="I179" i="33"/>
  <c r="I180" i="33" s="1"/>
  <c r="I181" i="33" s="1"/>
  <c r="I182" i="33" s="1"/>
  <c r="I183" i="33" s="1"/>
  <c r="I184" i="33" s="1"/>
  <c r="I185" i="33" s="1"/>
  <c r="I186" i="33" s="1"/>
  <c r="I187" i="33" s="1"/>
  <c r="I188" i="33" s="1"/>
  <c r="I189" i="33" s="1"/>
  <c r="I190" i="33" s="1"/>
  <c r="I191" i="33" s="1"/>
  <c r="I192" i="33" s="1"/>
  <c r="I193" i="33" s="1"/>
  <c r="I194" i="33" s="1"/>
  <c r="I195" i="33" s="1"/>
  <c r="I196" i="33" s="1"/>
  <c r="I197" i="33" s="1"/>
  <c r="I198" i="33" s="1"/>
  <c r="I199" i="33" s="1"/>
  <c r="I200" i="33" s="1"/>
  <c r="I201" i="33" s="1"/>
  <c r="I202" i="33" s="1"/>
  <c r="I203" i="33" s="1"/>
  <c r="I204" i="33" s="1"/>
  <c r="I205" i="33" s="1"/>
  <c r="I206" i="33" s="1"/>
  <c r="I207" i="33" s="1"/>
  <c r="I208" i="33" s="1"/>
  <c r="I209" i="33" s="1"/>
  <c r="I210" i="33" s="1"/>
  <c r="I211" i="33" s="1"/>
  <c r="I212" i="33" s="1"/>
  <c r="I213" i="33" s="1"/>
  <c r="I214" i="33" s="1"/>
  <c r="I215" i="33" s="1"/>
  <c r="I216" i="33" s="1"/>
  <c r="I217" i="33" s="1"/>
  <c r="I218" i="33" s="1"/>
  <c r="I219" i="33" s="1"/>
  <c r="I220" i="33" s="1"/>
  <c r="I221" i="33" s="1"/>
  <c r="I222" i="33" s="1"/>
  <c r="I223" i="33" s="1"/>
  <c r="I224" i="33" s="1"/>
  <c r="I225" i="33" s="1"/>
  <c r="I226" i="33" s="1"/>
  <c r="I227" i="33" s="1"/>
  <c r="I228" i="33" s="1"/>
  <c r="I229" i="33" s="1"/>
  <c r="I230" i="33" s="1"/>
  <c r="I231" i="33" s="1"/>
  <c r="I232" i="33" s="1"/>
  <c r="I233" i="33" s="1"/>
  <c r="I234" i="33" s="1"/>
  <c r="I235" i="33" s="1"/>
  <c r="I236" i="33" s="1"/>
  <c r="I237" i="33" s="1"/>
  <c r="I238" i="33" s="1"/>
  <c r="I239" i="33" s="1"/>
  <c r="I240" i="33" s="1"/>
  <c r="I241" i="33" s="1"/>
  <c r="W3" i="8" a="1"/>
  <c r="W3" i="8" s="1"/>
  <c r="G219" i="36"/>
  <c r="F219" i="36"/>
  <c r="E227" i="36" s="1"/>
  <c r="H219" i="36"/>
  <c r="K115" i="12"/>
  <c r="E240" i="35"/>
  <c r="E236" i="35"/>
  <c r="I121" i="12"/>
  <c r="I119" i="12"/>
  <c r="I117" i="12"/>
  <c r="I115" i="12"/>
  <c r="I114" i="12"/>
  <c r="E241" i="35"/>
  <c r="W11" i="8" l="1" a="1"/>
  <c r="W11" i="8" s="1"/>
  <c r="E239" i="35"/>
  <c r="E238" i="35"/>
  <c r="E237" i="35"/>
  <c r="E257" i="34"/>
  <c r="E252" i="34"/>
  <c r="E256" i="34"/>
  <c r="W10" i="8" a="1"/>
  <c r="W10" i="8" s="1"/>
  <c r="E255" i="34" l="1"/>
  <c r="E254" i="34"/>
  <c r="E253" i="34"/>
  <c r="E254" i="33" l="1"/>
  <c r="E258" i="33"/>
  <c r="E259" i="33"/>
  <c r="G231" i="32" l="1"/>
  <c r="F242" i="33"/>
  <c r="E250" i="33" s="1"/>
  <c r="E257" i="33"/>
  <c r="W9" i="8" a="1"/>
  <c r="W9" i="8" s="1"/>
  <c r="E255" i="33"/>
  <c r="E256" i="33"/>
  <c r="E227" i="32" l="1"/>
  <c r="I193" i="32"/>
  <c r="I194" i="32" s="1"/>
  <c r="I195" i="32" s="1"/>
  <c r="I196" i="32" s="1"/>
  <c r="I197" i="32" s="1"/>
  <c r="I198" i="32" s="1"/>
  <c r="I199" i="32" s="1"/>
  <c r="I200" i="32" s="1"/>
  <c r="I201" i="32" s="1"/>
  <c r="I202" i="32" s="1"/>
  <c r="I203" i="32" s="1"/>
  <c r="I204" i="32" s="1"/>
  <c r="I205" i="32" s="1"/>
  <c r="I206" i="32" s="1"/>
  <c r="I207" i="32" s="1"/>
  <c r="I208" i="32" s="1"/>
  <c r="H242" i="33"/>
  <c r="E260" i="33" s="1"/>
  <c r="E261" i="33" s="1"/>
  <c r="G242" i="33"/>
  <c r="H209" i="32"/>
  <c r="G209" i="32"/>
  <c r="E226" i="32"/>
  <c r="E221" i="32"/>
  <c r="D174" i="12" l="1"/>
  <c r="E224" i="32"/>
  <c r="W8" i="8" a="1"/>
  <c r="W8" i="8" s="1"/>
  <c r="E223" i="32" l="1"/>
  <c r="E222" i="32"/>
  <c r="E225" i="32"/>
  <c r="H257" i="31"/>
  <c r="E269" i="31"/>
  <c r="C7" i="8" s="1"/>
  <c r="F209" i="32"/>
  <c r="E217" i="32" s="1"/>
  <c r="G257" i="31"/>
  <c r="G251" i="30"/>
  <c r="E274" i="31"/>
  <c r="E272" i="31"/>
  <c r="E270" i="31" l="1"/>
  <c r="E271" i="31"/>
  <c r="E273" i="31"/>
  <c r="W7" i="8" a="1"/>
  <c r="W7" i="8" s="1"/>
  <c r="E263" i="30"/>
  <c r="E268" i="30"/>
  <c r="E267" i="30"/>
  <c r="D13" i="49" a="1"/>
  <c r="D13" i="49" s="1"/>
  <c r="I40" i="48" l="1" a="1"/>
  <c r="I40" i="48" s="1"/>
  <c r="C6" i="8"/>
  <c r="F15" i="8"/>
  <c r="G4" i="8"/>
  <c r="G3" i="8"/>
  <c r="V32" i="8"/>
  <c r="V34" i="8" s="1"/>
  <c r="E266" i="30"/>
  <c r="W6" i="8" l="1" a="1"/>
  <c r="W6" i="8" s="1"/>
  <c r="E265" i="30" l="1"/>
  <c r="E264" i="30"/>
  <c r="W4" i="8" a="1"/>
  <c r="W4" i="8" s="1"/>
  <c r="W5" i="8" a="1"/>
  <c r="W5" i="8" s="1"/>
  <c r="F251" i="30" l="1"/>
  <c r="H251" i="30"/>
  <c r="E262" i="29" l="1"/>
  <c r="E267" i="29"/>
  <c r="H3" i="8"/>
  <c r="E265" i="29"/>
  <c r="J103" i="12"/>
  <c r="K97" i="12"/>
  <c r="K98" i="12"/>
  <c r="K121" i="12" s="1"/>
  <c r="C5" i="8" l="1"/>
  <c r="E263" i="29"/>
  <c r="E264" i="29"/>
  <c r="E266" i="29"/>
  <c r="E246" i="28"/>
  <c r="E241" i="28"/>
  <c r="J6" i="48" l="1"/>
  <c r="J8" i="48"/>
  <c r="J9" i="48"/>
  <c r="J11" i="48"/>
  <c r="J12" i="48"/>
  <c r="J13" i="48"/>
  <c r="J14" i="48"/>
  <c r="J4" i="48"/>
  <c r="D22" i="48"/>
  <c r="D23" i="48"/>
  <c r="D7" i="48" a="1"/>
  <c r="D7" i="48" s="1"/>
  <c r="J7" i="48" s="1"/>
  <c r="D5" i="48" a="1"/>
  <c r="D5" i="48" s="1"/>
  <c r="J5" i="48" s="1"/>
  <c r="D10" i="48" a="1"/>
  <c r="D10" i="48" s="1"/>
  <c r="J10" i="48" s="1"/>
  <c r="J15" i="48" l="1"/>
  <c r="I203" i="28"/>
  <c r="I204" i="28" s="1"/>
  <c r="I205" i="28" s="1"/>
  <c r="I206" i="28" s="1"/>
  <c r="I207" i="28" s="1"/>
  <c r="I208" i="28" s="1"/>
  <c r="I209" i="28" s="1"/>
  <c r="I210" i="28" s="1"/>
  <c r="I211" i="28" s="1"/>
  <c r="I212" i="28" s="1"/>
  <c r="I213" i="28" s="1"/>
  <c r="I214" i="28" s="1"/>
  <c r="I215" i="28" s="1"/>
  <c r="I216" i="28" s="1"/>
  <c r="I217" i="28" s="1"/>
  <c r="I218" i="28" s="1"/>
  <c r="I219" i="28" s="1"/>
  <c r="I220" i="28" s="1"/>
  <c r="I221" i="28" s="1"/>
  <c r="I222" i="28" s="1"/>
  <c r="I223" i="28" s="1"/>
  <c r="I224" i="28" s="1"/>
  <c r="I225" i="28" s="1"/>
  <c r="I226" i="28" s="1"/>
  <c r="I227" i="28" s="1"/>
  <c r="I228" i="28" s="1"/>
  <c r="F250" i="29"/>
  <c r="E245" i="28" l="1"/>
  <c r="E244" i="28"/>
  <c r="E243" i="28"/>
  <c r="E242" i="28"/>
  <c r="E255" i="27" l="1"/>
  <c r="E260" i="27"/>
  <c r="K90" i="12"/>
  <c r="K120" i="12" s="1"/>
  <c r="K85" i="12"/>
  <c r="K119" i="12" s="1"/>
  <c r="K118" i="12"/>
  <c r="K71" i="12"/>
  <c r="K117" i="12" s="1"/>
  <c r="K63" i="12"/>
  <c r="K116" i="12" s="1"/>
  <c r="K31" i="12"/>
  <c r="K114" i="12" s="1"/>
  <c r="K23" i="12"/>
  <c r="K113" i="12" s="1"/>
  <c r="K16" i="12"/>
  <c r="K122" i="12" s="1"/>
  <c r="E259" i="27"/>
  <c r="J121" i="12"/>
  <c r="E258" i="27"/>
  <c r="Q155" i="12"/>
  <c r="D33" i="48" l="1"/>
  <c r="I33" i="48" s="1"/>
  <c r="I34" i="48" s="1" a="1"/>
  <c r="I34" i="48" s="1"/>
  <c r="G21" i="48" l="1"/>
  <c r="G20" i="48"/>
  <c r="F21" i="48"/>
  <c r="F20" i="48"/>
  <c r="E21" i="48"/>
  <c r="E20" i="48"/>
  <c r="D18" i="48"/>
  <c r="D19" i="48"/>
  <c r="D21" i="48"/>
  <c r="D20" i="48"/>
  <c r="F19" i="48"/>
  <c r="G19" i="48"/>
  <c r="G18" i="48"/>
  <c r="D26" i="48" l="1"/>
  <c r="F26" i="48"/>
  <c r="E26" i="48"/>
  <c r="G26" i="48"/>
  <c r="I26" i="48" l="1"/>
  <c r="I27" i="48" s="1" a="1"/>
  <c r="I27" i="48" s="1"/>
  <c r="I37" i="48" s="1"/>
  <c r="I42" i="48" s="1"/>
  <c r="E257" i="27"/>
  <c r="E256" i="27"/>
  <c r="C11" i="8" l="1"/>
  <c r="C28" i="40" l="1"/>
  <c r="C29" i="40"/>
  <c r="C30" i="40"/>
  <c r="C31" i="40"/>
  <c r="C32" i="40"/>
  <c r="C33" i="40"/>
  <c r="C27" i="40"/>
  <c r="D33" i="40" l="1" a="1"/>
  <c r="D33" i="40" s="1"/>
  <c r="D31" i="40" a="1"/>
  <c r="D31" i="40" s="1"/>
  <c r="D32" i="40" a="1"/>
  <c r="D32" i="40" s="1"/>
  <c r="D30" i="40" a="1"/>
  <c r="D30" i="40" s="1"/>
  <c r="I28" i="40" a="1"/>
  <c r="I28" i="40" s="1"/>
  <c r="J28" i="40" s="1" a="1"/>
  <c r="J28" i="40" s="1"/>
  <c r="I27" i="40" a="1"/>
  <c r="I27" i="40" s="1"/>
  <c r="I29" i="40" l="1"/>
  <c r="J27" i="40" a="1"/>
  <c r="J27" i="40" s="1"/>
  <c r="J29" i="40" s="1"/>
  <c r="I30" i="40" l="1"/>
  <c r="K22" i="12" l="1"/>
  <c r="J113" i="12" s="1"/>
  <c r="K15" i="12"/>
  <c r="J122" i="12" s="1"/>
  <c r="K52" i="12"/>
  <c r="H224" i="35" l="1"/>
  <c r="E242" i="35" s="1"/>
  <c r="Q154" i="12" l="1"/>
  <c r="I8" i="8" l="1"/>
  <c r="F257" i="31" l="1"/>
  <c r="E265" i="31" s="1"/>
  <c r="L7" i="8" s="1"/>
  <c r="J115" i="12" l="1"/>
  <c r="D27" i="40" a="1"/>
  <c r="D27" i="40" s="1"/>
  <c r="D28" i="40" a="1"/>
  <c r="D28" i="40" s="1"/>
  <c r="D29" i="40" a="1"/>
  <c r="D29" i="40" s="1"/>
  <c r="D26" i="40" a="1"/>
  <c r="D26" i="40" s="1"/>
  <c r="C26" i="40"/>
  <c r="K30" i="12" l="1"/>
  <c r="K89" i="12"/>
  <c r="K84" i="12"/>
  <c r="K70" i="12"/>
  <c r="K62" i="12"/>
  <c r="E258" i="29" l="1"/>
  <c r="L5" i="8" s="1"/>
  <c r="C3" i="8" l="1"/>
  <c r="B3" i="40" l="1"/>
  <c r="D3" i="40" s="1"/>
  <c r="I8" i="27" l="1"/>
  <c r="I9" i="27" s="1"/>
  <c r="I10" i="27" s="1"/>
  <c r="I11" i="27" s="1"/>
  <c r="I12" i="27" s="1"/>
  <c r="I13" i="27" l="1"/>
  <c r="J43" i="45"/>
  <c r="J6" i="45"/>
  <c r="J44" i="45" s="1"/>
  <c r="J24" i="45"/>
  <c r="J22" i="45"/>
  <c r="J42" i="45" s="1"/>
  <c r="J20" i="45"/>
  <c r="J41" i="45" s="1"/>
  <c r="J18" i="45"/>
  <c r="J40" i="45" s="1"/>
  <c r="J16" i="45"/>
  <c r="J39" i="45" s="1"/>
  <c r="J14" i="45"/>
  <c r="J38" i="45" s="1"/>
  <c r="J12" i="45"/>
  <c r="J37" i="45" s="1"/>
  <c r="J10" i="45"/>
  <c r="J36" i="45" s="1"/>
  <c r="J8" i="45"/>
  <c r="J35" i="45" s="1"/>
  <c r="D61" i="45"/>
  <c r="I26" i="45"/>
  <c r="I14" i="27" l="1"/>
  <c r="I15" i="27" s="1"/>
  <c r="I16" i="27" s="1"/>
  <c r="I17" i="27" s="1"/>
  <c r="I18" i="27" s="1"/>
  <c r="I19" i="27" s="1"/>
  <c r="I20" i="27" s="1"/>
  <c r="I21" i="27" s="1"/>
  <c r="I22" i="27" s="1"/>
  <c r="I23" i="27" s="1"/>
  <c r="I24" i="27" s="1"/>
  <c r="I25" i="27" s="1"/>
  <c r="I26" i="27" s="1"/>
  <c r="I27" i="27" s="1"/>
  <c r="I28" i="27" s="1"/>
  <c r="I29" i="27" s="1"/>
  <c r="I30" i="27" s="1"/>
  <c r="I31" i="27" s="1"/>
  <c r="I32" i="27" s="1"/>
  <c r="I33" i="27" s="1"/>
  <c r="I34" i="27" s="1"/>
  <c r="I35" i="27" s="1"/>
  <c r="I36" i="27" s="1"/>
  <c r="I37" i="27" s="1"/>
  <c r="I38" i="27" s="1"/>
  <c r="I39" i="27" s="1"/>
  <c r="I40" i="27" s="1"/>
  <c r="I41" i="27" s="1"/>
  <c r="I42" i="27" s="1"/>
  <c r="I43" i="27" s="1"/>
  <c r="I44" i="27" s="1"/>
  <c r="I45" i="27" s="1"/>
  <c r="I46" i="27" s="1"/>
  <c r="I47" i="27" s="1"/>
  <c r="I48" i="27" s="1"/>
  <c r="I49" i="27" s="1"/>
  <c r="I50" i="27" s="1"/>
  <c r="I51" i="27" s="1"/>
  <c r="I52" i="27" s="1"/>
  <c r="I53" i="27" s="1"/>
  <c r="I54" i="27" s="1"/>
  <c r="I55" i="27" s="1"/>
  <c r="I56" i="27" s="1"/>
  <c r="I57" i="27" s="1"/>
  <c r="I58" i="27" s="1"/>
  <c r="I59" i="27" s="1"/>
  <c r="I60" i="27" s="1"/>
  <c r="I61" i="27" s="1"/>
  <c r="I62" i="27" s="1"/>
  <c r="I63" i="27" s="1"/>
  <c r="I64" i="27" s="1"/>
  <c r="I65" i="27" s="1"/>
  <c r="I66" i="27" s="1"/>
  <c r="I67" i="27" s="1"/>
  <c r="I68" i="27" s="1"/>
  <c r="I69" i="27" s="1"/>
  <c r="I70" i="27" s="1"/>
  <c r="I71" i="27" s="1"/>
  <c r="I72" i="27" s="1"/>
  <c r="I73" i="27" s="1"/>
  <c r="I74" i="27" s="1"/>
  <c r="I75" i="27" s="1"/>
  <c r="I76" i="27" s="1"/>
  <c r="I77" i="27" s="1"/>
  <c r="I78" i="27" s="1"/>
  <c r="I79" i="27" s="1"/>
  <c r="I80" i="27" s="1"/>
  <c r="I81" i="27" s="1"/>
  <c r="I82" i="27" s="1"/>
  <c r="I83" i="27" s="1"/>
  <c r="I84" i="27" s="1"/>
  <c r="I85" i="27" s="1"/>
  <c r="I86" i="27" s="1"/>
  <c r="I87" i="27" s="1"/>
  <c r="I88" i="27" s="1"/>
  <c r="I89" i="27" s="1"/>
  <c r="I90" i="27" s="1"/>
  <c r="I91" i="27" s="1"/>
  <c r="E12" i="8"/>
  <c r="I92" i="27" l="1"/>
  <c r="I93" i="27" s="1"/>
  <c r="I94" i="27" s="1"/>
  <c r="I95" i="27" s="1"/>
  <c r="I96" i="27" s="1"/>
  <c r="I97" i="27" s="1"/>
  <c r="I98" i="27" s="1"/>
  <c r="I99" i="27" s="1"/>
  <c r="I100" i="27" s="1"/>
  <c r="I101" i="27" s="1"/>
  <c r="I102" i="27" s="1"/>
  <c r="I103" i="27" s="1"/>
  <c r="I104" i="27" s="1"/>
  <c r="I105" i="27" s="1"/>
  <c r="I106" i="27" s="1"/>
  <c r="I107" i="27" s="1"/>
  <c r="I108" i="27" s="1"/>
  <c r="I109" i="27" s="1"/>
  <c r="I110" i="27" s="1"/>
  <c r="I111" i="27" s="1"/>
  <c r="I112" i="27" s="1"/>
  <c r="I113" i="27" s="1"/>
  <c r="I114" i="27" s="1"/>
  <c r="I115" i="27" s="1"/>
  <c r="I116" i="27" s="1"/>
  <c r="I117" i="27" s="1"/>
  <c r="I118" i="27" s="1"/>
  <c r="I119" i="27" s="1"/>
  <c r="I120" i="27" s="1"/>
  <c r="I121" i="27" s="1"/>
  <c r="I122" i="27" s="1"/>
  <c r="I123" i="27" s="1"/>
  <c r="I124" i="27" s="1"/>
  <c r="I125" i="27" s="1"/>
  <c r="I126" i="27" s="1"/>
  <c r="I127" i="27" s="1"/>
  <c r="I128" i="27" s="1"/>
  <c r="I129" i="27" s="1"/>
  <c r="I130" i="27" s="1"/>
  <c r="I131" i="27" s="1"/>
  <c r="I132" i="27" s="1"/>
  <c r="I133" i="27" s="1"/>
  <c r="I134" i="27" s="1"/>
  <c r="I135" i="27" s="1"/>
  <c r="I136" i="27" s="1"/>
  <c r="I137" i="27" s="1"/>
  <c r="I138" i="27" s="1"/>
  <c r="I139" i="27" s="1"/>
  <c r="I140" i="27" s="1"/>
  <c r="I141" i="27" s="1"/>
  <c r="I142" i="27" s="1"/>
  <c r="I143" i="27" s="1"/>
  <c r="I144" i="27" s="1"/>
  <c r="I145" i="27" s="1"/>
  <c r="I146" i="27" s="1"/>
  <c r="I147" i="27" s="1"/>
  <c r="I148" i="27" s="1"/>
  <c r="I149" i="27" s="1"/>
  <c r="I150" i="27" s="1"/>
  <c r="I151" i="27" s="1"/>
  <c r="I152" i="27" s="1"/>
  <c r="I153" i="27" s="1"/>
  <c r="I154" i="27" s="1"/>
  <c r="I155" i="27" s="1"/>
  <c r="I156" i="27" s="1"/>
  <c r="I157" i="27" s="1"/>
  <c r="I158" i="27" s="1"/>
  <c r="I159" i="27" s="1"/>
  <c r="I160" i="27" s="1"/>
  <c r="I161" i="27" s="1"/>
  <c r="I162" i="27" s="1"/>
  <c r="I163" i="27" s="1"/>
  <c r="I164" i="27" s="1"/>
  <c r="I165" i="27" s="1"/>
  <c r="I166" i="27" s="1"/>
  <c r="I167" i="27" s="1"/>
  <c r="I168" i="27" s="1"/>
  <c r="I169" i="27" s="1"/>
  <c r="I170" i="27" s="1"/>
  <c r="I171" i="27" s="1"/>
  <c r="I172" i="27" s="1"/>
  <c r="I173" i="27" s="1"/>
  <c r="I174" i="27" s="1"/>
  <c r="I175" i="27" s="1"/>
  <c r="I176" i="27" s="1"/>
  <c r="I177" i="27" s="1"/>
  <c r="I178" i="27" s="1"/>
  <c r="I179" i="27" s="1"/>
  <c r="I180" i="27" s="1"/>
  <c r="I181" i="27" s="1"/>
  <c r="I182" i="27" s="1"/>
  <c r="I183" i="27" s="1"/>
  <c r="I184" i="27" s="1"/>
  <c r="I185" i="27" s="1"/>
  <c r="I186" i="27" s="1"/>
  <c r="I187" i="27" s="1"/>
  <c r="I188" i="27" s="1"/>
  <c r="I189" i="27" s="1"/>
  <c r="I190" i="27" s="1"/>
  <c r="I191" i="27" s="1"/>
  <c r="I192" i="27" s="1"/>
  <c r="I193" i="27" s="1"/>
  <c r="I194" i="27" s="1"/>
  <c r="I195" i="27" s="1"/>
  <c r="I196" i="27" s="1"/>
  <c r="I197" i="27" s="1"/>
  <c r="I198" i="27" s="1"/>
  <c r="I199" i="27" s="1"/>
  <c r="I200" i="27" s="1"/>
  <c r="I201" i="27" s="1"/>
  <c r="I202" i="27" s="1"/>
  <c r="I203" i="27" s="1"/>
  <c r="I204" i="27" s="1"/>
  <c r="I205" i="27" s="1"/>
  <c r="I206" i="27" s="1"/>
  <c r="I207" i="27" s="1"/>
  <c r="I208" i="27" s="1"/>
  <c r="I209" i="27" s="1"/>
  <c r="I210" i="27" s="1"/>
  <c r="I211" i="27" s="1"/>
  <c r="I212" i="27" s="1"/>
  <c r="I213" i="27" s="1"/>
  <c r="I214" i="27" s="1"/>
  <c r="I215" i="27" s="1"/>
  <c r="I216" i="27" s="1"/>
  <c r="I217" i="27" s="1"/>
  <c r="I218" i="27" s="1"/>
  <c r="I219" i="27" s="1"/>
  <c r="I220" i="27" s="1"/>
  <c r="I221" i="27" s="1"/>
  <c r="I222" i="27" s="1"/>
  <c r="I223" i="27" s="1"/>
  <c r="I224" i="27" s="1"/>
  <c r="I225" i="27" s="1"/>
  <c r="I226" i="27" s="1"/>
  <c r="I227" i="27" s="1"/>
  <c r="I228" i="27" s="1"/>
  <c r="I229" i="27" s="1"/>
  <c r="I230" i="27" s="1"/>
  <c r="I231" i="27" s="1"/>
  <c r="I232" i="27" s="1"/>
  <c r="I233" i="27" s="1"/>
  <c r="I234" i="27" s="1"/>
  <c r="I235" i="27" s="1"/>
  <c r="I236" i="27" s="1"/>
  <c r="I237" i="27" s="1"/>
  <c r="I238" i="27" s="1"/>
  <c r="I239" i="27" s="1"/>
  <c r="I240" i="27" s="1"/>
  <c r="I241" i="27" s="1"/>
  <c r="I242" i="27" s="1"/>
  <c r="I11" i="8"/>
  <c r="H11" i="8"/>
  <c r="F224" i="35"/>
  <c r="G224" i="35"/>
  <c r="D11" i="8" l="1"/>
  <c r="E11" i="8"/>
  <c r="J114" i="12"/>
  <c r="Q153" i="12" l="1"/>
  <c r="Q149" i="12" l="1"/>
  <c r="Q150" i="12"/>
  <c r="F229" i="28" l="1"/>
  <c r="E237" i="28" s="1"/>
  <c r="L4" i="8" s="1"/>
  <c r="E250" i="27" l="1"/>
  <c r="Q152" i="12" l="1"/>
  <c r="Q151" i="12"/>
  <c r="K73" i="12"/>
  <c r="C4" i="40" l="1"/>
  <c r="C5" i="40" l="1"/>
  <c r="C6" i="40" l="1"/>
  <c r="C7" i="40" l="1"/>
  <c r="C8" i="40" l="1"/>
  <c r="J120" i="12"/>
  <c r="J119" i="12"/>
  <c r="J117" i="12"/>
  <c r="J116" i="12"/>
  <c r="C9" i="40" l="1"/>
  <c r="G243" i="27"/>
  <c r="C10" i="40" l="1"/>
  <c r="I14" i="8"/>
  <c r="H14" i="8"/>
  <c r="E14" i="8"/>
  <c r="D14" i="8"/>
  <c r="H21" i="38"/>
  <c r="E39" i="38" s="1"/>
  <c r="G21" i="38"/>
  <c r="I13" i="8"/>
  <c r="C13" i="8"/>
  <c r="H13" i="8"/>
  <c r="E13" i="8"/>
  <c r="D13" i="8"/>
  <c r="H177" i="37"/>
  <c r="E195" i="37" s="1"/>
  <c r="G177" i="37"/>
  <c r="L13" i="8"/>
  <c r="J14" i="8" l="1"/>
  <c r="J13" i="8"/>
  <c r="Q13" i="8" s="1"/>
  <c r="S13" i="8" s="1"/>
  <c r="T13" i="8" s="1" a="1"/>
  <c r="T13" i="8" s="1"/>
  <c r="B13" i="40"/>
  <c r="C11" i="40"/>
  <c r="E40" i="38"/>
  <c r="C14" i="8"/>
  <c r="F21" i="38"/>
  <c r="E29" i="38" s="1"/>
  <c r="L14" i="8" s="1"/>
  <c r="E196" i="37"/>
  <c r="D12" i="8"/>
  <c r="H12" i="8"/>
  <c r="I12" i="8"/>
  <c r="L12" i="8"/>
  <c r="E232" i="35"/>
  <c r="L11" i="8" s="1"/>
  <c r="I10" i="8"/>
  <c r="H10" i="8"/>
  <c r="C10" i="8"/>
  <c r="E10" i="8"/>
  <c r="D10" i="8"/>
  <c r="H240" i="34"/>
  <c r="E258" i="34" s="1"/>
  <c r="G240" i="34"/>
  <c r="F240" i="34"/>
  <c r="E248" i="34" s="1"/>
  <c r="L10" i="8" s="1"/>
  <c r="V13" i="8" l="1"/>
  <c r="X13" i="8" s="1"/>
  <c r="Y13" i="8" s="1" a="1"/>
  <c r="Y13" i="8" s="1"/>
  <c r="O13" i="8" s="1"/>
  <c r="K13" i="8"/>
  <c r="M13" i="8" s="1"/>
  <c r="K14" i="8"/>
  <c r="M14" i="8" s="1"/>
  <c r="B12" i="40"/>
  <c r="J11" i="8"/>
  <c r="B11" i="40"/>
  <c r="D11" i="40" s="1"/>
  <c r="B10" i="40"/>
  <c r="D10" i="40" s="1"/>
  <c r="C12" i="40"/>
  <c r="B14" i="40"/>
  <c r="E243" i="35"/>
  <c r="E259" i="34"/>
  <c r="J10" i="8"/>
  <c r="Q10" i="8" s="1"/>
  <c r="S10" i="8" s="1"/>
  <c r="T10" i="8" s="1" a="1"/>
  <c r="T10" i="8" s="1"/>
  <c r="H9" i="8"/>
  <c r="C9" i="8"/>
  <c r="I9" i="8"/>
  <c r="E9" i="8"/>
  <c r="D9" i="8"/>
  <c r="L9" i="8"/>
  <c r="C8" i="8"/>
  <c r="H8" i="8"/>
  <c r="E8" i="8"/>
  <c r="D8" i="8"/>
  <c r="L8" i="8"/>
  <c r="H7" i="8"/>
  <c r="I7" i="8"/>
  <c r="E7" i="8"/>
  <c r="D7" i="8"/>
  <c r="E275" i="31"/>
  <c r="V11" i="8" l="1"/>
  <c r="X11" i="8" s="1"/>
  <c r="Q11" i="8"/>
  <c r="S11" i="8" s="1"/>
  <c r="T11" i="8" s="1" a="1"/>
  <c r="T11" i="8" s="1"/>
  <c r="V10" i="8"/>
  <c r="X10" i="8" s="1"/>
  <c r="O10" i="8" s="1"/>
  <c r="K10" i="8"/>
  <c r="M10" i="8" s="1"/>
  <c r="K11" i="8"/>
  <c r="M11" i="8" s="1"/>
  <c r="J7" i="8"/>
  <c r="K7" i="8" s="1"/>
  <c r="M7" i="8" s="1"/>
  <c r="B9" i="40"/>
  <c r="D9" i="40" s="1"/>
  <c r="B8" i="40"/>
  <c r="D8" i="40" s="1"/>
  <c r="B7" i="40"/>
  <c r="D7" i="40" s="1"/>
  <c r="C13" i="40"/>
  <c r="J8" i="8"/>
  <c r="V8" i="8" s="1"/>
  <c r="E228" i="32"/>
  <c r="E276" i="31"/>
  <c r="I6" i="8"/>
  <c r="H6" i="8"/>
  <c r="E6" i="8"/>
  <c r="D6" i="8"/>
  <c r="X8" i="8" l="1"/>
  <c r="Y8" i="8" s="1" a="1"/>
  <c r="Y8" i="8" s="1"/>
  <c r="O8" i="8" s="1"/>
  <c r="Q8" i="8"/>
  <c r="S8" i="8" s="1"/>
  <c r="T8" i="8" s="1" a="1"/>
  <c r="T8" i="8" s="1"/>
  <c r="V7" i="8"/>
  <c r="X7" i="8" s="1"/>
  <c r="Y7" i="8" s="1" a="1"/>
  <c r="Y7" i="8" s="1"/>
  <c r="O7" i="8" s="1"/>
  <c r="Q7" i="8"/>
  <c r="S7" i="8" s="1"/>
  <c r="T7" i="8" s="1" a="1"/>
  <c r="T7" i="8" s="1"/>
  <c r="B6" i="40"/>
  <c r="D6" i="40" s="1"/>
  <c r="J9" i="8"/>
  <c r="K8" i="8"/>
  <c r="M8" i="8" s="1"/>
  <c r="C14" i="40"/>
  <c r="E269" i="30"/>
  <c r="E270" i="30" s="1"/>
  <c r="E259" i="30"/>
  <c r="L6" i="8" s="1"/>
  <c r="I5" i="8"/>
  <c r="H5" i="8"/>
  <c r="B5" i="40"/>
  <c r="D5" i="40" s="1"/>
  <c r="E5" i="8"/>
  <c r="D5" i="8"/>
  <c r="Q9" i="8" l="1"/>
  <c r="S9" i="8" s="1"/>
  <c r="T9" i="8" s="1" a="1"/>
  <c r="T9" i="8" s="1"/>
  <c r="V9" i="8"/>
  <c r="X9" i="8" s="1"/>
  <c r="O9" i="8" s="1"/>
  <c r="K9" i="8"/>
  <c r="M9" i="8" s="1"/>
  <c r="J6" i="8"/>
  <c r="G250" i="29"/>
  <c r="Q6" i="8" l="1"/>
  <c r="X6" i="8"/>
  <c r="Y6" i="8" s="1" a="1"/>
  <c r="Y6" i="8" s="1"/>
  <c r="O6" i="8" s="1"/>
  <c r="S6" i="8"/>
  <c r="T6" i="8" s="1" a="1"/>
  <c r="T6" i="8" s="1"/>
  <c r="K6" i="8"/>
  <c r="M6" i="8" s="1"/>
  <c r="E48" i="12"/>
  <c r="H4" i="8" l="1"/>
  <c r="C4" i="8"/>
  <c r="I4" i="8"/>
  <c r="E4" i="8"/>
  <c r="D4" i="8"/>
  <c r="H229" i="28"/>
  <c r="E247" i="28" s="1"/>
  <c r="H243" i="27"/>
  <c r="E261" i="27" s="1"/>
  <c r="B4" i="40" l="1"/>
  <c r="D4" i="40" s="1"/>
  <c r="J4" i="8"/>
  <c r="K4" i="8" s="1"/>
  <c r="M4" i="8" s="1"/>
  <c r="E248" i="28"/>
  <c r="G229" i="28"/>
  <c r="V4" i="8" l="1"/>
  <c r="Q4" i="8"/>
  <c r="S4" i="8" s="1"/>
  <c r="T4" i="8" s="1" a="1"/>
  <c r="T4" i="8" s="1"/>
  <c r="D15" i="40"/>
  <c r="X4" i="8"/>
  <c r="Y4" i="8" s="1" a="1"/>
  <c r="Y4" i="8" s="1"/>
  <c r="O4" i="8" s="1"/>
  <c r="E44" i="12"/>
  <c r="E43" i="12"/>
  <c r="J118" i="12" l="1"/>
  <c r="D3" i="8" l="1"/>
  <c r="D15" i="8" l="1"/>
  <c r="E262" i="27"/>
  <c r="J3" i="8" l="1"/>
  <c r="H15" i="8"/>
  <c r="I3" i="8"/>
  <c r="I15" i="8" s="1"/>
  <c r="C15" i="8" l="1"/>
  <c r="E3" i="8" l="1"/>
  <c r="F243" i="27"/>
  <c r="E251" i="27" s="1"/>
  <c r="Q3" i="8" l="1"/>
  <c r="S3" i="8" s="1"/>
  <c r="T3" i="8" s="1" a="1"/>
  <c r="T3" i="8" s="1"/>
  <c r="V3" i="8"/>
  <c r="X3" i="8"/>
  <c r="K3" i="8"/>
  <c r="Y3" i="8" l="1" a="1"/>
  <c r="Y3" i="8" s="1"/>
  <c r="O3" i="8" s="1"/>
  <c r="G15" i="8"/>
  <c r="E15" i="8"/>
  <c r="E252" i="27" l="1"/>
  <c r="L3" i="8" l="1"/>
  <c r="L15" i="8" s="1"/>
  <c r="E264" i="27"/>
  <c r="G265" i="27" s="1"/>
  <c r="M3" i="8" l="1"/>
  <c r="I7" i="28"/>
  <c r="I8" i="28" s="1"/>
  <c r="I9" i="28" s="1"/>
  <c r="I10" i="28" s="1"/>
  <c r="I11" i="28" s="1"/>
  <c r="I12" i="28" s="1"/>
  <c r="I13" i="28" s="1"/>
  <c r="I14" i="28" s="1"/>
  <c r="I15" i="28" s="1"/>
  <c r="I16" i="28" s="1"/>
  <c r="I17" i="28" s="1"/>
  <c r="I18" i="28" s="1"/>
  <c r="I19" i="28" s="1"/>
  <c r="I20" i="28" s="1"/>
  <c r="I21" i="28" s="1"/>
  <c r="I22" i="28" s="1"/>
  <c r="I23" i="28" s="1"/>
  <c r="I24" i="28" s="1"/>
  <c r="I25" i="28" s="1"/>
  <c r="I26" i="28" s="1"/>
  <c r="I27" i="28" s="1"/>
  <c r="I28" i="28" s="1"/>
  <c r="I29" i="28" s="1"/>
  <c r="I30" i="28" s="1"/>
  <c r="I31" i="28" s="1"/>
  <c r="I32" i="28" s="1"/>
  <c r="I33" i="28" s="1"/>
  <c r="I34" i="28" s="1"/>
  <c r="I35" i="28" s="1"/>
  <c r="I36" i="28" s="1"/>
  <c r="I37" i="28" s="1"/>
  <c r="I38" i="28" s="1"/>
  <c r="I39" i="28" s="1"/>
  <c r="I40" i="28" s="1"/>
  <c r="I41" i="28" s="1"/>
  <c r="I42" i="28" s="1"/>
  <c r="I43" i="28" s="1"/>
  <c r="I44" i="28" s="1"/>
  <c r="I45" i="28" s="1"/>
  <c r="I46" i="28" s="1"/>
  <c r="I47" i="28" s="1"/>
  <c r="I48" i="28" s="1"/>
  <c r="I49" i="28" s="1"/>
  <c r="I50" i="28" s="1"/>
  <c r="I51" i="28" s="1"/>
  <c r="I52" i="28" s="1"/>
  <c r="I53" i="28" s="1"/>
  <c r="I54" i="28" s="1"/>
  <c r="I55" i="28" s="1"/>
  <c r="I56" i="28" s="1"/>
  <c r="I57" i="28" s="1"/>
  <c r="I58" i="28" s="1"/>
  <c r="I59" i="28" s="1"/>
  <c r="I60" i="28" s="1"/>
  <c r="I61" i="28" s="1"/>
  <c r="I62" i="28" s="1"/>
  <c r="I63" i="28" s="1"/>
  <c r="I64" i="28" s="1"/>
  <c r="I65" i="28" s="1"/>
  <c r="I66" i="28" s="1"/>
  <c r="I67" i="28" s="1"/>
  <c r="I68" i="28" s="1"/>
  <c r="I69" i="28" s="1"/>
  <c r="I70" i="28" s="1"/>
  <c r="I71" i="28" s="1"/>
  <c r="I72" i="28" s="1"/>
  <c r="I73" i="28" l="1"/>
  <c r="I74" i="28" s="1"/>
  <c r="I75" i="28" s="1"/>
  <c r="I76" i="28" s="1"/>
  <c r="I77" i="28" s="1"/>
  <c r="E236" i="28"/>
  <c r="E238" i="28" s="1"/>
  <c r="E250" i="28" s="1"/>
  <c r="I78" i="28" l="1"/>
  <c r="I79" i="28" s="1"/>
  <c r="I80" i="28" s="1"/>
  <c r="I81" i="28" s="1"/>
  <c r="I82" i="28" s="1"/>
  <c r="I83" i="28" s="1"/>
  <c r="I84" i="28" s="1"/>
  <c r="I85" i="28" s="1"/>
  <c r="I86" i="28" s="1"/>
  <c r="I87" i="28" s="1"/>
  <c r="I88" i="28" s="1"/>
  <c r="I89" i="28" s="1"/>
  <c r="I90" i="28" s="1"/>
  <c r="I91" i="28" s="1"/>
  <c r="I92" i="28" s="1"/>
  <c r="I93" i="28" s="1"/>
  <c r="I94" i="28" s="1"/>
  <c r="I95" i="28" s="1"/>
  <c r="I96" i="28" s="1"/>
  <c r="I97" i="28" s="1"/>
  <c r="I98" i="28" s="1"/>
  <c r="I99" i="28" s="1"/>
  <c r="I100" i="28" s="1"/>
  <c r="I101" i="28" s="1"/>
  <c r="I102" i="28" s="1"/>
  <c r="I103" i="28" s="1"/>
  <c r="I104" i="28" s="1"/>
  <c r="I105" i="28" s="1"/>
  <c r="I106" i="28" s="1"/>
  <c r="I107" i="28" s="1"/>
  <c r="I108" i="28" s="1"/>
  <c r="I7" i="29"/>
  <c r="I8" i="29" s="1"/>
  <c r="I9" i="29" s="1"/>
  <c r="I10" i="29" s="1"/>
  <c r="I11" i="29" s="1"/>
  <c r="I12" i="29" s="1"/>
  <c r="I13" i="29" s="1"/>
  <c r="I14" i="29" s="1"/>
  <c r="I15" i="29" s="1"/>
  <c r="I16" i="29" s="1"/>
  <c r="I17" i="29" s="1"/>
  <c r="I18" i="29" s="1"/>
  <c r="I19" i="29" s="1"/>
  <c r="I20" i="29" s="1"/>
  <c r="I21" i="29" s="1"/>
  <c r="I22" i="29" s="1"/>
  <c r="I23" i="29" s="1"/>
  <c r="I24" i="29" s="1"/>
  <c r="I25" i="29" s="1"/>
  <c r="I26" i="29" s="1"/>
  <c r="I27" i="29" s="1"/>
  <c r="I28" i="29" s="1"/>
  <c r="I29" i="29" s="1"/>
  <c r="I30" i="29" s="1"/>
  <c r="I31" i="29" s="1"/>
  <c r="I32" i="29" s="1"/>
  <c r="I33" i="29" s="1"/>
  <c r="I34" i="29" s="1"/>
  <c r="I35" i="29" s="1"/>
  <c r="I36" i="29" s="1"/>
  <c r="I37" i="29" s="1"/>
  <c r="I38" i="29" s="1"/>
  <c r="I39" i="29" s="1"/>
  <c r="I40" i="29" s="1"/>
  <c r="I41" i="29" s="1"/>
  <c r="I42" i="29" s="1"/>
  <c r="I43" i="29" s="1"/>
  <c r="I44" i="29" s="1"/>
  <c r="I45" i="29" s="1"/>
  <c r="I46" i="29" s="1"/>
  <c r="I47" i="29" s="1"/>
  <c r="I48" i="29" s="1"/>
  <c r="I49" i="29" s="1"/>
  <c r="I50" i="29" s="1"/>
  <c r="I51" i="29" s="1"/>
  <c r="I52" i="29" s="1"/>
  <c r="I53" i="29" s="1"/>
  <c r="I54" i="29" s="1"/>
  <c r="I55" i="29" s="1"/>
  <c r="I56" i="29" s="1"/>
  <c r="I57" i="29" s="1"/>
  <c r="I58" i="29" s="1"/>
  <c r="I59" i="29" s="1"/>
  <c r="I60" i="29" s="1"/>
  <c r="I61" i="29" s="1"/>
  <c r="I62" i="29" s="1"/>
  <c r="I63" i="29" s="1"/>
  <c r="I64" i="29" s="1"/>
  <c r="I65" i="29" s="1"/>
  <c r="I66" i="29" s="1"/>
  <c r="I67" i="29" s="1"/>
  <c r="I68" i="29" s="1"/>
  <c r="I69" i="29" s="1"/>
  <c r="I70" i="29" s="1"/>
  <c r="I71" i="29" s="1"/>
  <c r="I72" i="29" s="1"/>
  <c r="I73" i="29" s="1"/>
  <c r="I74" i="29" s="1"/>
  <c r="I75" i="29" s="1"/>
  <c r="I76" i="29" s="1"/>
  <c r="I77" i="29" s="1"/>
  <c r="I78" i="29" s="1"/>
  <c r="I79" i="29" s="1"/>
  <c r="I80" i="29" s="1"/>
  <c r="I81" i="29" s="1"/>
  <c r="I82" i="29" s="1"/>
  <c r="I83" i="29" s="1"/>
  <c r="I84" i="29" s="1"/>
  <c r="I85" i="29" s="1"/>
  <c r="I86" i="29" s="1"/>
  <c r="I87" i="29" s="1"/>
  <c r="I88" i="29" s="1"/>
  <c r="H250" i="29"/>
  <c r="E268" i="29" s="1"/>
  <c r="I89" i="29" l="1"/>
  <c r="I90" i="29" s="1"/>
  <c r="I91" i="29" s="1"/>
  <c r="I92" i="29" s="1"/>
  <c r="I93" i="29" s="1"/>
  <c r="I94" i="29" s="1"/>
  <c r="I95" i="29" s="1"/>
  <c r="I96" i="29" s="1"/>
  <c r="I97" i="29" s="1"/>
  <c r="I98" i="29" s="1"/>
  <c r="I99" i="29" s="1"/>
  <c r="I100" i="29" s="1"/>
  <c r="I101" i="29" s="1"/>
  <c r="I102" i="29" s="1"/>
  <c r="I103" i="29" s="1"/>
  <c r="I104" i="29" s="1"/>
  <c r="I105" i="29" s="1"/>
  <c r="I106" i="29" s="1"/>
  <c r="I107" i="29" s="1"/>
  <c r="I108" i="29" s="1"/>
  <c r="I109" i="29" s="1"/>
  <c r="I110" i="29" s="1"/>
  <c r="I111" i="29" s="1"/>
  <c r="I112" i="29" s="1"/>
  <c r="I113" i="29" s="1"/>
  <c r="I114" i="29" s="1"/>
  <c r="I115" i="29" s="1"/>
  <c r="I116" i="29" s="1"/>
  <c r="I117" i="29" s="1"/>
  <c r="I118" i="29" s="1"/>
  <c r="I119" i="29" s="1"/>
  <c r="I120" i="29" s="1"/>
  <c r="I121" i="29" s="1"/>
  <c r="I122" i="29" s="1"/>
  <c r="I123" i="29" s="1"/>
  <c r="I124" i="29" s="1"/>
  <c r="I125" i="29" s="1"/>
  <c r="I126" i="29" s="1"/>
  <c r="I127" i="29" s="1"/>
  <c r="I128" i="29" s="1"/>
  <c r="I129" i="29" s="1"/>
  <c r="I130" i="29" s="1"/>
  <c r="I131" i="29" s="1"/>
  <c r="I132" i="29" s="1"/>
  <c r="I133" i="29" s="1"/>
  <c r="I134" i="29" s="1"/>
  <c r="I135" i="29" s="1"/>
  <c r="I136" i="29" s="1"/>
  <c r="I137" i="29" s="1"/>
  <c r="I138" i="29" s="1"/>
  <c r="I139" i="29" s="1"/>
  <c r="I140" i="29" s="1"/>
  <c r="I141" i="29" s="1"/>
  <c r="I142" i="29" s="1"/>
  <c r="I143" i="29" s="1"/>
  <c r="I144" i="29" s="1"/>
  <c r="I145" i="29" s="1"/>
  <c r="I146" i="29" s="1"/>
  <c r="I147" i="29" s="1"/>
  <c r="I148" i="29" s="1"/>
  <c r="I149" i="29" s="1"/>
  <c r="I150" i="29" s="1"/>
  <c r="I151" i="29" s="1"/>
  <c r="I152" i="29" s="1"/>
  <c r="I153" i="29" s="1"/>
  <c r="I154" i="29" s="1"/>
  <c r="I155" i="29" s="1"/>
  <c r="I156" i="29" s="1"/>
  <c r="I157" i="29" s="1"/>
  <c r="I158" i="29" s="1"/>
  <c r="I159" i="29" s="1"/>
  <c r="I160" i="29" s="1"/>
  <c r="I161" i="29" s="1"/>
  <c r="I162" i="29" s="1"/>
  <c r="I163" i="29" s="1"/>
  <c r="I164" i="29" s="1"/>
  <c r="I165" i="29" s="1"/>
  <c r="I166" i="29" s="1"/>
  <c r="I167" i="29" s="1"/>
  <c r="I168" i="29" s="1"/>
  <c r="I169" i="29" s="1"/>
  <c r="I170" i="29" s="1"/>
  <c r="I171" i="29" s="1"/>
  <c r="I172" i="29" s="1"/>
  <c r="I173" i="29" s="1"/>
  <c r="I174" i="29" s="1"/>
  <c r="I175" i="29" s="1"/>
  <c r="I176" i="29" s="1"/>
  <c r="I177" i="29" s="1"/>
  <c r="I178" i="29" s="1"/>
  <c r="I179" i="29" s="1"/>
  <c r="I180" i="29" s="1"/>
  <c r="I181" i="29" s="1"/>
  <c r="I182" i="29" s="1"/>
  <c r="I183" i="29" s="1"/>
  <c r="I184" i="29" s="1"/>
  <c r="I185" i="29" s="1"/>
  <c r="I186" i="29" s="1"/>
  <c r="I187" i="29" s="1"/>
  <c r="I188" i="29" s="1"/>
  <c r="I189" i="29" s="1"/>
  <c r="I190" i="29" s="1"/>
  <c r="I191" i="29" s="1"/>
  <c r="I192" i="29" s="1"/>
  <c r="I193" i="29" s="1"/>
  <c r="I194" i="29" s="1"/>
  <c r="I195" i="29" s="1"/>
  <c r="I196" i="29" s="1"/>
  <c r="I197" i="29" s="1"/>
  <c r="I198" i="29" s="1"/>
  <c r="I199" i="29" s="1"/>
  <c r="I200" i="29" s="1"/>
  <c r="I201" i="29" s="1"/>
  <c r="I202" i="29" s="1"/>
  <c r="I203" i="29" s="1"/>
  <c r="I204" i="29" s="1"/>
  <c r="I205" i="29" s="1"/>
  <c r="I206" i="29" s="1"/>
  <c r="I207" i="29" s="1"/>
  <c r="I208" i="29" s="1"/>
  <c r="I209" i="29" s="1"/>
  <c r="I210" i="29" s="1"/>
  <c r="I211" i="29" s="1"/>
  <c r="I212" i="29" s="1"/>
  <c r="I213" i="29" s="1"/>
  <c r="I214" i="29" s="1"/>
  <c r="I215" i="29" s="1"/>
  <c r="I216" i="29" s="1"/>
  <c r="I217" i="29" s="1"/>
  <c r="I218" i="29" s="1"/>
  <c r="I219" i="29" s="1"/>
  <c r="I220" i="29" s="1"/>
  <c r="I221" i="29" s="1"/>
  <c r="I222" i="29" s="1"/>
  <c r="I223" i="29" s="1"/>
  <c r="I224" i="29" s="1"/>
  <c r="I225" i="29" s="1"/>
  <c r="I226" i="29" s="1"/>
  <c r="I227" i="29" s="1"/>
  <c r="I228" i="29" s="1"/>
  <c r="I229" i="29" s="1"/>
  <c r="I230" i="29" s="1"/>
  <c r="I231" i="29" s="1"/>
  <c r="I232" i="29" s="1"/>
  <c r="I233" i="29" s="1"/>
  <c r="I234" i="29" s="1"/>
  <c r="I235" i="29" s="1"/>
  <c r="I236" i="29" s="1"/>
  <c r="I237" i="29" s="1"/>
  <c r="I238" i="29" s="1"/>
  <c r="I239" i="29" s="1"/>
  <c r="I240" i="29" s="1"/>
  <c r="I241" i="29" s="1"/>
  <c r="I242" i="29" s="1"/>
  <c r="I243" i="29" s="1"/>
  <c r="I244" i="29" s="1"/>
  <c r="I245" i="29" s="1"/>
  <c r="I246" i="29" s="1"/>
  <c r="I247" i="29" s="1"/>
  <c r="I248" i="29" s="1"/>
  <c r="I249" i="29" s="1"/>
  <c r="I109" i="28"/>
  <c r="I110" i="28" s="1"/>
  <c r="I111" i="28" s="1"/>
  <c r="I112" i="28" s="1"/>
  <c r="I113" i="28" s="1"/>
  <c r="I114" i="28" s="1"/>
  <c r="I115" i="28" s="1"/>
  <c r="I116" i="28" s="1"/>
  <c r="I117" i="28" s="1"/>
  <c r="I118" i="28" s="1"/>
  <c r="I119" i="28" s="1"/>
  <c r="I120" i="28" s="1"/>
  <c r="I121" i="28" s="1"/>
  <c r="I122" i="28" s="1"/>
  <c r="I123" i="28" s="1"/>
  <c r="I124" i="28" s="1"/>
  <c r="I125" i="28" s="1"/>
  <c r="I126" i="28" s="1"/>
  <c r="I127" i="28" s="1"/>
  <c r="I128" i="28" s="1"/>
  <c r="I129" i="28" s="1"/>
  <c r="I130" i="28" s="1"/>
  <c r="I131" i="28" s="1"/>
  <c r="I132" i="28" s="1"/>
  <c r="I133" i="28" s="1"/>
  <c r="I134" i="28" s="1"/>
  <c r="I135" i="28" s="1"/>
  <c r="I136" i="28" s="1"/>
  <c r="I137" i="28" s="1"/>
  <c r="I138" i="28" s="1"/>
  <c r="I139" i="28" s="1"/>
  <c r="I140" i="28" s="1"/>
  <c r="I141" i="28" s="1"/>
  <c r="I142" i="28" s="1"/>
  <c r="I143" i="28" s="1"/>
  <c r="I144" i="28" s="1"/>
  <c r="I145" i="28" s="1"/>
  <c r="I146" i="28" s="1"/>
  <c r="I147" i="28" s="1"/>
  <c r="I148" i="28" s="1"/>
  <c r="I149" i="28" s="1"/>
  <c r="I150" i="28" s="1"/>
  <c r="I151" i="28" s="1"/>
  <c r="I152" i="28" s="1"/>
  <c r="I153" i="28" s="1"/>
  <c r="I154" i="28" s="1"/>
  <c r="I155" i="28" s="1"/>
  <c r="I156" i="28" s="1"/>
  <c r="I157" i="28" s="1"/>
  <c r="I158" i="28" s="1"/>
  <c r="I159" i="28" s="1"/>
  <c r="I160" i="28" s="1"/>
  <c r="I161" i="28" s="1"/>
  <c r="I162" i="28" s="1"/>
  <c r="I163" i="28" s="1"/>
  <c r="I164" i="28" s="1"/>
  <c r="I165" i="28" s="1"/>
  <c r="I166" i="28" s="1"/>
  <c r="I167" i="28" s="1"/>
  <c r="I168" i="28" s="1"/>
  <c r="I169" i="28" s="1"/>
  <c r="I170" i="28" s="1"/>
  <c r="I171" i="28" s="1"/>
  <c r="I172" i="28" s="1"/>
  <c r="I173" i="28" s="1"/>
  <c r="I174" i="28" s="1"/>
  <c r="I175" i="28" s="1"/>
  <c r="I176" i="28" s="1"/>
  <c r="I177" i="28" s="1"/>
  <c r="I178" i="28" s="1"/>
  <c r="I179" i="28" s="1"/>
  <c r="I180" i="28" s="1"/>
  <c r="I181" i="28" s="1"/>
  <c r="I182" i="28" s="1"/>
  <c r="I183" i="28" s="1"/>
  <c r="I184" i="28" s="1"/>
  <c r="I185" i="28" s="1"/>
  <c r="I186" i="28" s="1"/>
  <c r="I187" i="28" s="1"/>
  <c r="I188" i="28" s="1"/>
  <c r="I189" i="28" s="1"/>
  <c r="I190" i="28" s="1"/>
  <c r="I191" i="28" s="1"/>
  <c r="I192" i="28" s="1"/>
  <c r="I193" i="28" s="1"/>
  <c r="I194" i="28" s="1"/>
  <c r="I195" i="28" s="1"/>
  <c r="I196" i="28" s="1"/>
  <c r="I197" i="28" s="1"/>
  <c r="I198" i="28" s="1"/>
  <c r="E269" i="29"/>
  <c r="E257" i="29"/>
  <c r="E259" i="29" s="1"/>
  <c r="J5" i="8"/>
  <c r="V5" i="8" s="1"/>
  <c r="Q5" i="8" l="1"/>
  <c r="X5" i="8"/>
  <c r="S5" i="8"/>
  <c r="T5" i="8" s="1" a="1"/>
  <c r="T5" i="8" s="1"/>
  <c r="I199" i="28"/>
  <c r="I200" i="28" s="1"/>
  <c r="I201" i="28" s="1"/>
  <c r="K5" i="8"/>
  <c r="E271" i="29"/>
  <c r="G272" i="29" s="1"/>
  <c r="Y5" i="8" l="1" a="1"/>
  <c r="Y5" i="8" s="1"/>
  <c r="O5" i="8" s="1"/>
  <c r="I7" i="30"/>
  <c r="I8" i="30" s="1"/>
  <c r="I9" i="30" s="1"/>
  <c r="I10" i="30" s="1"/>
  <c r="I11" i="30" s="1"/>
  <c r="I12" i="30" s="1"/>
  <c r="I13" i="30" s="1"/>
  <c r="I14" i="30" s="1"/>
  <c r="I15" i="30" s="1"/>
  <c r="I16" i="30" s="1"/>
  <c r="I17" i="30" s="1"/>
  <c r="I18" i="30" s="1"/>
  <c r="I19" i="30" s="1"/>
  <c r="I20" i="30" s="1"/>
  <c r="I21" i="30" s="1"/>
  <c r="I22" i="30" s="1"/>
  <c r="I23" i="30" s="1"/>
  <c r="I24" i="30" s="1"/>
  <c r="I25" i="30" s="1"/>
  <c r="I26" i="30" s="1"/>
  <c r="I27" i="30" s="1"/>
  <c r="I28" i="30" s="1"/>
  <c r="I29" i="30" s="1"/>
  <c r="I30" i="30" s="1"/>
  <c r="I31" i="30" s="1"/>
  <c r="I32" i="30" s="1"/>
  <c r="I33" i="30" s="1"/>
  <c r="I34" i="30" s="1"/>
  <c r="I35" i="30" s="1"/>
  <c r="I36" i="30" s="1"/>
  <c r="I37" i="30" s="1"/>
  <c r="I38" i="30" s="1"/>
  <c r="I39" i="30" s="1"/>
  <c r="I40" i="30" s="1"/>
  <c r="I41" i="30" s="1"/>
  <c r="I42" i="30" s="1"/>
  <c r="I43" i="30" s="1"/>
  <c r="I44" i="30" s="1"/>
  <c r="I45" i="30" s="1"/>
  <c r="I46" i="30" s="1"/>
  <c r="I47" i="30" s="1"/>
  <c r="I48" i="30" s="1"/>
  <c r="I49" i="30" s="1"/>
  <c r="I50" i="30" s="1"/>
  <c r="I51" i="30" s="1"/>
  <c r="I52" i="30" s="1"/>
  <c r="I53" i="30" s="1"/>
  <c r="I54" i="30" s="1"/>
  <c r="I55" i="30" s="1"/>
  <c r="I56" i="30" s="1"/>
  <c r="I57" i="30" s="1"/>
  <c r="I58" i="30" s="1"/>
  <c r="I59" i="30" s="1"/>
  <c r="I60" i="30" s="1"/>
  <c r="I61" i="30" s="1"/>
  <c r="I62" i="30" s="1"/>
  <c r="I63" i="30" s="1"/>
  <c r="I64" i="30" s="1"/>
  <c r="I65" i="30" s="1"/>
  <c r="I66" i="30" s="1"/>
  <c r="I67" i="30" s="1"/>
  <c r="I68" i="30" s="1"/>
  <c r="I69" i="30" s="1"/>
  <c r="I70" i="30" s="1"/>
  <c r="I71" i="30" s="1"/>
  <c r="I72" i="30" s="1"/>
  <c r="I73" i="30" s="1"/>
  <c r="I74" i="30" s="1"/>
  <c r="I75" i="30" s="1"/>
  <c r="I76" i="30" s="1"/>
  <c r="I77" i="30" s="1"/>
  <c r="I78" i="30" s="1"/>
  <c r="I79" i="30" s="1"/>
  <c r="I80" i="30" s="1"/>
  <c r="I81" i="30" s="1"/>
  <c r="I82" i="30" s="1"/>
  <c r="I83" i="30" s="1"/>
  <c r="I84" i="30" s="1"/>
  <c r="I85" i="30" s="1"/>
  <c r="I86" i="30" s="1"/>
  <c r="I87" i="30" s="1"/>
  <c r="I88" i="30" s="1"/>
  <c r="I89" i="30" s="1"/>
  <c r="I90" i="30" s="1"/>
  <c r="I91" i="30" s="1"/>
  <c r="I92" i="30" s="1"/>
  <c r="I93" i="30" s="1"/>
  <c r="I94" i="30" s="1"/>
  <c r="I95" i="30" s="1"/>
  <c r="I96" i="30" s="1"/>
  <c r="I97" i="30" s="1"/>
  <c r="I98" i="30" s="1"/>
  <c r="I99" i="30" s="1"/>
  <c r="I100" i="30" s="1"/>
  <c r="I101" i="30" s="1"/>
  <c r="I102" i="30" s="1"/>
  <c r="I103" i="30" s="1"/>
  <c r="I104" i="30" s="1"/>
  <c r="I105" i="30" s="1"/>
  <c r="I106" i="30" s="1"/>
  <c r="I107" i="30" s="1"/>
  <c r="I108" i="30" s="1"/>
  <c r="I109" i="30" s="1"/>
  <c r="I110" i="30" s="1"/>
  <c r="I111" i="30" s="1"/>
  <c r="I112" i="30" s="1"/>
  <c r="I113" i="30" s="1"/>
  <c r="I114" i="30" s="1"/>
  <c r="I115" i="30" s="1"/>
  <c r="I116" i="30" s="1"/>
  <c r="I117" i="30" s="1"/>
  <c r="I118" i="30" s="1"/>
  <c r="I119" i="30" s="1"/>
  <c r="I120" i="30" s="1"/>
  <c r="I121" i="30" s="1"/>
  <c r="I122" i="30" s="1"/>
  <c r="I123" i="30" s="1"/>
  <c r="I124" i="30" s="1"/>
  <c r="I125" i="30" s="1"/>
  <c r="I126" i="30" s="1"/>
  <c r="I127" i="30" s="1"/>
  <c r="I128" i="30" s="1"/>
  <c r="I129" i="30" s="1"/>
  <c r="I130" i="30" s="1"/>
  <c r="I131" i="30" s="1"/>
  <c r="I132" i="30" s="1"/>
  <c r="I133" i="30" s="1"/>
  <c r="I134" i="30" s="1"/>
  <c r="I135" i="30" s="1"/>
  <c r="I136" i="30" s="1"/>
  <c r="I137" i="30" s="1"/>
  <c r="I138" i="30" s="1"/>
  <c r="I139" i="30" s="1"/>
  <c r="I140" i="30" s="1"/>
  <c r="I141" i="30" s="1"/>
  <c r="I142" i="30" s="1"/>
  <c r="I143" i="30" s="1"/>
  <c r="I144" i="30" s="1"/>
  <c r="I145" i="30" s="1"/>
  <c r="I146" i="30" s="1"/>
  <c r="I147" i="30" s="1"/>
  <c r="I148" i="30" s="1"/>
  <c r="I149" i="30" s="1"/>
  <c r="I150" i="30" s="1"/>
  <c r="I151" i="30" s="1"/>
  <c r="I152" i="30" s="1"/>
  <c r="I153" i="30" s="1"/>
  <c r="I154" i="30" s="1"/>
  <c r="I155" i="30" s="1"/>
  <c r="I156" i="30" s="1"/>
  <c r="I157" i="30" s="1"/>
  <c r="I158" i="30" s="1"/>
  <c r="I159" i="30" s="1"/>
  <c r="I160" i="30" s="1"/>
  <c r="I161" i="30" s="1"/>
  <c r="I162" i="30" s="1"/>
  <c r="I163" i="30" s="1"/>
  <c r="I174" i="30" s="1"/>
  <c r="I164" i="30" s="1"/>
  <c r="I165" i="30" s="1"/>
  <c r="I166" i="30" s="1"/>
  <c r="I167" i="30" s="1"/>
  <c r="I168" i="30" s="1"/>
  <c r="I169" i="30" s="1"/>
  <c r="I170" i="30" s="1"/>
  <c r="I171" i="30" s="1"/>
  <c r="I172" i="30" s="1"/>
  <c r="I173" i="30" s="1"/>
  <c r="I175" i="30" s="1"/>
  <c r="I176" i="30" s="1"/>
  <c r="I177" i="30" s="1"/>
  <c r="I178" i="30" s="1"/>
  <c r="I179" i="30" s="1"/>
  <c r="I180" i="30" s="1"/>
  <c r="I181" i="30" s="1"/>
  <c r="I182" i="30" s="1"/>
  <c r="I183" i="30" s="1"/>
  <c r="I184" i="30" s="1"/>
  <c r="I185" i="30" s="1"/>
  <c r="I186" i="30" s="1"/>
  <c r="I187" i="30" s="1"/>
  <c r="I188" i="30" s="1"/>
  <c r="I189" i="30" s="1"/>
  <c r="I190" i="30" s="1"/>
  <c r="I191" i="30" s="1"/>
  <c r="I192" i="30" s="1"/>
  <c r="I193" i="30" s="1"/>
  <c r="I194" i="30" s="1"/>
  <c r="I195" i="30" s="1"/>
  <c r="I196" i="30" s="1"/>
  <c r="I197" i="30" s="1"/>
  <c r="I198" i="30" s="1"/>
  <c r="I199" i="30" s="1"/>
  <c r="I200" i="30" s="1"/>
  <c r="I201" i="30" s="1"/>
  <c r="I202" i="30" s="1"/>
  <c r="I203" i="30" s="1"/>
  <c r="I204" i="30" s="1"/>
  <c r="I205" i="30" s="1"/>
  <c r="I206" i="30" s="1"/>
  <c r="I207" i="30" s="1"/>
  <c r="I208" i="30" s="1"/>
  <c r="I209" i="30" s="1"/>
  <c r="I210" i="30" s="1"/>
  <c r="I211" i="30" s="1"/>
  <c r="I212" i="30" s="1"/>
  <c r="I213" i="30" s="1"/>
  <c r="I214" i="30" s="1"/>
  <c r="I215" i="30" s="1"/>
  <c r="I216" i="30" s="1"/>
  <c r="I217" i="30" s="1"/>
  <c r="I218" i="30" s="1"/>
  <c r="I219" i="30" s="1"/>
  <c r="I220" i="30" s="1"/>
  <c r="I221" i="30" s="1"/>
  <c r="I222" i="30" s="1"/>
  <c r="I223" i="30" s="1"/>
  <c r="I224" i="30" s="1"/>
  <c r="I225" i="30" s="1"/>
  <c r="I226" i="30" s="1"/>
  <c r="I227" i="30" s="1"/>
  <c r="I228" i="30" s="1"/>
  <c r="I229" i="30" s="1"/>
  <c r="I230" i="30" s="1"/>
  <c r="I231" i="30" s="1"/>
  <c r="I232" i="30" s="1"/>
  <c r="I233" i="30" s="1"/>
  <c r="I234" i="30" s="1"/>
  <c r="I235" i="30" s="1"/>
  <c r="I236" i="30" s="1"/>
  <c r="I202" i="28"/>
  <c r="G251" i="28" s="1"/>
  <c r="M5" i="8"/>
  <c r="I237" i="30" l="1"/>
  <c r="I238" i="30" s="1"/>
  <c r="I239" i="30" s="1"/>
  <c r="I240" i="30" s="1"/>
  <c r="I241" i="30" s="1"/>
  <c r="I242" i="30" s="1"/>
  <c r="I243" i="30" s="1"/>
  <c r="I244" i="30" s="1"/>
  <c r="I245" i="30" s="1"/>
  <c r="I246" i="30" s="1"/>
  <c r="I247" i="30" s="1"/>
  <c r="I248" i="30" s="1"/>
  <c r="I249" i="30" s="1"/>
  <c r="I250" i="30" s="1"/>
  <c r="E258" i="30"/>
  <c r="E260" i="30" s="1"/>
  <c r="E272" i="30" s="1"/>
  <c r="G273" i="30" l="1"/>
  <c r="I7" i="31"/>
  <c r="I8" i="31" l="1"/>
  <c r="I9" i="31" s="1"/>
  <c r="I10" i="31" s="1"/>
  <c r="I11" i="31" s="1"/>
  <c r="I12" i="31" s="1"/>
  <c r="I13" i="31" s="1"/>
  <c r="I14" i="31" s="1"/>
  <c r="I15" i="31" s="1"/>
  <c r="I16" i="31" s="1"/>
  <c r="I17" i="31" s="1"/>
  <c r="I18" i="31" s="1"/>
  <c r="I19" i="31" s="1"/>
  <c r="I20" i="31" s="1"/>
  <c r="I21" i="31" s="1"/>
  <c r="I22" i="31" s="1"/>
  <c r="I23" i="31" s="1"/>
  <c r="I24" i="31" s="1"/>
  <c r="I25" i="31" s="1"/>
  <c r="I26" i="31" s="1"/>
  <c r="I27" i="31" s="1"/>
  <c r="I28" i="31" s="1"/>
  <c r="I29" i="31" s="1"/>
  <c r="I30" i="31" s="1"/>
  <c r="I31" i="31" s="1"/>
  <c r="I32" i="31" s="1"/>
  <c r="I33" i="31" s="1"/>
  <c r="I34" i="31" s="1"/>
  <c r="I35" i="31" s="1"/>
  <c r="I36" i="31" s="1"/>
  <c r="I37" i="31" s="1"/>
  <c r="I38" i="31" s="1"/>
  <c r="I39" i="31" s="1"/>
  <c r="I40" i="31" s="1"/>
  <c r="I41" i="31" s="1"/>
  <c r="I42" i="31" s="1"/>
  <c r="I43" i="31" s="1"/>
  <c r="I44" i="31" s="1"/>
  <c r="I45" i="31" s="1"/>
  <c r="I46" i="31" s="1"/>
  <c r="I47" i="31" s="1"/>
  <c r="I48" i="31" s="1"/>
  <c r="I49" i="31" s="1"/>
  <c r="I50" i="31" s="1"/>
  <c r="I51" i="31" s="1"/>
  <c r="I52" i="31" s="1"/>
  <c r="I53" i="31" s="1"/>
  <c r="I54" i="31" s="1"/>
  <c r="I55" i="31" s="1"/>
  <c r="I56" i="31" s="1"/>
  <c r="I57" i="31" s="1"/>
  <c r="I58" i="31" s="1"/>
  <c r="I59" i="31" s="1"/>
  <c r="E264" i="31"/>
  <c r="E266" i="31" s="1"/>
  <c r="E278" i="31" s="1"/>
  <c r="I60" i="31" l="1"/>
  <c r="I61" i="31" s="1"/>
  <c r="I62" i="31" s="1"/>
  <c r="I63" i="31" s="1"/>
  <c r="I64" i="31" s="1"/>
  <c r="I65" i="31" s="1"/>
  <c r="I66" i="31" s="1"/>
  <c r="I67" i="31" s="1"/>
  <c r="I68" i="31" s="1"/>
  <c r="I69" i="31" s="1"/>
  <c r="I70" i="31" s="1"/>
  <c r="I71" i="31" s="1"/>
  <c r="I72" i="31" s="1"/>
  <c r="I73" i="31" s="1"/>
  <c r="I74" i="31" s="1"/>
  <c r="I75" i="31" s="1"/>
  <c r="I76" i="31" s="1"/>
  <c r="I77" i="31" s="1"/>
  <c r="I78" i="31" s="1"/>
  <c r="I79" i="31" s="1"/>
  <c r="I80" i="31" s="1"/>
  <c r="I81" i="31" s="1"/>
  <c r="I82" i="31" s="1"/>
  <c r="I83" i="31" s="1"/>
  <c r="I84" i="31" s="1"/>
  <c r="I85" i="31" s="1"/>
  <c r="I86" i="31" s="1"/>
  <c r="I87" i="31" s="1"/>
  <c r="I88" i="31" s="1"/>
  <c r="I89" i="31" s="1"/>
  <c r="I90" i="31" s="1"/>
  <c r="I91" i="31" s="1"/>
  <c r="I92" i="31" s="1"/>
  <c r="I93" i="31" s="1"/>
  <c r="I94" i="31" s="1"/>
  <c r="I95" i="31" s="1"/>
  <c r="I96" i="31" s="1"/>
  <c r="I97" i="31" s="1"/>
  <c r="I98" i="31" s="1"/>
  <c r="I99" i="31" s="1"/>
  <c r="I100" i="31" s="1"/>
  <c r="I101" i="31" s="1"/>
  <c r="I102" i="31" s="1"/>
  <c r="I103" i="31" s="1"/>
  <c r="I104" i="31" s="1"/>
  <c r="I105" i="31" s="1"/>
  <c r="I106" i="31" s="1"/>
  <c r="I107" i="31" s="1"/>
  <c r="I108" i="31" s="1"/>
  <c r="I109" i="31" s="1"/>
  <c r="I110" i="31" s="1"/>
  <c r="I111" i="31" s="1"/>
  <c r="I112" i="31" s="1"/>
  <c r="I113" i="31" s="1"/>
  <c r="I114" i="31" s="1"/>
  <c r="I115" i="31" s="1"/>
  <c r="I116" i="31" s="1"/>
  <c r="I117" i="31" s="1"/>
  <c r="I118" i="31" s="1"/>
  <c r="I119" i="31" s="1"/>
  <c r="I120" i="31" s="1"/>
  <c r="I121" i="31" s="1"/>
  <c r="I122" i="31" s="1"/>
  <c r="I123" i="31" s="1"/>
  <c r="I124" i="31" s="1"/>
  <c r="I125" i="31" s="1"/>
  <c r="I126" i="31" s="1"/>
  <c r="I127" i="31" s="1"/>
  <c r="I128" i="31" s="1"/>
  <c r="I129" i="31" s="1"/>
  <c r="I130" i="31" s="1"/>
  <c r="I131" i="31" s="1"/>
  <c r="I132" i="31" s="1"/>
  <c r="I133" i="31" s="1"/>
  <c r="I134" i="31" s="1"/>
  <c r="I135" i="31" s="1"/>
  <c r="I136" i="31" s="1"/>
  <c r="I137" i="31" s="1"/>
  <c r="I138" i="31" s="1"/>
  <c r="I139" i="31" s="1"/>
  <c r="I140" i="31" s="1"/>
  <c r="I141" i="31" s="1"/>
  <c r="I142" i="31" s="1"/>
  <c r="I143" i="31" s="1"/>
  <c r="I144" i="31" s="1"/>
  <c r="I145" i="31" s="1"/>
  <c r="I146" i="31" s="1"/>
  <c r="I147" i="31" s="1"/>
  <c r="I148" i="31" s="1"/>
  <c r="I149" i="31" s="1"/>
  <c r="I150" i="31" s="1"/>
  <c r="I151" i="31" s="1"/>
  <c r="I152" i="31" s="1"/>
  <c r="I153" i="31" s="1"/>
  <c r="I154" i="31" s="1"/>
  <c r="I155" i="31" s="1"/>
  <c r="I156" i="31" s="1"/>
  <c r="I157" i="31" s="1"/>
  <c r="I158" i="31" s="1"/>
  <c r="I159" i="31" s="1"/>
  <c r="I160" i="31" s="1"/>
  <c r="I161" i="31" s="1"/>
  <c r="I162" i="31" s="1"/>
  <c r="I163" i="31" s="1"/>
  <c r="I164" i="31" s="1"/>
  <c r="I165" i="31" s="1"/>
  <c r="I166" i="31" s="1"/>
  <c r="I167" i="31" s="1"/>
  <c r="I168" i="31" s="1"/>
  <c r="I169" i="31" s="1"/>
  <c r="I170" i="31" s="1"/>
  <c r="I171" i="31" s="1"/>
  <c r="I172" i="31" s="1"/>
  <c r="I173" i="31" s="1"/>
  <c r="I174" i="31" s="1"/>
  <c r="I175" i="31" s="1"/>
  <c r="I176" i="31" s="1"/>
  <c r="I177" i="31" s="1"/>
  <c r="I178" i="31" s="1"/>
  <c r="I179" i="31" s="1"/>
  <c r="I7" i="32"/>
  <c r="I8" i="32" s="1"/>
  <c r="I9" i="32" s="1"/>
  <c r="I10" i="32" s="1"/>
  <c r="I11" i="32" s="1"/>
  <c r="I12" i="32" s="1"/>
  <c r="I13" i="32" s="1"/>
  <c r="I14" i="32" s="1"/>
  <c r="I15" i="32" s="1"/>
  <c r="I16" i="32" s="1"/>
  <c r="I17" i="32" s="1"/>
  <c r="I18" i="32" s="1"/>
  <c r="I19" i="32" s="1"/>
  <c r="I20" i="32" s="1"/>
  <c r="I21" i="32" s="1"/>
  <c r="I22" i="32" s="1"/>
  <c r="I23" i="32" s="1"/>
  <c r="I24" i="32" s="1"/>
  <c r="I25" i="32" s="1"/>
  <c r="I26" i="32" s="1"/>
  <c r="I27" i="32" s="1"/>
  <c r="I28" i="32" s="1"/>
  <c r="I29" i="32" s="1"/>
  <c r="I30" i="32" s="1"/>
  <c r="I31" i="32" s="1"/>
  <c r="I32" i="32" s="1"/>
  <c r="I33" i="32" s="1"/>
  <c r="I34" i="32" s="1"/>
  <c r="I35" i="32" s="1"/>
  <c r="I36" i="32" s="1"/>
  <c r="I37" i="32" s="1"/>
  <c r="I38" i="32" s="1"/>
  <c r="I39" i="32" s="1"/>
  <c r="I40" i="32" s="1"/>
  <c r="I41" i="32" s="1"/>
  <c r="I42" i="32" s="1"/>
  <c r="I43" i="32" s="1"/>
  <c r="I44" i="32" s="1"/>
  <c r="I45" i="32" s="1"/>
  <c r="I46" i="32" s="1"/>
  <c r="I47" i="32" s="1"/>
  <c r="I48" i="32" s="1"/>
  <c r="I49" i="32" s="1"/>
  <c r="I50" i="32" s="1"/>
  <c r="I51" i="32" s="1"/>
  <c r="I52" i="32" s="1"/>
  <c r="I53" i="32" s="1"/>
  <c r="I54" i="32" s="1"/>
  <c r="I55" i="32" s="1"/>
  <c r="I56" i="32" s="1"/>
  <c r="I57" i="32" s="1"/>
  <c r="I58" i="32" s="1"/>
  <c r="I59" i="32" s="1"/>
  <c r="I60" i="32" s="1"/>
  <c r="I61" i="32" s="1"/>
  <c r="I62" i="32" s="1"/>
  <c r="I63" i="32" s="1"/>
  <c r="I64" i="32" s="1"/>
  <c r="I65" i="32" s="1"/>
  <c r="I66" i="32" s="1"/>
  <c r="I67" i="32" s="1"/>
  <c r="I68" i="32" s="1"/>
  <c r="I69" i="32" s="1"/>
  <c r="I70" i="32" s="1"/>
  <c r="I71" i="32" s="1"/>
  <c r="I72" i="32" s="1"/>
  <c r="I73" i="32" s="1"/>
  <c r="I74" i="32" s="1"/>
  <c r="I75" i="32" s="1"/>
  <c r="I76" i="32" s="1"/>
  <c r="I77" i="32" s="1"/>
  <c r="I78" i="32" s="1"/>
  <c r="I79" i="32" s="1"/>
  <c r="I80" i="32" s="1"/>
  <c r="I81" i="32" s="1"/>
  <c r="I82" i="32" s="1"/>
  <c r="I83" i="32" s="1"/>
  <c r="I84" i="32" s="1"/>
  <c r="I85" i="32" s="1"/>
  <c r="I86" i="32" s="1"/>
  <c r="I87" i="32" s="1"/>
  <c r="I88" i="32" s="1"/>
  <c r="I89" i="32" s="1"/>
  <c r="I90" i="32" s="1"/>
  <c r="I91" i="32" s="1"/>
  <c r="I92" i="32" s="1"/>
  <c r="I93" i="32" s="1"/>
  <c r="I94" i="32" s="1"/>
  <c r="I95" i="32" s="1"/>
  <c r="I96" i="32" s="1"/>
  <c r="I97" i="32" s="1"/>
  <c r="I98" i="32" s="1"/>
  <c r="I99" i="32" s="1"/>
  <c r="I100" i="32" s="1"/>
  <c r="I101" i="32" s="1"/>
  <c r="I102" i="32" s="1"/>
  <c r="I103" i="32" s="1"/>
  <c r="I104" i="32" s="1"/>
  <c r="I105" i="32" s="1"/>
  <c r="I106" i="32" s="1"/>
  <c r="I107" i="32" s="1"/>
  <c r="I108" i="32" s="1"/>
  <c r="I109" i="32" s="1"/>
  <c r="I110" i="32" s="1"/>
  <c r="I111" i="32" s="1"/>
  <c r="I112" i="32" s="1"/>
  <c r="I113" i="32" s="1"/>
  <c r="I114" i="32" s="1"/>
  <c r="I115" i="32" s="1"/>
  <c r="I116" i="32" s="1"/>
  <c r="I117" i="32" s="1"/>
  <c r="I118" i="32" s="1"/>
  <c r="I119" i="32" s="1"/>
  <c r="I120" i="32" s="1"/>
  <c r="I121" i="32" s="1"/>
  <c r="I122" i="32" s="1"/>
  <c r="I123" i="32" s="1"/>
  <c r="I124" i="32" s="1"/>
  <c r="I125" i="32" s="1"/>
  <c r="I126" i="32" s="1"/>
  <c r="I127" i="32" s="1"/>
  <c r="I128" i="32" s="1"/>
  <c r="I129" i="32" s="1"/>
  <c r="I130" i="32" s="1"/>
  <c r="I131" i="32" s="1"/>
  <c r="I132" i="32" s="1"/>
  <c r="I133" i="32" s="1"/>
  <c r="I134" i="32" s="1"/>
  <c r="I135" i="32" s="1"/>
  <c r="I136" i="32" s="1"/>
  <c r="I137" i="32" s="1"/>
  <c r="I138" i="32" s="1"/>
  <c r="I139" i="32" s="1"/>
  <c r="I140" i="32" s="1"/>
  <c r="I141" i="32" s="1"/>
  <c r="I142" i="32" s="1"/>
  <c r="I143" i="32" s="1"/>
  <c r="I144" i="32" s="1"/>
  <c r="I145" i="32" s="1"/>
  <c r="I146" i="32" s="1"/>
  <c r="I147" i="32" s="1"/>
  <c r="I148" i="32" s="1"/>
  <c r="I149" i="32" s="1"/>
  <c r="I150" i="32" s="1"/>
  <c r="I151" i="32" s="1"/>
  <c r="I152" i="32" s="1"/>
  <c r="I153" i="32" s="1"/>
  <c r="I154" i="32" s="1"/>
  <c r="I155" i="32" s="1"/>
  <c r="I156" i="32" s="1"/>
  <c r="I157" i="32" s="1"/>
  <c r="I158" i="32" s="1"/>
  <c r="I159" i="32" s="1"/>
  <c r="I160" i="32" s="1"/>
  <c r="I161" i="32" s="1"/>
  <c r="I162" i="32" s="1"/>
  <c r="I163" i="32" s="1"/>
  <c r="I164" i="32" s="1"/>
  <c r="I165" i="32" s="1"/>
  <c r="I166" i="32" s="1"/>
  <c r="I167" i="32" s="1"/>
  <c r="I168" i="32" s="1"/>
  <c r="I169" i="32" s="1"/>
  <c r="I170" i="32" s="1"/>
  <c r="I171" i="32" s="1"/>
  <c r="I172" i="32" s="1"/>
  <c r="I173" i="32" s="1"/>
  <c r="I174" i="32" s="1"/>
  <c r="I175" i="32" s="1"/>
  <c r="I176" i="32" s="1"/>
  <c r="I177" i="32" s="1"/>
  <c r="I178" i="32" s="1"/>
  <c r="I179" i="32" s="1"/>
  <c r="I180" i="32" s="1"/>
  <c r="I181" i="32" s="1"/>
  <c r="I182" i="32" s="1"/>
  <c r="I183" i="32" s="1"/>
  <c r="I184" i="32" s="1"/>
  <c r="I185" i="32" s="1"/>
  <c r="I186" i="32" s="1"/>
  <c r="I187" i="32" s="1"/>
  <c r="I188" i="32" s="1"/>
  <c r="I189" i="32" s="1"/>
  <c r="I190" i="32" s="1"/>
  <c r="I191" i="32" s="1"/>
  <c r="I192" i="32" s="1"/>
  <c r="I180" i="31" l="1"/>
  <c r="I181" i="31" s="1"/>
  <c r="I182" i="31" s="1"/>
  <c r="I183" i="31" s="1"/>
  <c r="I184" i="31" s="1"/>
  <c r="I185" i="31" s="1"/>
  <c r="I186" i="31" s="1"/>
  <c r="I187" i="31" s="1"/>
  <c r="I188" i="31" s="1"/>
  <c r="I189" i="31" s="1"/>
  <c r="I190" i="31" s="1"/>
  <c r="I191" i="31" s="1"/>
  <c r="I192" i="31" s="1"/>
  <c r="I193" i="31" s="1"/>
  <c r="I194" i="31" s="1"/>
  <c r="I195" i="31" s="1"/>
  <c r="I196" i="31" s="1"/>
  <c r="I197" i="31" s="1"/>
  <c r="I198" i="31" s="1"/>
  <c r="I199" i="31" s="1"/>
  <c r="I200" i="31" s="1"/>
  <c r="I201" i="31" s="1"/>
  <c r="I202" i="31" s="1"/>
  <c r="I203" i="31" s="1"/>
  <c r="I204" i="31" s="1"/>
  <c r="I205" i="31" s="1"/>
  <c r="I206" i="31" s="1"/>
  <c r="I207" i="31" s="1"/>
  <c r="I208" i="31" s="1"/>
  <c r="I209" i="31" s="1"/>
  <c r="I210" i="31" s="1"/>
  <c r="I211" i="31" s="1"/>
  <c r="I212" i="31" s="1"/>
  <c r="I213" i="31" s="1"/>
  <c r="I214" i="31" s="1"/>
  <c r="I215" i="31" s="1"/>
  <c r="I216" i="31" s="1"/>
  <c r="I217" i="31" s="1"/>
  <c r="I218" i="31" s="1"/>
  <c r="I219" i="31" s="1"/>
  <c r="I220" i="31" s="1"/>
  <c r="I221" i="31" s="1"/>
  <c r="I222" i="31" s="1"/>
  <c r="I223" i="31" s="1"/>
  <c r="E216" i="32"/>
  <c r="E218" i="32" s="1"/>
  <c r="E230" i="32" s="1"/>
  <c r="I224" i="31" l="1"/>
  <c r="I225" i="31" s="1"/>
  <c r="I226" i="31" s="1"/>
  <c r="I227" i="31" s="1"/>
  <c r="I228" i="31" s="1"/>
  <c r="I229" i="31" s="1"/>
  <c r="I230" i="31" s="1"/>
  <c r="I231" i="31" s="1"/>
  <c r="I232" i="31" s="1"/>
  <c r="I233" i="31" s="1"/>
  <c r="I234" i="31" s="1"/>
  <c r="I7" i="33"/>
  <c r="I8" i="33" s="1"/>
  <c r="I9" i="33" s="1"/>
  <c r="I10" i="33" s="1"/>
  <c r="I11" i="33" s="1"/>
  <c r="I12" i="33" s="1"/>
  <c r="I13" i="33" s="1"/>
  <c r="I14" i="33" s="1"/>
  <c r="I15" i="33" s="1"/>
  <c r="I16" i="33" s="1"/>
  <c r="I17" i="33" s="1"/>
  <c r="I18" i="33" s="1"/>
  <c r="I19" i="33" s="1"/>
  <c r="I20" i="33" s="1"/>
  <c r="I21" i="33" s="1"/>
  <c r="I22" i="33" s="1"/>
  <c r="I23" i="33" s="1"/>
  <c r="I24" i="33" s="1"/>
  <c r="I25" i="33" s="1"/>
  <c r="I26" i="33" s="1"/>
  <c r="I27" i="33" s="1"/>
  <c r="I28" i="33" s="1"/>
  <c r="I29" i="33" s="1"/>
  <c r="I30" i="33" s="1"/>
  <c r="I31" i="33" s="1"/>
  <c r="I32" i="33" s="1"/>
  <c r="I33" i="33" s="1"/>
  <c r="I34" i="33" s="1"/>
  <c r="I35" i="33" s="1"/>
  <c r="I36" i="33" s="1"/>
  <c r="I37" i="33" s="1"/>
  <c r="I38" i="33" s="1"/>
  <c r="I39" i="33" s="1"/>
  <c r="I40" i="33" s="1"/>
  <c r="I41" i="33" s="1"/>
  <c r="I42" i="33" s="1"/>
  <c r="I43" i="33" s="1"/>
  <c r="I44" i="33" s="1"/>
  <c r="I45" i="33" s="1"/>
  <c r="I46" i="33" s="1"/>
  <c r="I47" i="33" s="1"/>
  <c r="I48" i="33" s="1"/>
  <c r="I49" i="33" s="1"/>
  <c r="I50" i="33" s="1"/>
  <c r="I51" i="33" s="1"/>
  <c r="I52" i="33" s="1"/>
  <c r="I53" i="33" s="1"/>
  <c r="I54" i="33" s="1"/>
  <c r="I55" i="33" s="1"/>
  <c r="I56" i="33" s="1"/>
  <c r="I57" i="33" s="1"/>
  <c r="I58" i="33" s="1"/>
  <c r="I59" i="33" s="1"/>
  <c r="I60" i="33" s="1"/>
  <c r="I61" i="33" s="1"/>
  <c r="I62" i="33" s="1"/>
  <c r="I63" i="33" s="1"/>
  <c r="I64" i="33" s="1"/>
  <c r="I65" i="33" s="1"/>
  <c r="I66" i="33" s="1"/>
  <c r="I67" i="33" s="1"/>
  <c r="I68" i="33" s="1"/>
  <c r="I69" i="33" s="1"/>
  <c r="I70" i="33" s="1"/>
  <c r="I71" i="33" s="1"/>
  <c r="I72" i="33" s="1"/>
  <c r="I73" i="33" s="1"/>
  <c r="I74" i="33" s="1"/>
  <c r="I75" i="33" s="1"/>
  <c r="I76" i="33" s="1"/>
  <c r="I77" i="33" s="1"/>
  <c r="I78" i="33" s="1"/>
  <c r="I79" i="33" s="1"/>
  <c r="I80" i="33" s="1"/>
  <c r="I81" i="33" s="1"/>
  <c r="I82" i="33" s="1"/>
  <c r="I83" i="33" s="1"/>
  <c r="I84" i="33" s="1"/>
  <c r="I85" i="33" s="1"/>
  <c r="I86" i="33" s="1"/>
  <c r="I87" i="33" s="1"/>
  <c r="I88" i="33" s="1"/>
  <c r="I89" i="33" s="1"/>
  <c r="I90" i="33" s="1"/>
  <c r="I91" i="33" s="1"/>
  <c r="I92" i="33" s="1"/>
  <c r="I93" i="33" s="1"/>
  <c r="I94" i="33" s="1"/>
  <c r="I95" i="33" s="1"/>
  <c r="I96" i="33" s="1"/>
  <c r="I97" i="33" s="1"/>
  <c r="I98" i="33" s="1"/>
  <c r="I99" i="33" s="1"/>
  <c r="I100" i="33" s="1"/>
  <c r="I101" i="33" s="1"/>
  <c r="I102" i="33" s="1"/>
  <c r="I103" i="33" s="1"/>
  <c r="I104" i="33" s="1"/>
  <c r="I105" i="33" s="1"/>
  <c r="I106" i="33" s="1"/>
  <c r="I107" i="33" s="1"/>
  <c r="I108" i="33" s="1"/>
  <c r="I109" i="33" s="1"/>
  <c r="I110" i="33" s="1"/>
  <c r="I111" i="33" s="1"/>
  <c r="I112" i="33" s="1"/>
  <c r="I113" i="33" s="1"/>
  <c r="I114" i="33" s="1"/>
  <c r="I115" i="33" s="1"/>
  <c r="I116" i="33" s="1"/>
  <c r="I117" i="33" s="1"/>
  <c r="I118" i="33" s="1"/>
  <c r="I119" i="33" s="1"/>
  <c r="I120" i="33" s="1"/>
  <c r="I121" i="33" s="1"/>
  <c r="I122" i="33" s="1"/>
  <c r="I123" i="33" s="1"/>
  <c r="I124" i="33" s="1"/>
  <c r="I125" i="33" s="1"/>
  <c r="I126" i="33" s="1"/>
  <c r="I127" i="33" s="1"/>
  <c r="I128" i="33" s="1"/>
  <c r="I129" i="33" s="1"/>
  <c r="I130" i="33" s="1"/>
  <c r="I131" i="33" s="1"/>
  <c r="I132" i="33" s="1"/>
  <c r="I133" i="33" s="1"/>
  <c r="I134" i="33" s="1"/>
  <c r="I135" i="33" s="1"/>
  <c r="I136" i="33" s="1"/>
  <c r="I137" i="33" s="1"/>
  <c r="I138" i="33" s="1"/>
  <c r="I139" i="33" s="1"/>
  <c r="I140" i="33" s="1"/>
  <c r="I141" i="33" s="1"/>
  <c r="I142" i="33" s="1"/>
  <c r="I143" i="33" s="1"/>
  <c r="I144" i="33" s="1"/>
  <c r="I145" i="33" s="1"/>
  <c r="I146" i="33" s="1"/>
  <c r="I147" i="33" s="1"/>
  <c r="I148" i="33" s="1"/>
  <c r="I149" i="33" s="1"/>
  <c r="I150" i="33" s="1"/>
  <c r="I151" i="33" s="1"/>
  <c r="I152" i="33" s="1"/>
  <c r="I153" i="33" s="1"/>
  <c r="I154" i="33" l="1"/>
  <c r="I155" i="33" s="1"/>
  <c r="I156" i="33" s="1"/>
  <c r="I157" i="33" s="1"/>
  <c r="I158" i="33" s="1"/>
  <c r="I159" i="33" s="1"/>
  <c r="I160" i="33" s="1"/>
  <c r="I161" i="33" s="1"/>
  <c r="I162" i="33" s="1"/>
  <c r="I163" i="33" s="1"/>
  <c r="I164" i="33" s="1"/>
  <c r="I165" i="33" s="1"/>
  <c r="I166" i="33" s="1"/>
  <c r="I167" i="33" s="1"/>
  <c r="I168" i="33" s="1"/>
  <c r="I169" i="33" s="1"/>
  <c r="I170" i="33" s="1"/>
  <c r="I171" i="33" s="1"/>
  <c r="I172" i="33" s="1"/>
  <c r="I173" i="33" s="1"/>
  <c r="I174" i="33" s="1"/>
  <c r="I235" i="31"/>
  <c r="I236" i="31" s="1"/>
  <c r="I237" i="31" s="1"/>
  <c r="I238" i="31" s="1"/>
  <c r="I239" i="31" s="1"/>
  <c r="I240" i="31" s="1"/>
  <c r="I241" i="31" s="1"/>
  <c r="I242" i="31" s="1"/>
  <c r="I243" i="31" s="1"/>
  <c r="I244" i="31" s="1"/>
  <c r="I245" i="31" s="1"/>
  <c r="I246" i="31" s="1"/>
  <c r="I247" i="31" s="1"/>
  <c r="I248" i="31" s="1"/>
  <c r="I249" i="31" s="1"/>
  <c r="I250" i="31" s="1"/>
  <c r="I251" i="31" s="1"/>
  <c r="I252" i="31" s="1"/>
  <c r="I253" i="31" s="1"/>
  <c r="I254" i="31" s="1"/>
  <c r="I255" i="31" s="1"/>
  <c r="I256" i="31" s="1"/>
  <c r="G278" i="31" s="1"/>
  <c r="E249" i="33"/>
  <c r="E251" i="33" s="1"/>
  <c r="I175" i="33" l="1"/>
  <c r="I176" i="33" s="1"/>
  <c r="G264" i="33" s="1"/>
  <c r="E263" i="33"/>
  <c r="I7" i="34" l="1"/>
  <c r="E247" i="34" l="1"/>
  <c r="E249" i="34" s="1"/>
  <c r="E261" i="34" s="1"/>
  <c r="I8" i="34"/>
  <c r="I9" i="34" s="1"/>
  <c r="I10" i="34" s="1"/>
  <c r="I11" i="34" s="1"/>
  <c r="I12" i="34" s="1"/>
  <c r="I13" i="34" s="1"/>
  <c r="I14" i="34" s="1"/>
  <c r="I15" i="34" s="1"/>
  <c r="I16" i="34" s="1"/>
  <c r="I17" i="34" s="1"/>
  <c r="I18" i="34" s="1"/>
  <c r="I19" i="34" s="1"/>
  <c r="I20" i="34" s="1"/>
  <c r="I21" i="34" s="1"/>
  <c r="I22" i="34" s="1"/>
  <c r="I23" i="34" s="1"/>
  <c r="I24" i="34" s="1"/>
  <c r="I25" i="34" s="1"/>
  <c r="I26" i="34" s="1"/>
  <c r="I27" i="34" s="1"/>
  <c r="I28" i="34" s="1"/>
  <c r="I29" i="34" s="1"/>
  <c r="I30" i="34" s="1"/>
  <c r="I31" i="34" s="1"/>
  <c r="I32" i="34" s="1"/>
  <c r="I33" i="34" s="1"/>
  <c r="I34" i="34" s="1"/>
  <c r="I35" i="34" s="1"/>
  <c r="I36" i="34" s="1"/>
  <c r="I37" i="34" s="1"/>
  <c r="I38" i="34" s="1"/>
  <c r="I39" i="34" s="1"/>
  <c r="I40" i="34" s="1"/>
  <c r="I41" i="34" s="1"/>
  <c r="I42" i="34" s="1"/>
  <c r="I43" i="34" s="1"/>
  <c r="I44" i="34" s="1"/>
  <c r="I45" i="34" s="1"/>
  <c r="I46" i="34" s="1"/>
  <c r="I47" i="34" s="1"/>
  <c r="I48" i="34" s="1"/>
  <c r="I49" i="34" s="1"/>
  <c r="I50" i="34" s="1"/>
  <c r="I51" i="34" s="1"/>
  <c r="I52" i="34" s="1"/>
  <c r="I53" i="34" s="1"/>
  <c r="I54" i="34" s="1"/>
  <c r="I55" i="34" s="1"/>
  <c r="I56" i="34" s="1"/>
  <c r="I57" i="34" s="1"/>
  <c r="I58" i="34" s="1"/>
  <c r="I59" i="34" s="1"/>
  <c r="I60" i="34" s="1"/>
  <c r="I61" i="34" s="1"/>
  <c r="I62" i="34" s="1"/>
  <c r="I63" i="34" s="1"/>
  <c r="I64" i="34" s="1"/>
  <c r="I65" i="34" s="1"/>
  <c r="I66" i="34" s="1"/>
  <c r="I67" i="34" s="1"/>
  <c r="I68" i="34" s="1"/>
  <c r="I69" i="34" s="1"/>
  <c r="I70" i="34" s="1"/>
  <c r="I71" i="34" s="1"/>
  <c r="I72" i="34" s="1"/>
  <c r="I73" i="34" s="1"/>
  <c r="I74" i="34" s="1"/>
  <c r="I75" i="34" s="1"/>
  <c r="I76" i="34" s="1"/>
  <c r="I77" i="34" s="1"/>
  <c r="I78" i="34" s="1"/>
  <c r="I79" i="34" s="1"/>
  <c r="I80" i="34" s="1"/>
  <c r="I81" i="34" s="1"/>
  <c r="I82" i="34" s="1"/>
  <c r="I83" i="34" s="1"/>
  <c r="I84" i="34" s="1"/>
  <c r="I85" i="34" s="1"/>
  <c r="I86" i="34" s="1"/>
  <c r="I87" i="34" s="1"/>
  <c r="I88" i="34" s="1"/>
  <c r="I89" i="34" s="1"/>
  <c r="I90" i="34" s="1"/>
  <c r="I91" i="34" s="1"/>
  <c r="I92" i="34" s="1"/>
  <c r="I93" i="34" s="1"/>
  <c r="I94" i="34" s="1"/>
  <c r="I95" i="34" s="1"/>
  <c r="I96" i="34" s="1"/>
  <c r="I97" i="34" s="1"/>
  <c r="I98" i="34" s="1"/>
  <c r="I99" i="34" s="1"/>
  <c r="I100" i="34" s="1"/>
  <c r="I101" i="34" s="1"/>
  <c r="I102" i="34" s="1"/>
  <c r="I103" i="34" s="1"/>
  <c r="I104" i="34" s="1"/>
  <c r="I105" i="34" s="1"/>
  <c r="I106" i="34" s="1"/>
  <c r="I107" i="34" s="1"/>
  <c r="I108" i="34" s="1"/>
  <c r="I109" i="34" s="1"/>
  <c r="I110" i="34" s="1"/>
  <c r="I111" i="34" s="1"/>
  <c r="I112" i="34" s="1"/>
  <c r="I113" i="34" s="1"/>
  <c r="I114" i="34" s="1"/>
  <c r="I115" i="34" s="1"/>
  <c r="I116" i="34" s="1"/>
  <c r="I117" i="34" s="1"/>
  <c r="I118" i="34" s="1"/>
  <c r="I119" i="34" s="1"/>
  <c r="I120" i="34" s="1"/>
  <c r="I121" i="34" s="1"/>
  <c r="I122" i="34" s="1"/>
  <c r="I123" i="34" s="1"/>
  <c r="I124" i="34" s="1"/>
  <c r="I125" i="34" s="1"/>
  <c r="I126" i="34" s="1"/>
  <c r="I127" i="34" s="1"/>
  <c r="I128" i="34" s="1"/>
  <c r="I129" i="34" s="1"/>
  <c r="I130" i="34" s="1"/>
  <c r="I131" i="34" s="1"/>
  <c r="I132" i="34" s="1"/>
  <c r="I133" i="34" s="1"/>
  <c r="I134" i="34" s="1"/>
  <c r="I135" i="34" s="1"/>
  <c r="I136" i="34" l="1"/>
  <c r="I137" i="34" s="1"/>
  <c r="I138" i="34" s="1"/>
  <c r="I139" i="34" s="1"/>
  <c r="I140" i="34" s="1"/>
  <c r="I141" i="34" s="1"/>
  <c r="I142" i="34" s="1"/>
  <c r="I143" i="34" s="1"/>
  <c r="I144" i="34" s="1"/>
  <c r="I145" i="34" s="1"/>
  <c r="I146" i="34" s="1"/>
  <c r="I147" i="34" s="1"/>
  <c r="I148" i="34" s="1"/>
  <c r="I149" i="34" s="1"/>
  <c r="I150" i="34" s="1"/>
  <c r="I151" i="34" s="1"/>
  <c r="I152" i="34" s="1"/>
  <c r="I153" i="34" s="1"/>
  <c r="I154" i="34" s="1"/>
  <c r="I155" i="34" s="1"/>
  <c r="I156" i="34" s="1"/>
  <c r="I157" i="34" s="1"/>
  <c r="I158" i="34" s="1"/>
  <c r="I159" i="34" s="1"/>
  <c r="I160" i="34" s="1"/>
  <c r="I161" i="34" s="1"/>
  <c r="I162" i="34" s="1"/>
  <c r="I163" i="34" s="1"/>
  <c r="I164" i="34" s="1"/>
  <c r="I165" i="34" s="1"/>
  <c r="I166" i="34" s="1"/>
  <c r="I167" i="34" s="1"/>
  <c r="I168" i="34" s="1"/>
  <c r="I169" i="34" s="1"/>
  <c r="I170" i="34" s="1"/>
  <c r="I171" i="34" s="1"/>
  <c r="I172" i="34" s="1"/>
  <c r="I173" i="34" s="1"/>
  <c r="I174" i="34" s="1"/>
  <c r="I175" i="34" s="1"/>
  <c r="I176" i="34" s="1"/>
  <c r="I177" i="34" s="1"/>
  <c r="I178" i="34" s="1"/>
  <c r="I179" i="34" s="1"/>
  <c r="I180" i="34" s="1"/>
  <c r="I181" i="34" s="1"/>
  <c r="I182" i="34" s="1"/>
  <c r="I183" i="34" s="1"/>
  <c r="I184" i="34" s="1"/>
  <c r="I185" i="34" s="1"/>
  <c r="I186" i="34" s="1"/>
  <c r="I187" i="34" s="1"/>
  <c r="I188" i="34" s="1"/>
  <c r="I189" i="34" s="1"/>
  <c r="I190" i="34" s="1"/>
  <c r="I191" i="34" s="1"/>
  <c r="I192" i="34" s="1"/>
  <c r="I193" i="34" s="1"/>
  <c r="I194" i="34" s="1"/>
  <c r="I195" i="34" s="1"/>
  <c r="I196" i="34" s="1"/>
  <c r="I197" i="34" s="1"/>
  <c r="I198" i="34" s="1"/>
  <c r="I199" i="34" s="1"/>
  <c r="I200" i="34" s="1"/>
  <c r="I201" i="34" s="1"/>
  <c r="I202" i="34" s="1"/>
  <c r="I203" i="34" s="1"/>
  <c r="I204" i="34" s="1"/>
  <c r="I205" i="34" s="1"/>
  <c r="I206" i="34" s="1"/>
  <c r="I207" i="34" s="1"/>
  <c r="I208" i="34" s="1"/>
  <c r="I209" i="34" s="1"/>
  <c r="I210" i="34" s="1"/>
  <c r="I211" i="34" s="1"/>
  <c r="I212" i="34" s="1"/>
  <c r="I213" i="34" s="1"/>
  <c r="I214" i="34" s="1"/>
  <c r="I215" i="34" s="1"/>
  <c r="I216" i="34" s="1"/>
  <c r="I217" i="34" s="1"/>
  <c r="I218" i="34" s="1"/>
  <c r="I219" i="34" s="1"/>
  <c r="I220" i="34" s="1"/>
  <c r="I221" i="34" s="1"/>
  <c r="I222" i="34" s="1"/>
  <c r="I223" i="34" s="1"/>
  <c r="I224" i="34" s="1"/>
  <c r="I225" i="34" s="1"/>
  <c r="I226" i="34" s="1"/>
  <c r="I227" i="34" s="1"/>
  <c r="I228" i="34" s="1"/>
  <c r="I229" i="34" s="1"/>
  <c r="I7" i="35"/>
  <c r="E231" i="35" l="1"/>
  <c r="E233" i="35" s="1"/>
  <c r="E245" i="35" s="1"/>
  <c r="I8" i="35"/>
  <c r="I9" i="35" s="1"/>
  <c r="I10" i="35" s="1"/>
  <c r="I11" i="35" s="1"/>
  <c r="I12" i="35" s="1"/>
  <c r="I13" i="35" s="1"/>
  <c r="I14" i="35" s="1"/>
  <c r="I15" i="35" s="1"/>
  <c r="I16" i="35" s="1"/>
  <c r="I17" i="35" s="1"/>
  <c r="I18" i="35" s="1"/>
  <c r="I19" i="35" s="1"/>
  <c r="I20" i="35" s="1"/>
  <c r="I21" i="35" s="1"/>
  <c r="I22" i="35" s="1"/>
  <c r="I23" i="35" s="1"/>
  <c r="I24" i="35" s="1"/>
  <c r="I25" i="35" s="1"/>
  <c r="I26" i="35" s="1"/>
  <c r="I27" i="35" s="1"/>
  <c r="I28" i="35" s="1"/>
  <c r="I29" i="35" s="1"/>
  <c r="I30" i="35" s="1"/>
  <c r="I31" i="35" s="1"/>
  <c r="I32" i="35" s="1"/>
  <c r="I33" i="35" s="1"/>
  <c r="I34" i="35" s="1"/>
  <c r="I35" i="35" s="1"/>
  <c r="I36" i="35" s="1"/>
  <c r="I37" i="35" s="1"/>
  <c r="I38" i="35" s="1"/>
  <c r="I39" i="35" s="1"/>
  <c r="I40" i="35" s="1"/>
  <c r="I41" i="35" s="1"/>
  <c r="I42" i="35" s="1"/>
  <c r="I43" i="35" s="1"/>
  <c r="I44" i="35" s="1"/>
  <c r="I45" i="35" s="1"/>
  <c r="I46" i="35" s="1"/>
  <c r="I47" i="35" s="1"/>
  <c r="I48" i="35" s="1"/>
  <c r="I49" i="35" s="1"/>
  <c r="I50" i="35" s="1"/>
  <c r="I51" i="35" s="1"/>
  <c r="I52" i="35" s="1"/>
  <c r="I53" i="35" s="1"/>
  <c r="I54" i="35" s="1"/>
  <c r="I55" i="35" s="1"/>
  <c r="I56" i="35" s="1"/>
  <c r="I57" i="35" s="1"/>
  <c r="I58" i="35" s="1"/>
  <c r="I59" i="35" s="1"/>
  <c r="I60" i="35" s="1"/>
  <c r="I61" i="35" s="1"/>
  <c r="I62" i="35" s="1"/>
  <c r="I63" i="35" s="1"/>
  <c r="I64" i="35" s="1"/>
  <c r="I65" i="35" s="1"/>
  <c r="I66" i="35" s="1"/>
  <c r="I67" i="35" s="1"/>
  <c r="I68" i="35" s="1"/>
  <c r="I69" i="35" s="1"/>
  <c r="I70" i="35" s="1"/>
  <c r="I71" i="35" s="1"/>
  <c r="I72" i="35" s="1"/>
  <c r="I73" i="35" s="1"/>
  <c r="I74" i="35" s="1"/>
  <c r="I75" i="35" s="1"/>
  <c r="I76" i="35" s="1"/>
  <c r="I77" i="35" s="1"/>
  <c r="I78" i="35" s="1"/>
  <c r="I79" i="35" s="1"/>
  <c r="I80" i="35" s="1"/>
  <c r="I81" i="35" s="1"/>
  <c r="I82" i="35" s="1"/>
  <c r="I83" i="35" s="1"/>
  <c r="I84" i="35" s="1"/>
  <c r="I85" i="35" s="1"/>
  <c r="I86" i="35" s="1"/>
  <c r="I87" i="35" s="1"/>
  <c r="I88" i="35" s="1"/>
  <c r="I89" i="35" s="1"/>
  <c r="I90" i="35" s="1"/>
  <c r="I91" i="35" s="1"/>
  <c r="I92" i="35" s="1"/>
  <c r="I93" i="35" s="1"/>
  <c r="I94" i="35" s="1"/>
  <c r="I95" i="35" s="1"/>
  <c r="I96" i="35" s="1"/>
  <c r="I97" i="35" s="1"/>
  <c r="I98" i="35" s="1"/>
  <c r="I99" i="35" s="1"/>
  <c r="I100" i="35" s="1"/>
  <c r="I101" i="35" s="1"/>
  <c r="I102" i="35" s="1"/>
  <c r="I103" i="35" s="1"/>
  <c r="I104" i="35" s="1"/>
  <c r="I105" i="35" s="1"/>
  <c r="I106" i="35" s="1"/>
  <c r="I107" i="35" s="1"/>
  <c r="I108" i="35" s="1"/>
  <c r="I109" i="35" s="1"/>
  <c r="I110" i="35" s="1"/>
  <c r="I111" i="35" s="1"/>
  <c r="I230" i="34"/>
  <c r="I231" i="34" s="1"/>
  <c r="I232" i="34" s="1"/>
  <c r="I233" i="34" s="1"/>
  <c r="I234" i="34" s="1"/>
  <c r="I235" i="34" s="1"/>
  <c r="I236" i="34" s="1"/>
  <c r="I237" i="34" s="1"/>
  <c r="I238" i="34" s="1"/>
  <c r="I239" i="34" s="1"/>
  <c r="G262" i="34" s="1"/>
  <c r="I112" i="35" l="1"/>
  <c r="I113" i="35" s="1"/>
  <c r="I114" i="35" s="1"/>
  <c r="I115" i="35" s="1"/>
  <c r="I116" i="35" s="1"/>
  <c r="I117" i="35" s="1"/>
  <c r="I118" i="35" s="1"/>
  <c r="I119" i="35" s="1"/>
  <c r="I7" i="36"/>
  <c r="I8" i="36" s="1"/>
  <c r="I9" i="36" s="1"/>
  <c r="I10" i="36" s="1"/>
  <c r="I11" i="36" s="1"/>
  <c r="I12" i="36" s="1"/>
  <c r="I13" i="36" s="1"/>
  <c r="I14" i="36" s="1"/>
  <c r="I15" i="36" s="1"/>
  <c r="I16" i="36" s="1"/>
  <c r="I17" i="36" s="1"/>
  <c r="I18" i="36" s="1"/>
  <c r="I19" i="36" s="1"/>
  <c r="I20" i="36" s="1"/>
  <c r="I21" i="36" s="1"/>
  <c r="I22" i="36" s="1"/>
  <c r="I23" i="36" s="1"/>
  <c r="I24" i="36" s="1"/>
  <c r="I25" i="36" s="1"/>
  <c r="I26" i="36" s="1"/>
  <c r="I27" i="36" s="1"/>
  <c r="I28" i="36" s="1"/>
  <c r="I29" i="36" s="1"/>
  <c r="I30" i="36" s="1"/>
  <c r="I31" i="36" s="1"/>
  <c r="I32" i="36" s="1"/>
  <c r="I33" i="36" s="1"/>
  <c r="I34" i="36" s="1"/>
  <c r="I35" i="36" s="1"/>
  <c r="I36" i="36" s="1"/>
  <c r="I37" i="36" s="1"/>
  <c r="I38" i="36" s="1"/>
  <c r="I39" i="36" s="1"/>
  <c r="I40" i="36" s="1"/>
  <c r="I41" i="36" s="1"/>
  <c r="I42" i="36" s="1"/>
  <c r="I43" i="36" s="1"/>
  <c r="I44" i="36" s="1"/>
  <c r="I45" i="36" s="1"/>
  <c r="I46" i="36" s="1"/>
  <c r="I47" i="36" s="1"/>
  <c r="I48" i="36" s="1"/>
  <c r="I49" i="36" s="1"/>
  <c r="I50" i="36" s="1"/>
  <c r="I51" i="36" s="1"/>
  <c r="I52" i="36" s="1"/>
  <c r="I53" i="36" s="1"/>
  <c r="I54" i="36" s="1"/>
  <c r="I55" i="36" s="1"/>
  <c r="I56" i="36" s="1"/>
  <c r="I57" i="36" s="1"/>
  <c r="I58" i="36" s="1"/>
  <c r="I59" i="36" s="1"/>
  <c r="I60" i="36" s="1"/>
  <c r="I61" i="36" s="1"/>
  <c r="I62" i="36" s="1"/>
  <c r="I63" i="36" s="1"/>
  <c r="I64" i="36" s="1"/>
  <c r="I65" i="36" s="1"/>
  <c r="I66" i="36" s="1"/>
  <c r="I67" i="36" s="1"/>
  <c r="I68" i="36" s="1"/>
  <c r="I69" i="36" s="1"/>
  <c r="I70" i="36" s="1"/>
  <c r="I71" i="36" s="1"/>
  <c r="I72" i="36" s="1"/>
  <c r="I73" i="36" s="1"/>
  <c r="I74" i="36" s="1"/>
  <c r="I75" i="36" s="1"/>
  <c r="I76" i="36" s="1"/>
  <c r="I77" i="36" s="1"/>
  <c r="I78" i="36" s="1"/>
  <c r="I79" i="36" s="1"/>
  <c r="I80" i="36" s="1"/>
  <c r="I81" i="36" s="1"/>
  <c r="I82" i="36" s="1"/>
  <c r="I83" i="36" s="1"/>
  <c r="I84" i="36" s="1"/>
  <c r="I85" i="36" s="1"/>
  <c r="I86" i="36" s="1"/>
  <c r="I87" i="36" s="1"/>
  <c r="I88" i="36" s="1"/>
  <c r="I89" i="36" s="1"/>
  <c r="I90" i="36" s="1"/>
  <c r="I91" i="36" s="1"/>
  <c r="I92" i="36" s="1"/>
  <c r="I93" i="36" s="1"/>
  <c r="I94" i="36" s="1"/>
  <c r="I95" i="36" s="1"/>
  <c r="I96" i="36" s="1"/>
  <c r="I97" i="36" s="1"/>
  <c r="I98" i="36" s="1"/>
  <c r="I99" i="36" s="1"/>
  <c r="I100" i="36" s="1"/>
  <c r="I101" i="36" s="1"/>
  <c r="I102" i="36" s="1"/>
  <c r="I103" i="36" s="1"/>
  <c r="I104" i="36" s="1"/>
  <c r="I105" i="36" s="1"/>
  <c r="I106" i="36" s="1"/>
  <c r="I107" i="36" s="1"/>
  <c r="I108" i="36" s="1"/>
  <c r="I109" i="36" s="1"/>
  <c r="I110" i="36" s="1"/>
  <c r="I111" i="36" s="1"/>
  <c r="I112" i="36" s="1"/>
  <c r="I113" i="36" s="1"/>
  <c r="I114" i="36" s="1"/>
  <c r="I115" i="36" s="1"/>
  <c r="I116" i="36" s="1"/>
  <c r="I117" i="36" s="1"/>
  <c r="I118" i="36" s="1"/>
  <c r="I119" i="36" s="1"/>
  <c r="I120" i="36" s="1"/>
  <c r="I121" i="36" s="1"/>
  <c r="I122" i="36" s="1"/>
  <c r="I123" i="36" s="1"/>
  <c r="I124" i="36" s="1"/>
  <c r="I125" i="36" s="1"/>
  <c r="I126" i="36" s="1"/>
  <c r="I127" i="36" s="1"/>
  <c r="I128" i="36" s="1"/>
  <c r="I129" i="36" s="1"/>
  <c r="I130" i="36" s="1"/>
  <c r="I131" i="36" s="1"/>
  <c r="I132" i="36" s="1"/>
  <c r="I133" i="36" s="1"/>
  <c r="I134" i="36" s="1"/>
  <c r="I135" i="36" s="1"/>
  <c r="I136" i="36" s="1"/>
  <c r="I137" i="36" s="1"/>
  <c r="I138" i="36" s="1"/>
  <c r="I139" i="36" s="1"/>
  <c r="I140" i="36" s="1"/>
  <c r="I141" i="36" s="1"/>
  <c r="I142" i="36" s="1"/>
  <c r="I143" i="36" s="1"/>
  <c r="I144" i="36" s="1"/>
  <c r="I145" i="36" s="1"/>
  <c r="I146" i="36" s="1"/>
  <c r="I147" i="36" s="1"/>
  <c r="I148" i="36" s="1"/>
  <c r="I149" i="36" s="1"/>
  <c r="I150" i="36" s="1"/>
  <c r="I151" i="36" s="1"/>
  <c r="I152" i="36" s="1"/>
  <c r="I153" i="36" s="1"/>
  <c r="I154" i="36" s="1"/>
  <c r="I155" i="36" s="1"/>
  <c r="I156" i="36" s="1"/>
  <c r="I157" i="36" s="1"/>
  <c r="I158" i="36" s="1"/>
  <c r="I159" i="36" s="1"/>
  <c r="I160" i="36" s="1"/>
  <c r="I161" i="36" s="1"/>
  <c r="I162" i="36" s="1"/>
  <c r="I163" i="36" s="1"/>
  <c r="I164" i="36" s="1"/>
  <c r="I165" i="36" s="1"/>
  <c r="I166" i="36" s="1"/>
  <c r="I167" i="36" s="1"/>
  <c r="I168" i="36" s="1"/>
  <c r="I169" i="36" s="1"/>
  <c r="I170" i="36" s="1"/>
  <c r="I171" i="36" s="1"/>
  <c r="I172" i="36" s="1"/>
  <c r="I173" i="36" s="1"/>
  <c r="I174" i="36" s="1"/>
  <c r="I175" i="36" s="1"/>
  <c r="I176" i="36" s="1"/>
  <c r="I177" i="36" s="1"/>
  <c r="I178" i="36" s="1"/>
  <c r="I179" i="36" s="1"/>
  <c r="I180" i="36" s="1"/>
  <c r="I181" i="36" s="1"/>
  <c r="I182" i="36" s="1"/>
  <c r="I183" i="36" s="1"/>
  <c r="I184" i="36" s="1"/>
  <c r="I185" i="36" s="1"/>
  <c r="I186" i="36" s="1"/>
  <c r="I187" i="36" s="1"/>
  <c r="I188" i="36" s="1"/>
  <c r="I189" i="36" s="1"/>
  <c r="I190" i="36" s="1"/>
  <c r="I191" i="36" s="1"/>
  <c r="I192" i="36" s="1"/>
  <c r="I193" i="36" s="1"/>
  <c r="I194" i="36" s="1"/>
  <c r="I195" i="36" s="1"/>
  <c r="I196" i="36" s="1"/>
  <c r="I197" i="36" s="1"/>
  <c r="I198" i="36" s="1"/>
  <c r="I199" i="36" s="1"/>
  <c r="I200" i="36" s="1"/>
  <c r="I201" i="36" s="1"/>
  <c r="I202" i="36" s="1"/>
  <c r="I203" i="36" s="1"/>
  <c r="I204" i="36" s="1"/>
  <c r="I205" i="36" s="1"/>
  <c r="I206" i="36" s="1"/>
  <c r="I207" i="36" s="1"/>
  <c r="I208" i="36" s="1"/>
  <c r="I209" i="36" s="1"/>
  <c r="E226" i="36" l="1"/>
  <c r="E228" i="36" s="1"/>
  <c r="I120" i="35"/>
  <c r="I121" i="35" s="1"/>
  <c r="I122" i="35" s="1"/>
  <c r="I123" i="35" s="1"/>
  <c r="I124" i="35" s="1"/>
  <c r="I125" i="35" s="1"/>
  <c r="I126" i="35" s="1"/>
  <c r="I127" i="35" s="1"/>
  <c r="I128" i="35" s="1"/>
  <c r="I129" i="35" s="1"/>
  <c r="I130" i="35" l="1"/>
  <c r="I131" i="35" s="1"/>
  <c r="I132" i="35" s="1"/>
  <c r="I133" i="35" s="1"/>
  <c r="I134" i="35" s="1"/>
  <c r="I135" i="35" s="1"/>
  <c r="I136" i="35" s="1"/>
  <c r="I137" i="35" s="1"/>
  <c r="I138" i="35" s="1"/>
  <c r="I139" i="35" s="1"/>
  <c r="I140" i="35" s="1"/>
  <c r="I141" i="35" s="1"/>
  <c r="I142" i="35" s="1"/>
  <c r="I143" i="35" s="1"/>
  <c r="I144" i="35" s="1"/>
  <c r="I145" i="35" s="1"/>
  <c r="I146" i="35" s="1"/>
  <c r="I147" i="35" s="1"/>
  <c r="I148" i="35" s="1"/>
  <c r="I149" i="35" s="1"/>
  <c r="I150" i="35" s="1"/>
  <c r="I151" i="35" s="1"/>
  <c r="I152" i="35" s="1"/>
  <c r="I153" i="35" s="1"/>
  <c r="I154" i="35" s="1"/>
  <c r="I155" i="35" s="1"/>
  <c r="I156" i="35" s="1"/>
  <c r="I157" i="35" s="1"/>
  <c r="I158" i="35" s="1"/>
  <c r="I159" i="35" s="1"/>
  <c r="I160" i="35" s="1"/>
  <c r="I161" i="35" s="1"/>
  <c r="I162" i="35" s="1"/>
  <c r="I163" i="35" s="1"/>
  <c r="I164" i="35" s="1"/>
  <c r="I165" i="35" s="1"/>
  <c r="I166" i="35" s="1"/>
  <c r="I167" i="35" s="1"/>
  <c r="I168" i="35" s="1"/>
  <c r="I169" i="35" s="1"/>
  <c r="I170" i="35" s="1"/>
  <c r="I171" i="35" s="1"/>
  <c r="I172" i="35" s="1"/>
  <c r="I173" i="35" s="1"/>
  <c r="I174" i="35" s="1"/>
  <c r="I175" i="35" s="1"/>
  <c r="I176" i="35" s="1"/>
  <c r="I177" i="35" s="1"/>
  <c r="I178" i="35" s="1"/>
  <c r="I179" i="35" s="1"/>
  <c r="I180" i="35" s="1"/>
  <c r="I181" i="35" s="1"/>
  <c r="I182" i="35" s="1"/>
  <c r="I183" i="35" s="1"/>
  <c r="I184" i="35" s="1"/>
  <c r="I185" i="35" l="1"/>
  <c r="I186" i="35" s="1"/>
  <c r="I187" i="35" s="1"/>
  <c r="I188" i="35" s="1"/>
  <c r="I189" i="35" s="1"/>
  <c r="I190" i="35" s="1"/>
  <c r="I191" i="35" s="1"/>
  <c r="I192" i="35" s="1"/>
  <c r="I193" i="35" s="1"/>
  <c r="I194" i="35" s="1"/>
  <c r="I195" i="35" s="1"/>
  <c r="I196" i="35" s="1"/>
  <c r="I197" i="35" s="1"/>
  <c r="I198" i="35" s="1"/>
  <c r="I199" i="35" s="1"/>
  <c r="I200" i="35" s="1"/>
  <c r="I201" i="35" s="1"/>
  <c r="I202" i="35" s="1"/>
  <c r="I203" i="35" s="1"/>
  <c r="I204" i="35" s="1"/>
  <c r="I205" i="35" s="1"/>
  <c r="I206" i="35" s="1"/>
  <c r="I207" i="35" s="1"/>
  <c r="I208" i="35" s="1"/>
  <c r="I209" i="35" s="1"/>
  <c r="I210" i="35" s="1"/>
  <c r="I211" i="35" s="1"/>
  <c r="I212" i="35" s="1"/>
  <c r="I213" i="35" s="1"/>
  <c r="I214" i="35" s="1"/>
  <c r="I215" i="35" s="1"/>
  <c r="I216" i="35" s="1"/>
  <c r="I217" i="35" s="1"/>
  <c r="I218" i="35" s="1"/>
  <c r="I219" i="35" s="1"/>
  <c r="I220" i="35" s="1"/>
  <c r="I221" i="35" s="1"/>
  <c r="I222" i="35" s="1"/>
  <c r="I223" i="35" s="1"/>
  <c r="M4" i="45" l="1"/>
  <c r="M29" i="45" s="1"/>
  <c r="I29" i="45" s="1"/>
  <c r="L25" i="8"/>
  <c r="G246" i="35" l="1"/>
  <c r="G43" i="38"/>
  <c r="E237" i="36"/>
  <c r="J12" i="8" s="1"/>
  <c r="V12" i="8" s="1"/>
  <c r="Q12" i="8" l="1"/>
  <c r="S12" i="8" s="1"/>
  <c r="T12" i="8" s="1" a="1"/>
  <c r="T12" i="8" s="1"/>
  <c r="T17" i="8" s="1"/>
  <c r="X12" i="8"/>
  <c r="X20" i="8" s="1"/>
  <c r="E238" i="36"/>
  <c r="E240" i="36" s="1"/>
  <c r="G241" i="36" s="1"/>
  <c r="K12" i="8"/>
  <c r="J15" i="8"/>
  <c r="L20" i="8" l="1"/>
  <c r="Y12" i="8" a="1"/>
  <c r="Y12" i="8" s="1"/>
  <c r="O12" i="8" s="1"/>
  <c r="O20" i="8"/>
  <c r="I7" i="37"/>
  <c r="K15" i="8"/>
  <c r="L16" i="8" s="1"/>
  <c r="Q19" i="8" s="1"/>
  <c r="M12" i="8"/>
  <c r="L21" i="8" l="1"/>
  <c r="Q20" i="8" s="1"/>
  <c r="E184" i="37"/>
  <c r="E186" i="37" s="1"/>
  <c r="E198" i="37" s="1"/>
  <c r="I8" i="37"/>
  <c r="I9" i="37" s="1"/>
  <c r="I10" i="37" s="1"/>
  <c r="I11" i="37" s="1"/>
  <c r="I12" i="37" s="1"/>
  <c r="I13" i="37" s="1"/>
  <c r="I14" i="37" s="1"/>
  <c r="I15" i="37" s="1"/>
  <c r="I16" i="37" s="1"/>
  <c r="I17" i="37" s="1"/>
  <c r="I18" i="37" s="1"/>
  <c r="I19" i="37" s="1"/>
  <c r="I20" i="37" s="1"/>
  <c r="I21" i="37" s="1"/>
  <c r="I22" i="37" s="1"/>
  <c r="I23" i="37" s="1"/>
  <c r="I24" i="37" s="1"/>
  <c r="I25" i="37" s="1"/>
  <c r="I26" i="37" s="1"/>
  <c r="I27" i="37" s="1"/>
  <c r="I28" i="37" s="1"/>
  <c r="I29" i="37" s="1"/>
  <c r="I30" i="37" s="1"/>
  <c r="I31" i="37" s="1"/>
  <c r="I32" i="37" s="1"/>
  <c r="I33" i="37" s="1"/>
  <c r="I34" i="37" s="1"/>
  <c r="I35" i="37" s="1"/>
  <c r="I36" i="37" s="1"/>
  <c r="I37" i="37" s="1"/>
  <c r="I38" i="37" s="1"/>
  <c r="I39" i="37" s="1"/>
  <c r="I40" i="37" s="1"/>
  <c r="I41" i="37" s="1"/>
  <c r="I42" i="37" s="1"/>
  <c r="I43" i="37" s="1"/>
  <c r="I44" i="37" l="1"/>
  <c r="I45" i="37" s="1"/>
  <c r="I46" i="37" s="1"/>
  <c r="I47" i="37" s="1"/>
  <c r="I48" i="37" s="1"/>
  <c r="I49" i="37" s="1"/>
  <c r="I50" i="37" s="1"/>
  <c r="I51" i="37" s="1"/>
  <c r="I52" i="37" s="1"/>
  <c r="I53" i="37" s="1"/>
  <c r="I54" i="37" s="1"/>
  <c r="I55" i="37" s="1"/>
  <c r="I56" i="37" s="1"/>
  <c r="I57" i="37" s="1"/>
  <c r="I58" i="37" s="1"/>
  <c r="I59" i="37" s="1"/>
  <c r="I60" i="37" s="1"/>
  <c r="I61" i="37" s="1"/>
  <c r="I62" i="37" s="1"/>
  <c r="I63" i="37" s="1"/>
  <c r="I64" i="37" s="1"/>
  <c r="I65" i="37" s="1"/>
  <c r="I66" i="37" s="1"/>
  <c r="I67" i="37" s="1"/>
  <c r="I68" i="37" s="1"/>
  <c r="I69" i="37" s="1"/>
  <c r="I7" i="38"/>
  <c r="E28" i="38" s="1"/>
  <c r="E30" i="38" s="1"/>
  <c r="E42" i="38" s="1"/>
  <c r="I70" i="37" l="1"/>
  <c r="I71" i="37" s="1"/>
  <c r="I72" i="37" s="1"/>
  <c r="I73" i="37" s="1"/>
  <c r="I74" i="37" s="1"/>
  <c r="I75" i="37" s="1"/>
  <c r="I76" i="37" s="1"/>
  <c r="I77" i="37" s="1"/>
  <c r="I78" i="37" s="1"/>
  <c r="I79" i="37" s="1"/>
  <c r="I80" i="37" s="1"/>
  <c r="I81" i="37" s="1"/>
  <c r="I82" i="37" s="1"/>
  <c r="I83" i="37" s="1"/>
  <c r="I84" i="37" s="1"/>
  <c r="I85" i="37" s="1"/>
  <c r="I86" i="37" s="1"/>
  <c r="I87" i="37" s="1"/>
  <c r="I88" i="37" s="1"/>
  <c r="I89" i="37" s="1"/>
  <c r="I90" i="37" s="1"/>
  <c r="I91" i="37" s="1"/>
  <c r="I92" i="37" s="1"/>
  <c r="I93" i="37" s="1"/>
  <c r="I94" i="37" s="1"/>
  <c r="I95" i="37" s="1"/>
  <c r="I96" i="37" s="1"/>
  <c r="I97" i="37" s="1"/>
  <c r="I98" i="37" s="1"/>
  <c r="I99" i="37" l="1"/>
  <c r="I100" i="37" s="1"/>
  <c r="I101" i="37" s="1"/>
  <c r="I102" i="37" s="1"/>
  <c r="I103" i="37" l="1"/>
  <c r="I104" i="37" s="1"/>
  <c r="I105" i="37" s="1"/>
  <c r="I106" i="37" s="1"/>
  <c r="I107" i="37" s="1"/>
  <c r="I108" i="37" s="1"/>
  <c r="I109" i="37" s="1"/>
  <c r="I110" i="37" l="1"/>
  <c r="I111" i="37" s="1"/>
  <c r="I112" i="37" s="1"/>
  <c r="I113" i="37" s="1"/>
  <c r="I114" i="37" s="1"/>
  <c r="I115" i="37" s="1"/>
  <c r="I116" i="37" s="1"/>
  <c r="I117" i="37" s="1"/>
  <c r="I118" i="37" s="1"/>
  <c r="I119" i="37" s="1"/>
  <c r="I120" i="37" s="1"/>
  <c r="I121" i="37" s="1"/>
  <c r="I122" i="37" s="1"/>
  <c r="I123" i="37" s="1"/>
  <c r="I124" i="37" l="1"/>
  <c r="I125" i="37" s="1"/>
  <c r="I126" i="37" s="1"/>
  <c r="I127" i="37" s="1"/>
  <c r="I128" i="37" s="1"/>
  <c r="I129" i="37" s="1"/>
  <c r="I130" i="37" s="1"/>
  <c r="I131" i="37" s="1"/>
  <c r="I132" i="37" s="1"/>
  <c r="I133" i="37" s="1"/>
  <c r="I134" i="37" s="1"/>
  <c r="I135" i="37" s="1"/>
  <c r="I136" i="37" s="1"/>
  <c r="I137" i="37" s="1"/>
  <c r="I138" i="37" s="1"/>
  <c r="I139" i="37" s="1"/>
  <c r="I140" i="3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</authors>
  <commentList>
    <comment ref="L3" authorId="0" shapeId="0" xr:uid="{F44573D7-9FBB-4F37-9620-CC0BB8BC83C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EEFF 2024 S/89,759.40
</t>
        </r>
      </text>
    </comment>
    <comment ref="L20" authorId="0" shapeId="0" xr:uid="{E768B51C-223F-4553-8505-37EAA65413D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Si todos pangan puntual es lo que se tendría en la cuenta </t>
        </r>
      </text>
    </comment>
    <comment ref="L21" authorId="0" shapeId="0" xr:uid="{54B4E71A-7B77-4D5A-BD11-6C236DD4E99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Pago consumo de agua lo está asumiendo el Condominio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20" authorId="0" shapeId="0" xr:uid="{253B0949-8513-4A1C-AD0F-DECFB4D98AB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 </t>
        </r>
      </text>
    </comment>
    <comment ref="C60" authorId="0" shapeId="0" xr:uid="{445743DF-DF1B-473D-A211-0027673BAC5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Lavado de uniforme personal seguridad </t>
        </r>
      </text>
    </comment>
    <comment ref="C61" authorId="0" shapeId="0" xr:uid="{15BEEFC6-D076-4FD1-ADA6-7422558D867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Papel A4 administración </t>
        </r>
      </text>
    </comment>
    <comment ref="C77" authorId="0" shapeId="0" xr:uid="{A7AE3C8B-0243-4C77-B229-868ADF39468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componentes cámara seguridad</t>
        </r>
      </text>
    </comment>
    <comment ref="C93" authorId="1" shapeId="0" xr:uid="{3CFD5252-F79E-4336-AB04-22179DD536A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Set/25
</t>
        </r>
      </text>
    </comment>
    <comment ref="C94" authorId="1" shapeId="0" xr:uid="{22E5AC6D-3DFD-4C88-B6E7-4BDCD7BA0DB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Set/25</t>
        </r>
      </text>
    </comment>
    <comment ref="C99" authorId="0" shapeId="0" xr:uid="{3AB5FCD7-ED20-46FB-908A-E48CD211DA6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Juan Edu Ramirez Canelo días 06, 10 y 15
</t>
        </r>
      </text>
    </comment>
    <comment ref="C116" authorId="0" shapeId="0" xr:uid="{AD7E20DE-9B13-4457-A65A-F4AA7F59A1E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de sillas reunión junta propietarios 
</t>
        </r>
      </text>
    </comment>
    <comment ref="C147" authorId="0" shapeId="0" xr:uid="{DECC3734-456D-44F9-B18E-CCE63DDC0F8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equipo de sonido y proyector reunión junta propietarios </t>
        </r>
      </text>
    </comment>
    <comment ref="C148" authorId="0" shapeId="0" xr:uid="{482C332F-7745-4755-87B3-1C46DBEB0A1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02 llave de caño jardín </t>
        </r>
      </text>
    </comment>
    <comment ref="C167" authorId="0" shapeId="0" xr:uid="{6C24347D-2957-469B-AF38-9671C8A9C80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Cartel informativo parque infantil </t>
        </r>
      </text>
    </comment>
    <comment ref="C168" authorId="0" shapeId="0" xr:uid="{7012E5EB-EAAD-481C-A175-9E9FE9AC535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vasos servilletas reunión junta propietarios </t>
        </r>
      </text>
    </comment>
    <comment ref="C210" authorId="0" shapeId="0" xr:uid="{9DB50D05-C1DE-448A-AD39-F3EAE35FB4E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 extorno deposito indebido </t>
        </r>
      </text>
    </comment>
    <comment ref="C211" authorId="0" shapeId="0" xr:uid="{DEE8CD6F-83C7-47AF-A193-A42684DC766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Extorno deposito indebido </t>
        </r>
      </text>
    </comment>
    <comment ref="C213" authorId="0" shapeId="0" xr:uid="{010D4430-0B74-47D1-823C-68F1B14BB1C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Kresso orines perros 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3" authorId="0" shapeId="0" xr:uid="{8D18EF16-8A43-4482-AD9C-FB30B9DD4F7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dieta Sra. Julissa </t>
        </r>
      </text>
    </comment>
    <comment ref="C14" authorId="0" shapeId="0" xr:uid="{BE6F4667-F665-4856-A7F2-CCD7BCD99A0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una faja para sincronización de motor del operador de puerta automática de cabina.</t>
        </r>
      </text>
    </comment>
    <comment ref="C15" authorId="0" shapeId="0" xr:uid="{9A356C76-6EF0-4107-A9E7-3A386C8F139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Eddy</t>
        </r>
      </text>
    </comment>
    <comment ref="C25" authorId="0" shapeId="0" xr:uid="{2CA86AE3-B9A4-4A40-B88D-404C3D97E71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02 interruptor conmutadores </t>
        </r>
      </text>
    </comment>
    <comment ref="C26" authorId="0" shapeId="0" xr:uid="{C60EAB6B-2ADA-46B7-AA36-00F5C405952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Instalación de interruptor conmutador </t>
        </r>
      </text>
    </comment>
    <comment ref="C35" authorId="0" shapeId="0" xr:uid="{6E9A5893-270C-488F-8400-2BE33ECB3C3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vigilante de apoyo Juan Ramirez por las fechas 18, 22, 26 y 30 entre día y noche</t>
        </r>
      </text>
    </comment>
    <comment ref="C36" authorId="0" shapeId="0" xr:uid="{A81C74D2-A67C-43D9-A39D-2849C10F28E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Focos led luz fría de 75w
10 und.</t>
        </r>
      </text>
    </comment>
    <comment ref="C37" authorId="0" shapeId="0" xr:uid="{8C0615D7-3511-481C-9F0B-DDD14B83E84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Cera y ocre Mantto instalaciones </t>
        </r>
      </text>
    </comment>
    <comment ref="C58" authorId="0" shapeId="0" xr:uid="{011AC100-B71F-4CA8-8637-51498C0E5B05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limpieza y mantenimiento de las redes de desagües</t>
        </r>
      </text>
    </comment>
    <comment ref="C59" authorId="0" shapeId="0" xr:uid="{D2BB9D96-A331-4F73-A18D-BA8B4960966F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29 Recarga de extintores PQS 6 kgs
09 Recarga de extintores CO2 10lbs</t>
        </r>
      </text>
    </comment>
    <comment ref="C65" authorId="0" shapeId="0" xr:uid="{6AC568A5-C431-4906-B080-A8C387766DD5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Fumigación y desratización </t>
        </r>
      </text>
    </comment>
    <comment ref="C66" authorId="0" shapeId="0" xr:uid="{C8078974-2A26-4A4E-B26D-5430AA97ED49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Papelera plástica parque </t>
        </r>
      </text>
    </comment>
    <comment ref="C67" authorId="0" shapeId="0" xr:uid="{5C5A07B2-6847-4419-81BE-7A6035808DAF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Antivirus PC Administración </t>
        </r>
      </text>
    </comment>
    <comment ref="C102" authorId="0" shapeId="0" xr:uid="{A2E75937-EA9F-4868-8EC6-A2FEE1FC9FC3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01 Reflector luz interna condominio </t>
        </r>
      </text>
    </comment>
    <comment ref="C104" authorId="0" shapeId="0" xr:uid="{7001BE73-2B0D-4530-B941-D4CAD42658EA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Adelanto dieta Sra. Patricia </t>
        </r>
      </text>
    </comment>
    <comment ref="C109" authorId="0" shapeId="0" xr:uid="{FFE90747-FEC1-4676-A9EE-08AC314C5F18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Instalación reflectores parque </t>
        </r>
      </text>
    </comment>
    <comment ref="C110" authorId="0" shapeId="0" xr:uid="{4D98A2FF-8496-4CFB-948D-74647A4B9F9E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vigilante de apoyo Juan Ramirez, por los días 4, 8 y 12 de octubre</t>
        </r>
      </text>
    </comment>
    <comment ref="C113" authorId="1" shapeId="0" xr:uid="{705A4C88-4AA3-47C4-AC47-AF608D4920D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Oct/25
</t>
        </r>
      </text>
    </comment>
    <comment ref="C114" authorId="1" shapeId="0" xr:uid="{CA78E32E-0FED-4105-BE65-7E181A3D95F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Oct/25</t>
        </r>
      </text>
    </comment>
    <comment ref="C160" authorId="0" shapeId="0" xr:uid="{5FDDD77D-514A-4E52-82AB-2149880797B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vigilante  David Aguirre </t>
        </r>
      </text>
    </comment>
    <comment ref="C161" authorId="0" shapeId="0" xr:uid="{E313F1D5-5F48-49C5-A51A-2BDB0E82ABB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Cooler tablero N° 2</t>
        </r>
      </text>
    </comment>
    <comment ref="C162" authorId="0" shapeId="0" xr:uid="{F8CE3B97-648E-4E89-AFF2-F6220422BA9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Tierra abono jardinería </t>
        </r>
      </text>
    </comment>
    <comment ref="C174" authorId="0" shapeId="0" xr:uid="{B4DAE35F-CE58-4AFA-8A2A-6E9BB67E719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Plantas jardín condominio </t>
        </r>
      </text>
    </comment>
    <comment ref="C195" authorId="0" shapeId="0" xr:uid="{A6E14827-CAF8-4761-ABAA-CE24EC338EDC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Cuadernos puestos de seguridad </t>
        </r>
      </text>
    </comment>
    <comment ref="C196" authorId="0" shapeId="0" xr:uid="{661ACDEF-8779-42D4-B32A-2E8C65A5A233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Pintura spray Mantto condominio </t>
        </r>
      </text>
    </comment>
    <comment ref="C204" authorId="0" shapeId="0" xr:uid="{4A73460E-9E75-45EA-B8C0-E7DC598103C9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Apoyo servicio Sr. Carlos Dávila días 20 y 29 Oct.</t>
        </r>
      </text>
    </comment>
    <comment ref="C218" authorId="0" shapeId="0" xr:uid="{F074D93A-2464-434E-B8FB-458EBD52046B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Reparación de vereda y hacer orificio para gancho de puerta 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33" authorId="0" shapeId="0" xr:uid="{011E8659-67EC-4871-AEF5-BD6D16AE890B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Dieta Sra Julissa (emergencia)</t>
        </r>
      </text>
    </comment>
    <comment ref="C42" authorId="0" shapeId="0" xr:uid="{0CB89F77-5425-43C2-95D9-40703A10AB0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de limpieza condominio </t>
        </r>
      </text>
    </comment>
    <comment ref="C51" authorId="0" shapeId="0" xr:uid="{3FB79513-B434-4096-BB84-4AAB5BA00707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Bolsa detergente limpieza pisos</t>
        </r>
      </text>
    </comment>
    <comment ref="C52" authorId="0" shapeId="0" xr:uid="{18B00C24-08D9-42F4-A09F-BA5DDFBC7EF8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04 ventiladores ascemsores </t>
        </r>
      </text>
    </comment>
    <comment ref="C66" authorId="0" shapeId="0" xr:uid="{4F7E03DF-0FE8-4784-94CD-E965199A0575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transporte de 04 ventiladores ascensores </t>
        </r>
      </text>
    </comment>
    <comment ref="C67" authorId="0" shapeId="0" xr:uid="{6E71B929-93BA-4BBE-ABFA-97060E09A279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40 saco de abono de vac, Plaguicida y Transporte</t>
        </r>
      </text>
    </comment>
    <comment ref="C69" authorId="0" shapeId="0" xr:uid="{6F3A7972-1C92-4580-999C-E73CE135FB38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pintura oleo mate </t>
        </r>
      </text>
    </comment>
    <comment ref="C70" authorId="0" shapeId="0" xr:uid="{9541958F-24D0-4528-9C10-BDD865ECC6F2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bornes 15A y Angulo 20x20</t>
        </r>
      </text>
    </comment>
    <comment ref="C71" authorId="0" shapeId="0" xr:uid="{C1C7C784-6D22-42F8-828F-092B7E9BE51B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Mantenimiento ventilador Block B y reparación y pintado de mueble ingreso garita</t>
        </r>
      </text>
    </comment>
    <comment ref="C77" authorId="0" shapeId="0" xr:uid="{BF9EAF75-33C2-41DC-98E1-C44117D78521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Apoyo servicio condominio </t>
        </r>
      </text>
    </comment>
    <comment ref="C79" authorId="0" shapeId="0" xr:uid="{6723D529-AF29-45D7-8B41-AB022C279298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Búsqueda propietarios en RRPP, revisión modificaciones redacción de acta. </t>
        </r>
      </text>
    </comment>
    <comment ref="C80" authorId="0" shapeId="0" xr:uid="{EFDE2CF1-D739-4117-9036-79120E576E58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12 focos led y ambientador ascensores </t>
        </r>
      </text>
    </comment>
    <comment ref="C84" authorId="0" shapeId="0" xr:uid="{FC8CF2EB-E774-4121-ABB6-7704D6DBBF68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Reubicación camaras de seguridad garitas 1 y 2 </t>
        </r>
      </text>
    </comment>
    <comment ref="C85" authorId="0" shapeId="0" xr:uid="{FA2CD9FF-85FB-4A14-A314-57A127E1C095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Reparacion camaras de seguridad Block A F G H  I </t>
        </r>
      </text>
    </comment>
    <comment ref="C99" authorId="1" shapeId="0" xr:uid="{25A5DCC1-3819-48DE-8CDD-43FD341A6DE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Nov/25
</t>
        </r>
      </text>
    </comment>
    <comment ref="C100" authorId="1" shapeId="0" xr:uid="{36A73215-760A-4C71-9787-81FBB37318F4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Nov/25</t>
        </r>
      </text>
    </comment>
    <comment ref="C109" authorId="0" shapeId="0" xr:uid="{A72200DF-827C-4204-A15E-02C5B8716FE7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vigilante apoyo días 1, 5, 9 y 13 Nov</t>
        </r>
      </text>
    </comment>
    <comment ref="C110" authorId="0" shapeId="0" xr:uid="{63DEBF48-8951-4D22-B0E2-C892D315D733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Ambientadores ascensores </t>
        </r>
      </text>
    </comment>
    <comment ref="C113" authorId="0" shapeId="0" xr:uid="{1C458E40-6F86-4A56-8459-4F163FA19D03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Alcayatas instalación de luces </t>
        </r>
      </text>
    </comment>
    <comment ref="C130" authorId="0" shapeId="0" xr:uid="{EA4411EC-CE7F-42E4-9C7F-668F3582412E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Tomacorriente, enchufe y alambre 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Sergio</author>
    <author>Sergio Portilla</author>
    <author>Energía Renovable Perú</author>
  </authors>
  <commentList>
    <comment ref="D4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Dic/18</t>
        </r>
      </text>
    </comment>
    <comment ref="D5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Ene/19</t>
        </r>
      </text>
    </comment>
    <comment ref="D6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Feb/19</t>
        </r>
      </text>
    </comment>
    <comment ref="E7" authorId="0" shapeId="0" xr:uid="{00000000-0006-0000-0D00-000004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Feb/19 - Mar/19 - Abr/19</t>
        </r>
      </text>
    </comment>
    <comment ref="D8" authorId="0" shapeId="0" xr:uid="{00000000-0006-0000-0D00-000005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Mar/19</t>
        </r>
      </text>
    </comment>
    <comment ref="D9" authorId="0" shapeId="0" xr:uid="{00000000-0006-0000-0D00-000006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Abr/19</t>
        </r>
      </text>
    </comment>
    <comment ref="E10" authorId="0" shapeId="0" xr:uid="{00000000-0006-0000-0D00-000007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May/19</t>
        </r>
      </text>
    </comment>
    <comment ref="D11" authorId="0" shapeId="0" xr:uid="{00000000-0006-0000-0D00-000008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May/19</t>
        </r>
      </text>
    </comment>
    <comment ref="E12" authorId="0" shapeId="0" xr:uid="{00000000-0006-0000-0D00-000009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Jun/19</t>
        </r>
      </text>
    </comment>
    <comment ref="D13" authorId="0" shapeId="0" xr:uid="{00000000-0006-0000-0D00-00000A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Jun/19</t>
        </r>
      </text>
    </comment>
    <comment ref="E14" authorId="0" shapeId="0" xr:uid="{00000000-0006-0000-0D00-00000B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Jul/19</t>
        </r>
      </text>
    </comment>
    <comment ref="D15" authorId="0" shapeId="0" xr:uid="{00000000-0006-0000-0D00-00000C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Jul/19</t>
        </r>
      </text>
    </comment>
    <comment ref="E16" authorId="0" shapeId="0" xr:uid="{00000000-0006-0000-0D00-00000D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Ago/19</t>
        </r>
      </text>
    </comment>
    <comment ref="E17" authorId="0" shapeId="0" xr:uid="{00000000-0006-0000-0D00-00000E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Set/19</t>
        </r>
      </text>
    </comment>
    <comment ref="D18" authorId="0" shapeId="0" xr:uid="{00000000-0006-0000-0D00-00000F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Ago/19</t>
        </r>
      </text>
    </comment>
    <comment ref="D19" authorId="0" shapeId="0" xr:uid="{00000000-0006-0000-0D00-000010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Set/19</t>
        </r>
      </text>
    </comment>
    <comment ref="D20" authorId="0" shapeId="0" xr:uid="{00000000-0006-0000-0D00-000011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Oct/19</t>
        </r>
      </text>
    </comment>
    <comment ref="E21" authorId="0" shapeId="0" xr:uid="{00000000-0006-0000-0D00-000012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Oct/19</t>
        </r>
      </text>
    </comment>
    <comment ref="D22" authorId="0" shapeId="0" xr:uid="{00000000-0006-0000-0D00-000013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Nov/19</t>
        </r>
      </text>
    </comment>
    <comment ref="E23" authorId="0" shapeId="0" xr:uid="{00000000-0006-0000-0D00-00001400000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Nov/19</t>
        </r>
      </text>
    </comment>
    <comment ref="E24" authorId="0" shapeId="0" xr:uid="{FBEEF4A5-259B-4048-9B00-665D11C7F6F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Dic/19</t>
        </r>
      </text>
    </comment>
    <comment ref="D25" authorId="0" shapeId="0" xr:uid="{A510FAD0-6BD2-4763-BFC4-26547BD5F57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Dic/19</t>
        </r>
      </text>
    </comment>
    <comment ref="D26" authorId="0" shapeId="0" xr:uid="{4735C121-885E-4FEF-9349-750B3524A89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Ene/20</t>
        </r>
      </text>
    </comment>
    <comment ref="D27" authorId="0" shapeId="0" xr:uid="{3782268C-4F24-4B43-8F35-1A9B7414CA8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Feb/20</t>
        </r>
      </text>
    </comment>
    <comment ref="E28" authorId="0" shapeId="0" xr:uid="{4B33AE05-8F4F-4054-82A8-F8CF69B222F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Ene/20
</t>
        </r>
      </text>
    </comment>
    <comment ref="E29" authorId="0" shapeId="0" xr:uid="{C8017B45-07E0-4B5F-A06B-C0402F63508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Feb/20</t>
        </r>
      </text>
    </comment>
    <comment ref="D30" authorId="0" shapeId="0" xr:uid="{D4421452-A786-4971-8247-E3A716DD1CB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Mar/20</t>
        </r>
      </text>
    </comment>
    <comment ref="E31" authorId="0" shapeId="0" xr:uid="{EBBA1E0A-C716-4957-9300-EF5CDC36318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Mar/20
</t>
        </r>
      </text>
    </comment>
    <comment ref="E32" authorId="0" shapeId="0" xr:uid="{6219D805-35F7-45B7-B5ED-9C8CC04352D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Abril/20
</t>
        </r>
      </text>
    </comment>
    <comment ref="E33" authorId="1" shapeId="0" xr:uid="{DF7F8B62-6C78-4F0B-91AA-19F88382D65F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Mayo/20</t>
        </r>
      </text>
    </comment>
    <comment ref="E34" authorId="0" shapeId="0" xr:uid="{69269B96-6069-42EE-AD2D-68050467DB7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Juniol/20
</t>
        </r>
      </text>
    </comment>
    <comment ref="D35" authorId="0" shapeId="0" xr:uid="{73B78A53-4BF0-4CAF-B792-7DF47582FCA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May/20</t>
        </r>
      </text>
    </comment>
    <comment ref="E36" authorId="0" shapeId="0" xr:uid="{D18EAE92-9E32-4B35-B3B4-994FD462525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Juliol/20
</t>
        </r>
      </text>
    </comment>
    <comment ref="D37" authorId="0" shapeId="0" xr:uid="{5B5B0EF2-54EE-41BD-B9F9-5E7351717B5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Jun/20</t>
        </r>
      </text>
    </comment>
    <comment ref="E38" authorId="0" shapeId="0" xr:uid="{2A3E5868-7605-4000-913D-2D0568EF108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Agosto/20
</t>
        </r>
      </text>
    </comment>
    <comment ref="D39" authorId="0" shapeId="0" xr:uid="{1D548362-EA0F-4403-A6CA-005C821106E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Jul/20</t>
        </r>
      </text>
    </comment>
    <comment ref="E40" authorId="0" shapeId="0" xr:uid="{2915ACAB-BC1B-46DC-AC84-52FBBB60819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Septiembre/20
</t>
        </r>
      </text>
    </comment>
    <comment ref="D41" authorId="0" shapeId="0" xr:uid="{DC8C7912-353A-4A9E-902B-3719B1ED1F2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Ago/20</t>
        </r>
      </text>
    </comment>
    <comment ref="D42" authorId="0" shapeId="0" xr:uid="{B9005F71-B9E3-4D16-A617-24E1818AFD2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Set/20</t>
        </r>
      </text>
    </comment>
    <comment ref="E43" authorId="0" shapeId="0" xr:uid="{EBBE9A75-FC7A-49FE-AD90-2C92B1DEF9F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Octubre/20
</t>
        </r>
      </text>
    </comment>
    <comment ref="E44" authorId="0" shapeId="0" xr:uid="{E53AD5B6-72F9-45C4-9628-F0C362A58E7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Noviembre/20
</t>
        </r>
      </text>
    </comment>
    <comment ref="D45" authorId="0" shapeId="0" xr:uid="{A040F272-520D-4538-893B-0B8B223B40D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Oct/20</t>
        </r>
      </text>
    </comment>
    <comment ref="D46" authorId="0" shapeId="0" xr:uid="{DC157144-6EC5-496E-997F-FA879747483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Nov/20</t>
        </r>
      </text>
    </comment>
    <comment ref="D47" authorId="0" shapeId="0" xr:uid="{176C6A07-119E-4BF8-B944-1FED7345FF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Dic/20</t>
        </r>
      </text>
    </comment>
    <comment ref="E48" authorId="0" shapeId="0" xr:uid="{2C21496C-E647-44FE-A746-EEACDB7C12D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Diciembre/20
</t>
        </r>
      </text>
    </comment>
    <comment ref="D49" authorId="0" shapeId="0" xr:uid="{59E8E93B-2458-460C-AA75-C9FB13851D2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Ene/21
</t>
        </r>
      </text>
    </comment>
    <comment ref="E50" authorId="1" shapeId="0" xr:uid="{1F827DED-ABE3-4C7C-8547-423EDEBEF10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Enero/21</t>
        </r>
      </text>
    </comment>
    <comment ref="D51" authorId="0" shapeId="0" xr:uid="{0A8B15E2-56B5-4E0C-9AA2-A9D18B3DFFE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Feb/21
</t>
        </r>
      </text>
    </comment>
    <comment ref="E52" authorId="1" shapeId="0" xr:uid="{10DEAE83-58E2-4C26-BB82-94D6C68B787C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Feb/21</t>
        </r>
      </text>
    </comment>
    <comment ref="D53" authorId="0" shapeId="0" xr:uid="{76004803-4B9C-4195-9F4C-1B7F7CAAE3D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Mar/21
</t>
        </r>
      </text>
    </comment>
    <comment ref="E54" authorId="1" shapeId="0" xr:uid="{B08ED438-FBCB-4DA9-A96F-0A08898395EC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Mar/21</t>
        </r>
      </text>
    </comment>
    <comment ref="D55" authorId="0" shapeId="0" xr:uid="{99255C6D-2C42-4D00-83CF-72433ECDC92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Abr/21
</t>
        </r>
      </text>
    </comment>
    <comment ref="E56" authorId="1" shapeId="0" xr:uid="{7654AAD3-9C35-4E55-8ACF-8B183F8B233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Abr/21</t>
        </r>
      </text>
    </comment>
    <comment ref="D57" authorId="0" shapeId="0" xr:uid="{EE182A7A-08E2-405C-876B-B86C6DA41EB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May/21
</t>
        </r>
      </text>
    </comment>
    <comment ref="E58" authorId="1" shapeId="0" xr:uid="{E4935E79-C4C1-4F73-89A2-B42C37205920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May/21</t>
        </r>
      </text>
    </comment>
    <comment ref="D59" authorId="0" shapeId="0" xr:uid="{F5F4D192-CA91-4C11-A5B6-E756032D52A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Jun/21
</t>
        </r>
      </text>
    </comment>
    <comment ref="E60" authorId="1" shapeId="0" xr:uid="{AA807412-21E8-4DE5-8B8B-63A8376AE8ED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Jun/21</t>
        </r>
      </text>
    </comment>
    <comment ref="D61" authorId="0" shapeId="0" xr:uid="{67F1F167-1D36-4F83-B5DF-413C6C282FB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Jul/21
</t>
        </r>
      </text>
    </comment>
    <comment ref="E62" authorId="1" shapeId="0" xr:uid="{BEF4FBF0-3DD1-4311-B162-D7A1A9277C06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Jul/21</t>
        </r>
      </text>
    </comment>
    <comment ref="D63" authorId="0" shapeId="0" xr:uid="{05FE91E3-971D-4272-A860-7173D6491E1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Ago/21
</t>
        </r>
      </text>
    </comment>
    <comment ref="E64" authorId="1" shapeId="0" xr:uid="{C4286469-9FEF-4B4A-BC98-E4F5E8647FC4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Ago/21</t>
        </r>
      </text>
    </comment>
    <comment ref="D65" authorId="0" shapeId="0" xr:uid="{0A00A7CF-AD52-4EF9-A341-4FC8580CED5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Set/21
</t>
        </r>
      </text>
    </comment>
    <comment ref="E66" authorId="1" shapeId="0" xr:uid="{D8F76BCD-22F4-4C40-93D9-D29551D57572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Set/21</t>
        </r>
      </text>
    </comment>
    <comment ref="D67" authorId="0" shapeId="0" xr:uid="{BDC25B8B-55E8-4D06-B7EE-473849F223C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Oct/21
</t>
        </r>
      </text>
    </comment>
    <comment ref="E68" authorId="1" shapeId="0" xr:uid="{40EAC62F-99C9-4BF7-AE86-8251528DBB49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Oct/21</t>
        </r>
      </text>
    </comment>
    <comment ref="D69" authorId="0" shapeId="0" xr:uid="{D1D6C9B5-7DA9-4749-9EF3-B6F6E24EC40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Nov/21
</t>
        </r>
      </text>
    </comment>
    <comment ref="E70" authorId="1" shapeId="0" xr:uid="{721B420C-9B74-40CE-879B-81DEAFE2BD7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Nov/21</t>
        </r>
      </text>
    </comment>
    <comment ref="D71" authorId="0" shapeId="0" xr:uid="{7F781F51-158B-4352-8C43-DA74363E1FF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Dic/21
</t>
        </r>
      </text>
    </comment>
    <comment ref="E72" authorId="1" shapeId="0" xr:uid="{06BE9841-0967-4D3C-B749-85DA64C23852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Dic/21</t>
        </r>
      </text>
    </comment>
    <comment ref="D73" authorId="0" shapeId="0" xr:uid="{17255301-916A-4412-BDF9-2128E0E438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Ene/22
</t>
        </r>
      </text>
    </comment>
    <comment ref="E74" authorId="1" shapeId="0" xr:uid="{6CCDAE4C-2180-464D-8235-655847FEB3EA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Ene/22</t>
        </r>
      </text>
    </comment>
    <comment ref="D75" authorId="0" shapeId="0" xr:uid="{40BC1C35-D173-430A-982A-4BBC38521DA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Feb/22
</t>
        </r>
      </text>
    </comment>
    <comment ref="E76" authorId="1" shapeId="0" xr:uid="{68CD69A9-9C04-47DF-8CC3-7267EB7996E8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Feb/22</t>
        </r>
      </text>
    </comment>
    <comment ref="D77" authorId="0" shapeId="0" xr:uid="{B0EDFF55-279E-4CB4-B00F-51159800225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Mar/22
</t>
        </r>
      </text>
    </comment>
    <comment ref="E78" authorId="1" shapeId="0" xr:uid="{D8F6B549-FC93-4624-9EA8-F81398A835DB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Mar/22</t>
        </r>
      </text>
    </comment>
    <comment ref="D79" authorId="0" shapeId="0" xr:uid="{F3F482ED-2365-430F-BC9D-E43F91639A3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Abri/22
</t>
        </r>
      </text>
    </comment>
    <comment ref="E80" authorId="1" shapeId="0" xr:uid="{F763D741-EDC4-4F30-A716-9C9989CDEF1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Abr/22</t>
        </r>
      </text>
    </comment>
    <comment ref="D81" authorId="0" shapeId="0" xr:uid="{1AD7F1CB-4DB3-416B-9060-C065CB6FF9A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May/22
</t>
        </r>
      </text>
    </comment>
    <comment ref="E82" authorId="1" shapeId="0" xr:uid="{8ACC8D79-6CCE-40BB-896E-359B71179EB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May/22</t>
        </r>
      </text>
    </comment>
    <comment ref="D83" authorId="0" shapeId="0" xr:uid="{3D4BBC7A-67CD-4FE4-BB74-67DAEA6F6F9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Jun/22
</t>
        </r>
      </text>
    </comment>
    <comment ref="E84" authorId="1" shapeId="0" xr:uid="{56560C0D-786A-4182-B2E9-EAE528030C46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Jun/22</t>
        </r>
      </text>
    </comment>
    <comment ref="D85" authorId="0" shapeId="0" xr:uid="{534049FD-8338-4B9C-91FE-041BC12ACB4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Jul/22
</t>
        </r>
      </text>
    </comment>
    <comment ref="E86" authorId="1" shapeId="0" xr:uid="{8C9FA8D3-D3C3-484E-AA24-096B951E1F69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Jul/22</t>
        </r>
      </text>
    </comment>
    <comment ref="D87" authorId="0" shapeId="0" xr:uid="{6E83B1C8-81C3-4F7B-AB92-F27BA1A63B2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Ago/22
</t>
        </r>
      </text>
    </comment>
    <comment ref="E88" authorId="1" shapeId="0" xr:uid="{A38C7BB1-0539-44F4-BECF-FE3CC75807B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Ago/22</t>
        </r>
      </text>
    </comment>
    <comment ref="D89" authorId="0" shapeId="0" xr:uid="{74DDFFBF-0464-4CE6-BC3E-8FE0CD2B089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Set/22
</t>
        </r>
      </text>
    </comment>
    <comment ref="E90" authorId="1" shapeId="0" xr:uid="{C59D54C0-3EA7-40EC-B7DE-7BEB96928313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Set/22</t>
        </r>
      </text>
    </comment>
    <comment ref="D91" authorId="0" shapeId="0" xr:uid="{54D661D2-2643-4613-A82A-9952733CC65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Oct/22
</t>
        </r>
      </text>
    </comment>
    <comment ref="E92" authorId="1" shapeId="0" xr:uid="{93AD5321-6A46-4A53-852F-07FBFDEFCF84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Oct/22</t>
        </r>
      </text>
    </comment>
    <comment ref="D93" authorId="0" shapeId="0" xr:uid="{A2F31E92-F434-461C-989A-B518CE5A968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Nov/22
</t>
        </r>
      </text>
    </comment>
    <comment ref="E94" authorId="1" shapeId="0" xr:uid="{090205E2-F70D-4B6B-9B4F-073FF839C731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Nov/22</t>
        </r>
      </text>
    </comment>
    <comment ref="D95" authorId="0" shapeId="0" xr:uid="{553787E5-54DC-47E6-A83E-02BDDAC20D1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Dic/22
</t>
        </r>
      </text>
    </comment>
    <comment ref="E96" authorId="1" shapeId="0" xr:uid="{6E1A74BD-506D-48CA-B3C6-C4DF60BF3BBA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Dic/22</t>
        </r>
      </text>
    </comment>
    <comment ref="D97" authorId="0" shapeId="0" xr:uid="{5C48ADF5-4E09-432F-9405-446A55D5849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Ene/23
</t>
        </r>
      </text>
    </comment>
    <comment ref="E98" authorId="1" shapeId="0" xr:uid="{2ABCA93E-8617-4DD0-8F9B-B05F0E487075}">
      <text>
        <r>
          <rPr>
            <b/>
            <sz val="9"/>
            <color indexed="81"/>
            <rFont val="Tahoma"/>
            <family val="2"/>
          </rPr>
          <t>Sergio Portilla:</t>
        </r>
        <r>
          <rPr>
            <sz val="9"/>
            <color indexed="81"/>
            <rFont val="Tahoma"/>
            <family val="2"/>
          </rPr>
          <t xml:space="preserve">
Ene/23</t>
        </r>
      </text>
    </comment>
    <comment ref="D99" authorId="0" shapeId="0" xr:uid="{8335CCBD-1120-4990-A646-EBAE4616F46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Feb/23</t>
        </r>
      </text>
    </comment>
    <comment ref="E100" authorId="2" shapeId="0" xr:uid="{041AB7CA-038C-42AC-8E17-99F46B5A10A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Feb/23</t>
        </r>
      </text>
    </comment>
    <comment ref="D101" authorId="0" shapeId="0" xr:uid="{A4170D44-4743-4DB1-BF47-3D8A5CFF92C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Mar/23</t>
        </r>
      </text>
    </comment>
    <comment ref="E102" authorId="2" shapeId="0" xr:uid="{9C8BB6DB-A4CC-4159-9E8A-34269296A12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Mar/23</t>
        </r>
      </text>
    </comment>
    <comment ref="D103" authorId="0" shapeId="0" xr:uid="{DA953F22-B3D8-44C8-A260-6F3517AABDF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Abr/23</t>
        </r>
      </text>
    </comment>
    <comment ref="E104" authorId="2" shapeId="0" xr:uid="{ECE928AE-93C5-469D-8F8B-C7B31212031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Abr/23</t>
        </r>
      </text>
    </comment>
    <comment ref="D105" authorId="0" shapeId="0" xr:uid="{DE984A62-AE55-4397-91F6-18D56D71B8D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May/23</t>
        </r>
      </text>
    </comment>
    <comment ref="E106" authorId="2" shapeId="0" xr:uid="{D786AFCA-5513-42D4-AF40-B1A77DDDC54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May/23</t>
        </r>
      </text>
    </comment>
    <comment ref="D107" authorId="0" shapeId="0" xr:uid="{D9CB70F5-76F0-47DE-A989-8E55F456C9C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Jun/23</t>
        </r>
      </text>
    </comment>
    <comment ref="E108" authorId="2" shapeId="0" xr:uid="{00C05DB1-4F74-4664-8622-6E31608F526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Jun/23</t>
        </r>
      </text>
    </comment>
    <comment ref="D109" authorId="0" shapeId="0" xr:uid="{5C5363FB-DC46-46B8-B278-2E2F648A472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Jul/23</t>
        </r>
      </text>
    </comment>
    <comment ref="E110" authorId="2" shapeId="0" xr:uid="{B9881391-C57A-40F1-A332-DDE67F80C54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Jul/23</t>
        </r>
      </text>
    </comment>
    <comment ref="D111" authorId="0" shapeId="0" xr:uid="{9D95128A-1939-4A33-B3EE-D5481A733BE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Ago/23</t>
        </r>
      </text>
    </comment>
    <comment ref="E112" authorId="2" shapeId="0" xr:uid="{4A5DC3FE-9877-4E2B-9640-F56A0A68BF5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Ago/23</t>
        </r>
      </text>
    </comment>
    <comment ref="D113" authorId="0" shapeId="0" xr:uid="{EBE97B93-20DA-4E01-9813-65F62A298FE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Sep/23</t>
        </r>
      </text>
    </comment>
    <comment ref="E114" authorId="2" shapeId="0" xr:uid="{EB907BCA-E4B2-4269-ACF6-99311E650A0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Sep/23</t>
        </r>
      </text>
    </comment>
    <comment ref="D115" authorId="0" shapeId="0" xr:uid="{07196E6E-0094-40CA-B74D-51CBABB1523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Oct/23</t>
        </r>
      </text>
    </comment>
    <comment ref="E116" authorId="2" shapeId="0" xr:uid="{7208D1DD-5661-4580-9148-CEEE00B66B7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Oct/23</t>
        </r>
      </text>
    </comment>
    <comment ref="D117" authorId="0" shapeId="0" xr:uid="{E1560B9C-B0EB-48CA-A13B-124F96ACC27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Nov/23</t>
        </r>
      </text>
    </comment>
    <comment ref="E118" authorId="2" shapeId="0" xr:uid="{DF9C00BD-BB86-4C45-A061-7F4276793A0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Nov/23</t>
        </r>
      </text>
    </comment>
    <comment ref="D119" authorId="0" shapeId="0" xr:uid="{699E9701-B599-4848-A1CA-CCAB1C04E1F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Dic/23</t>
        </r>
      </text>
    </comment>
    <comment ref="E120" authorId="2" shapeId="0" xr:uid="{4142D848-57DC-4C91-B0DC-3F7A7D88CA0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Dic/23</t>
        </r>
      </text>
    </comment>
    <comment ref="D121" authorId="0" shapeId="0" xr:uid="{57F5C6C7-A326-497A-A1F9-B5F01CA2F07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Ene/24
</t>
        </r>
      </text>
    </comment>
    <comment ref="E122" authorId="2" shapeId="0" xr:uid="{EA3F1F7D-5D43-4F7B-9B33-D7E9EE6D11C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Ene/24</t>
        </r>
      </text>
    </comment>
    <comment ref="D123" authorId="0" shapeId="0" xr:uid="{8E7ECB5B-49A7-426B-A43E-BC083DB9CC38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Feb/24
</t>
        </r>
      </text>
    </comment>
    <comment ref="E124" authorId="2" shapeId="0" xr:uid="{F75C7DB4-C5DB-4CFE-BC7D-4D90388B395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Feb/24</t>
        </r>
      </text>
    </comment>
    <comment ref="D125" authorId="0" shapeId="0" xr:uid="{17A86E8A-D826-4C25-8BB0-0E6E6A3B504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Mar/24
</t>
        </r>
      </text>
    </comment>
    <comment ref="E126" authorId="2" shapeId="0" xr:uid="{1C986B29-85A9-429F-A9D5-CADAE3E97D6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Mar/24</t>
        </r>
      </text>
    </comment>
    <comment ref="D127" authorId="0" shapeId="0" xr:uid="{2B31531C-E7CC-49FB-ABC7-87C81A92C5A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Abr/24
</t>
        </r>
      </text>
    </comment>
    <comment ref="E128" authorId="2" shapeId="0" xr:uid="{82CD168B-8723-4B11-8892-C8D204D7C00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Abr/24</t>
        </r>
      </text>
    </comment>
    <comment ref="D129" authorId="0" shapeId="0" xr:uid="{EF79752F-FD5D-4D37-9FDE-CD0607C763A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May/24
</t>
        </r>
      </text>
    </comment>
    <comment ref="E130" authorId="2" shapeId="0" xr:uid="{FD3B0FF8-D3A4-44A3-AC78-19635F69F9D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May/24</t>
        </r>
      </text>
    </comment>
    <comment ref="D131" authorId="0" shapeId="0" xr:uid="{C9E4A9A3-136A-42ED-8C75-022116EC070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Jun/24
</t>
        </r>
      </text>
    </comment>
    <comment ref="E132" authorId="2" shapeId="0" xr:uid="{BEF5056A-502F-4AB2-90E8-FBE3D439820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Jun/24</t>
        </r>
      </text>
    </comment>
    <comment ref="D133" authorId="0" shapeId="0" xr:uid="{322B60C0-B2FF-48D8-9FD0-B75EF52A303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Jul/24
</t>
        </r>
      </text>
    </comment>
    <comment ref="E134" authorId="2" shapeId="0" xr:uid="{4272BC18-3324-4DB0-8D5B-D513112820B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Jul/24</t>
        </r>
      </text>
    </comment>
    <comment ref="D135" authorId="0" shapeId="0" xr:uid="{B34912DC-E880-45BA-A6DC-8A2453A394B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Ago/24
</t>
        </r>
      </text>
    </comment>
    <comment ref="E136" authorId="2" shapeId="0" xr:uid="{1D99F59D-60C8-425B-914C-2F7FE1CF43F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Ago/24</t>
        </r>
      </text>
    </comment>
    <comment ref="D137" authorId="0" shapeId="0" xr:uid="{2E3D728F-A224-40FC-B121-E8615315FE2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Set/24
</t>
        </r>
      </text>
    </comment>
    <comment ref="E138" authorId="2" shapeId="0" xr:uid="{7D4CDDE7-9635-4EF3-A5CD-AC1A5584C71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Set/24</t>
        </r>
      </text>
    </comment>
    <comment ref="D139" authorId="0" shapeId="0" xr:uid="{230AC57A-289C-4C58-9550-9226E95D3C0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Oct/24
</t>
        </r>
      </text>
    </comment>
    <comment ref="E140" authorId="2" shapeId="0" xr:uid="{81C6EBA2-DE6C-4A2D-B63A-99CE2C9580A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Oct/24</t>
        </r>
      </text>
    </comment>
    <comment ref="D141" authorId="0" shapeId="0" xr:uid="{EB20429F-313C-47EE-90CA-9BE04FDC5CB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Nov/24
</t>
        </r>
      </text>
    </comment>
    <comment ref="E142" authorId="2" shapeId="0" xr:uid="{BE99F3A7-5906-4244-ADC4-7DAC40A89BB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Nov/24</t>
        </r>
      </text>
    </comment>
    <comment ref="D143" authorId="0" shapeId="0" xr:uid="{4F98F5FE-CD36-426C-B4BD-BE9CB7294BD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Dic/24
</t>
        </r>
      </text>
    </comment>
    <comment ref="E144" authorId="2" shapeId="0" xr:uid="{564CD6D2-BC1C-4BCF-9968-1C450221E01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Dic/24</t>
        </r>
      </text>
    </comment>
    <comment ref="D145" authorId="0" shapeId="0" xr:uid="{1E975E5D-77A0-4CDB-BED3-A6D0981F207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Ene/25
</t>
        </r>
      </text>
    </comment>
    <comment ref="E146" authorId="2" shapeId="0" xr:uid="{61EB96EF-AB0F-4078-A162-5008D019C66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Ene/25</t>
        </r>
      </text>
    </comment>
    <comment ref="D147" authorId="0" shapeId="0" xr:uid="{9DF2B5B4-EC7E-419F-9843-A17DAA9B344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Feb/25
</t>
        </r>
      </text>
    </comment>
    <comment ref="E148" authorId="2" shapeId="0" xr:uid="{05ACD8EF-62A1-49EA-A4A4-4148602493D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Feb/25</t>
        </r>
      </text>
    </comment>
    <comment ref="D149" authorId="0" shapeId="0" xr:uid="{3E65C4ED-C40C-4B20-BB8B-B4013D57D4B0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Mar/25
</t>
        </r>
      </text>
    </comment>
    <comment ref="E150" authorId="2" shapeId="0" xr:uid="{4BFAEF61-9243-4538-A1B7-A5C6A0114DC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Mar/25</t>
        </r>
      </text>
    </comment>
    <comment ref="D151" authorId="0" shapeId="0" xr:uid="{534A23EF-091D-498A-9115-BCEEF7D767C2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Abr/25
</t>
        </r>
      </text>
    </comment>
    <comment ref="E152" authorId="2" shapeId="0" xr:uid="{60BC1D96-EC62-426B-936F-D106EE7F18A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Abr/25</t>
        </r>
      </text>
    </comment>
    <comment ref="D153" authorId="0" shapeId="0" xr:uid="{0229DC3A-C5A1-48C8-A427-DB1D369C45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May/25
</t>
        </r>
      </text>
    </comment>
    <comment ref="E154" authorId="2" shapeId="0" xr:uid="{EEA032F5-1C81-4628-A638-7166E857B33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May/25</t>
        </r>
      </text>
    </comment>
    <comment ref="D155" authorId="0" shapeId="0" xr:uid="{DCD6397A-1646-4D7D-A47D-9AD6B5D44AF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Jun/25
</t>
        </r>
      </text>
    </comment>
    <comment ref="E156" authorId="2" shapeId="0" xr:uid="{A7132CAD-C41A-40FC-B7CB-D73A9FA65C1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Jun/25</t>
        </r>
      </text>
    </comment>
    <comment ref="D157" authorId="0" shapeId="0" xr:uid="{763B2355-870C-4EEE-A7C4-E15833B564F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Jul/25
</t>
        </r>
      </text>
    </comment>
    <comment ref="E158" authorId="2" shapeId="0" xr:uid="{7FB120C8-6CB8-4286-A731-33AD5A157C4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Jul/25</t>
        </r>
      </text>
    </comment>
    <comment ref="D159" authorId="0" shapeId="0" xr:uid="{FB85B918-BB66-4BDE-B12A-09D2015FEFE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Jul/25
</t>
        </r>
      </text>
    </comment>
    <comment ref="E160" authorId="2" shapeId="0" xr:uid="{896BA917-85BF-4CF8-983E-F8C469AAB5E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Jul/25</t>
        </r>
      </text>
    </comment>
    <comment ref="D161" authorId="0" shapeId="0" xr:uid="{A2D5EC37-CD6F-4103-94EB-196844CE7709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Ago/25
</t>
        </r>
      </text>
    </comment>
    <comment ref="E162" authorId="2" shapeId="0" xr:uid="{243A20CB-A5B9-42CA-B8BA-CAA2E888B6C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Ago/25</t>
        </r>
      </text>
    </comment>
    <comment ref="D163" authorId="0" shapeId="0" xr:uid="{CC9E117B-B800-4D9C-9059-F762251BB4B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Set/25
</t>
        </r>
      </text>
    </comment>
    <comment ref="E164" authorId="2" shapeId="0" xr:uid="{80B1E8B9-32D2-4066-9777-053F3B382D9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Set/25</t>
        </r>
      </text>
    </comment>
    <comment ref="D165" authorId="0" shapeId="0" xr:uid="{AFE9D20C-0BD2-493C-B845-D53DA4832D0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Oct/25
</t>
        </r>
      </text>
    </comment>
    <comment ref="E166" authorId="2" shapeId="0" xr:uid="{7C65F050-1EC3-4F5E-B967-9748866CF46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Oct/25</t>
        </r>
      </text>
    </comment>
    <comment ref="D167" authorId="0" shapeId="0" xr:uid="{3BC7F93B-9ABB-44D8-B7ED-48F45097A22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Nov/25
</t>
        </r>
      </text>
    </comment>
    <comment ref="E168" authorId="2" shapeId="0" xr:uid="{FD6CB3D4-31F8-4AFE-B4E8-A31D80E5FDB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Nov/25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I7" authorId="0" shapeId="0" xr:uid="{9DB2D6E7-7EC8-49F9-AEC9-827522F8094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Saldo EEFF2024</t>
        </r>
      </text>
    </comment>
    <comment ref="C19" authorId="0" shapeId="0" xr:uid="{30255A02-E06D-4593-9403-11F3F3EE65D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Jimy Cabrera </t>
        </r>
      </text>
    </comment>
    <comment ref="C35" authorId="0" shapeId="0" xr:uid="{036F2114-5720-4C4D-914F-CA9D38E8A03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Carlos Baños </t>
        </r>
      </text>
    </comment>
    <comment ref="C37" authorId="0" shapeId="0" xr:uid="{8B949E52-2661-48AA-B338-443F7C99401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alambre cerco </t>
        </r>
      </text>
    </comment>
    <comment ref="C38" authorId="0" shapeId="0" xr:uid="{471651C7-FB38-45BE-A3AA-27FABB7D806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Equipo de protección HC002 </t>
        </r>
      </text>
    </comment>
    <comment ref="C39" authorId="0" shapeId="0" xr:uid="{EF78E434-348E-4878-86C9-BA0D2AD4492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condominio HC001 </t>
        </r>
      </text>
    </comment>
    <comment ref="C40" authorId="0" shapeId="0" xr:uid="{ABD1B8A6-5CCC-4CBC-B337-E11A3B92D22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silbato para el personal de seguridad </t>
        </r>
      </text>
    </comment>
    <comment ref="C52" authorId="0" shapeId="0" xr:uid="{C9F87926-1FE9-492B-BD8F-7BE11E69C58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Luis León </t>
        </r>
      </text>
    </comment>
    <comment ref="C61" authorId="0" shapeId="0" xr:uid="{0706BD6D-AE79-4796-8EB4-F9425D3DA89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Pago vacaciones Sra. Nora Puquio</t>
        </r>
      </text>
    </comment>
    <comment ref="C67" authorId="0" shapeId="0" xr:uid="{28A482C6-CCF4-4166-A5C8-29298058787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embalaje y pilas garitas </t>
        </r>
      </text>
    </comment>
    <comment ref="C68" authorId="0" shapeId="0" xr:uid="{967518CE-BC3A-499C-AE90-0F73F5A9883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HC003 material mantenimiento </t>
        </r>
      </text>
    </comment>
    <comment ref="C69" authorId="0" shapeId="0" xr:uid="{8688B509-15F8-4221-AFEE-BC2B272F8F4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Sr. Juan Dávila </t>
        </r>
      </text>
    </comment>
    <comment ref="C70" authorId="0" shapeId="0" xr:uid="{90DCEE1E-03A5-4B15-B37A-1298907B8E2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Eddy Salcedo </t>
        </r>
      </text>
    </comment>
    <comment ref="C73" authorId="0" shapeId="0" xr:uid="{A9A7E34A-F51B-434E-8E08-769D8D7CFA5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Papel A4 oficina administración </t>
        </r>
      </text>
    </comment>
    <comment ref="C82" authorId="0" shapeId="0" xr:uid="{D4301E61-FA10-4165-A1CE-E14E1798125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y medicamentos botiquín </t>
        </r>
      </text>
    </comment>
    <comment ref="C95" authorId="1" shapeId="0" xr:uid="{34270725-B69A-4703-9BFD-F0B559354FF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Ene/25
</t>
        </r>
      </text>
    </comment>
    <comment ref="C96" authorId="1" shapeId="0" xr:uid="{AE36E410-0B16-4330-A092-74ABD211D18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Ene/25</t>
        </r>
      </text>
    </comment>
    <comment ref="C102" authorId="0" shapeId="0" xr:uid="{21BC1961-CC39-4463-B59A-634C3AE7057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Eddy Salcedo 
</t>
        </r>
      </text>
    </comment>
    <comment ref="C105" authorId="0" shapeId="0" xr:uid="{F2AC6F5E-FB9E-4AA4-889B-A15FBD15CF2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02 pantalones personal seguridad </t>
        </r>
      </text>
    </comment>
    <comment ref="C106" authorId="0" shapeId="0" xr:uid="{C39BD719-594C-4A58-B51E-CA5F026C6DF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Sra. Sharol reembolso descuento indebido </t>
        </r>
      </text>
    </comment>
    <comment ref="C107" authorId="0" shapeId="0" xr:uid="{44FAABE0-BD05-4A5A-88E5-187A068DF67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Broca, tornillos caja tapa ciega </t>
        </r>
      </text>
    </comment>
    <comment ref="C113" authorId="0" shapeId="0" xr:uid="{2869A092-4A59-4033-8945-467DD4BAF85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Compa e instalación transformador cámara garita</t>
        </r>
      </text>
    </comment>
    <comment ref="C114" authorId="0" shapeId="0" xr:uid="{5C55D410-8360-4EA2-BD06-443D2295727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Materiales varios </t>
        </r>
      </text>
    </comment>
    <comment ref="C137" authorId="0" shapeId="0" xr:uid="{BD3A4587-D33D-43F4-90AA-4305C66E37D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Seguridad personal reten servicio </t>
        </r>
      </text>
    </comment>
    <comment ref="C149" authorId="0" shapeId="0" xr:uid="{FB8C54AA-19E0-4612-B664-9421113879B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Felpudos 15mm ingreso Block </t>
        </r>
      </text>
    </comment>
    <comment ref="C150" authorId="0" shapeId="0" xr:uid="{8DCDCD17-F272-4B1A-9C5B-A3D27377CDD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escaleras cuarto de maquinas adelanto saldo S/5400.00</t>
        </r>
      </text>
    </comment>
    <comment ref="C151" authorId="0" shapeId="0" xr:uid="{43FE1512-A03C-4C2F-85E9-B69B319728E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Uniformes personal seguridad y limpieza
</t>
        </r>
      </text>
    </comment>
    <comment ref="C152" authorId="0" shapeId="0" xr:uid="{C692F414-1D09-46E8-BE22-A1D742410F1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Uniformes personal seguridad y limpieza
</t>
        </r>
      </text>
    </comment>
    <comment ref="C159" authorId="0" shapeId="0" xr:uid="{D82971DB-C46D-40D4-B220-F45F513B283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Pegamento pegado de pisos felpudos ingreso block </t>
        </r>
      </text>
    </comment>
    <comment ref="C160" authorId="0" shapeId="0" xr:uid="{059AC7AD-AE9E-4AA1-B5E2-820D4249BAB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Movilidad transporte de 3 rollos de felpudos </t>
        </r>
      </text>
    </comment>
    <comment ref="C171" authorId="0" shapeId="0" xr:uid="{88E29BBF-E3BE-461C-A4D6-E21540B36BA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Instalación de 18 felpudos ingresos Block</t>
        </r>
      </text>
    </comment>
    <comment ref="C172" authorId="0" shapeId="0" xr:uid="{A6D8F6EB-8D0E-46AD-A5EF-0B42A6D10FA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Ciprés limón, bolsas de tierra preparada</t>
        </r>
      </text>
    </comment>
    <comment ref="C173" authorId="0" shapeId="0" xr:uid="{C1FCA506-8C6B-49AB-AA1E-70D0E1814D4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12 candados caños jardines </t>
        </r>
      </text>
    </comment>
    <comment ref="C175" authorId="1" shapeId="0" xr:uid="{1D222ED7-178E-4459-915A-DFBEE19EE01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SUMINISTRO E INSTALACIÓN DE PLACA DCU y SENSORES MAGNÉTICOS BLOCK I (50%)</t>
        </r>
      </text>
    </comment>
    <comment ref="C177" authorId="0" shapeId="0" xr:uid="{579E23AA-BAA3-400C-A2D4-C13F9ADBBB7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de haberes George León</t>
        </r>
      </text>
    </comment>
    <comment ref="C195" authorId="0" shapeId="0" xr:uid="{C513F42D-9DF0-462D-8099-C9BC354CC42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la cerradura de pomo del block E y copia llaves </t>
        </r>
      </text>
    </comment>
    <comment ref="C196" authorId="0" shapeId="0" xr:uid="{DFE09143-7521-48F0-B158-8BC63A44160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Movilidad recojo de chapas y copia de llaves </t>
        </r>
      </text>
    </comment>
    <comment ref="C209" authorId="0" shapeId="0" xr:uid="{AC525A7B-D0D1-4E60-977E-8ED40A2547C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escaleras cuarto de maquinas adelanto saldo S/3800.00</t>
        </r>
      </text>
    </comment>
    <comment ref="C210" authorId="0" shapeId="0" xr:uid="{D8919DFB-3676-4540-B0E6-3CE58295B55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Seguridad personal reten servicio Sr. León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7" authorId="0" shapeId="0" xr:uid="{A322FB58-75A8-44E4-A503-0981D4E78A8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escaleras cuarto de maquinas adelanto saldo S/1,800.00</t>
        </r>
      </text>
    </comment>
    <comment ref="C18" authorId="0" shapeId="0" xr:uid="{86DA4DEA-6F51-4388-ACC0-242B7E2245B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</t>
        </r>
      </text>
    </comment>
    <comment ref="C24" authorId="0" shapeId="0" xr:uid="{60366E0A-B5D2-4609-9D54-09E710EBE24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ferretería Mantto condominio</t>
        </r>
      </text>
    </comment>
    <comment ref="C27" authorId="0" shapeId="0" xr:uid="{09B749C9-8B5E-48E5-81BF-71F6DD64356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escaleras cuarto de maquinas 100%
</t>
        </r>
      </text>
    </comment>
    <comment ref="C37" authorId="0" shapeId="0" xr:uid="{76BEC52D-D444-43BD-A4BA-5F51E209A37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HC001 Material de limpieza condominio</t>
        </r>
      </text>
    </comment>
    <comment ref="C38" authorId="0" shapeId="0" xr:uid="{E063A1D8-4999-4C6B-9A9A-480FC69DD30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 personal seguridad condominio </t>
        </r>
      </text>
    </comment>
    <comment ref="C39" authorId="0" shapeId="0" xr:uid="{07AA9422-3EFB-4393-BCB4-A878D2030EE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extorno por doble deposito </t>
        </r>
      </text>
    </comment>
    <comment ref="C46" authorId="0" shapeId="0" xr:uid="{AF82C583-14CB-4565-A26A-5FC5C8F83B9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Sr. Jose Tito </t>
        </r>
      </text>
    </comment>
    <comment ref="C53" authorId="0" shapeId="0" xr:uid="{8D746888-38D2-40CB-B7A6-0748553048E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Abogada Junta Propietarios E001-2749</t>
        </r>
      </text>
    </comment>
    <comment ref="C54" authorId="0" shapeId="0" xr:uid="{EA977C07-2438-42B1-8A99-B264BE5F458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HC003 Cambio de seguros mamparas </t>
        </r>
      </text>
    </comment>
    <comment ref="C61" authorId="0" shapeId="0" xr:uid="{5FDB7C78-B118-4008-A472-36190654EC9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de haberes Sr. Eddy Salcedo </t>
        </r>
      </text>
    </comment>
    <comment ref="C64" authorId="0" shapeId="0" xr:uid="{96873097-4A6D-464F-82D2-B3564482D3F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04 mamparas </t>
        </r>
      </text>
    </comment>
    <comment ref="C65" authorId="0" shapeId="0" xr:uid="{F0C5AF11-9D80-4A0F-A99E-EEBD7E85495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Servicio nocturno 20, 21, 28 y 29 enero Sr. Carlos Davila </t>
        </r>
      </text>
    </comment>
    <comment ref="C69" authorId="0" shapeId="0" xr:uid="{9FBF0F66-D520-4CA5-810D-42B7057CF89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paredes Block C </t>
        </r>
      </text>
    </comment>
    <comment ref="C70" authorId="0" shapeId="0" xr:uid="{A3721444-3BCB-4816-87DD-27747415E4B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de los zapatos para el personal de mantenimiento </t>
        </r>
      </text>
    </comment>
    <comment ref="C72" authorId="0" shapeId="0" xr:uid="{EAC41575-CC22-45A2-A972-3ADB4CFB0EB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Sr. Miguel Silvestre</t>
        </r>
      </text>
    </comment>
    <comment ref="C73" authorId="0" shapeId="0" xr:uid="{89CEA83D-1BF2-4490-A5FA-AB3A596BAF5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Materiales varios de escritorio </t>
        </r>
      </text>
    </comment>
    <comment ref="C76" authorId="0" shapeId="0" xr:uid="{42388C87-E3E1-4522-82D5-E43ABD2E1A5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puertas de ingreso garitas y acopio. </t>
        </r>
      </text>
    </comment>
    <comment ref="C78" authorId="0" shapeId="0" xr:uid="{29700730-3FF1-4AA2-8243-0D8041DE0D8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Construcción de vereda puesto vigilancia 04 </t>
        </r>
      </text>
    </comment>
    <comment ref="C85" authorId="0" shapeId="0" xr:uid="{0DF1526F-91F9-430C-BDF0-42AAFDCF7DD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de focos Led </t>
        </r>
      </text>
    </comment>
    <comment ref="C86" authorId="0" shapeId="0" xr:uid="{4155093E-E6E4-4701-ADDF-B9BA6C331A3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pegamento Triz</t>
        </r>
      </text>
    </comment>
    <comment ref="C87" authorId="0" shapeId="0" xr:uid="{0CCB9AAC-3116-4143-9C4A-64F0B6B875F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Cable y tomacorriente cámara seguridad</t>
        </r>
      </text>
    </comment>
    <comment ref="C103" authorId="1" shapeId="0" xr:uid="{8107A308-0027-4FC4-B211-7AD6F6EC013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Feb/25
</t>
        </r>
      </text>
    </comment>
    <comment ref="C104" authorId="1" shapeId="0" xr:uid="{C8B1E85A-2DD2-4093-BD13-3D0314AB0F8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Feb/25</t>
        </r>
      </text>
    </comment>
    <comment ref="C110" authorId="0" shapeId="0" xr:uid="{CB357132-56C8-4058-BC71-11085BA8221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Materila ferreteria </t>
        </r>
      </text>
    </comment>
    <comment ref="C123" authorId="0" shapeId="0" xr:uid="{2EC24844-7F9F-4D43-A4B0-983EF16D006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registro y cemento </t>
        </r>
      </text>
    </comment>
    <comment ref="C124" authorId="0" shapeId="0" xr:uid="{8F079F8F-D248-4B00-A494-AE8AC971929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Movilidad transporte de sensores </t>
        </r>
      </text>
    </comment>
    <comment ref="C128" authorId="0" shapeId="0" xr:uid="{8E72B10C-FA1D-49D6-B6D9-CC222728016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pared Block C</t>
        </r>
      </text>
    </comment>
    <comment ref="C165" authorId="1" shapeId="0" xr:uid="{B8CBF26A-D149-477B-BF19-E4C3BEDC9DB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SUMINISTRO E INSTALACIÓN DE PLACA DCU y SENSORES MAGNÉTICOS</t>
        </r>
      </text>
    </comment>
    <comment ref="C166" authorId="0" shapeId="0" xr:uid="{5933900C-3AB3-4184-817C-89BBD7F065B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registro </t>
        </r>
      </text>
    </comment>
    <comment ref="C167" authorId="0" shapeId="0" xr:uid="{6ED18CDD-9A38-451C-91D0-C7FCFF3E460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Grasa Mantto</t>
        </r>
      </text>
    </comment>
    <comment ref="C169" authorId="0" shapeId="0" xr:uid="{2B272DD6-EA44-469C-81FA-9DE10BFB05C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Pintado e instalación de pasteleros de pared parque </t>
        </r>
      </text>
    </comment>
    <comment ref="C175" authorId="0" shapeId="0" xr:uid="{F5F6B2DD-99B6-4BBB-A0A1-B49EA0AA64A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12 coches de compras </t>
        </r>
      </text>
    </comment>
    <comment ref="C176" authorId="0" shapeId="0" xr:uid="{2693C2DB-09D1-4EAF-B3ED-BBCAF795305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del DVR de CCTV del block I, esto por deterioro en la placa de video y disco duro.</t>
        </r>
      </text>
    </comment>
    <comment ref="C180" authorId="0" shapeId="0" xr:uid="{7F0C65D3-05E0-4EA8-A38F-AC9AFE212C1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puertas de ingreso garitas y acopio. </t>
        </r>
      </text>
    </comment>
    <comment ref="C181" authorId="0" shapeId="0" xr:uid="{46E4731F-B7D6-4D98-B3BE-77D532D00B5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Transporte de material coches compra </t>
        </r>
      </text>
    </comment>
    <comment ref="C218" authorId="0" shapeId="0" xr:uid="{75D4F6AD-F9F9-4B7C-8B85-EE6E4789C62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HC003 Cambio de seguros mamparas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9" authorId="0" shapeId="0" xr:uid="{20760F9E-DA92-436C-BD72-DE517DC7726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pintado cuarto contenedor</t>
        </r>
      </text>
    </comment>
    <comment ref="C24" authorId="0" shapeId="0" xr:uid="{102A65DF-929B-4D1F-A797-7DB757FD005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mantenimiento y limpieza</t>
        </r>
      </text>
    </comment>
    <comment ref="C25" authorId="0" shapeId="0" xr:uid="{2C300CCB-1998-4EEC-873F-9E8BCB05A42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Jose Tito vigilante 
</t>
        </r>
      </text>
    </comment>
    <comment ref="C26" authorId="0" shapeId="0" xr:uid="{34332324-DCF1-473C-9C84-ABFA6976578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Jose Tito vigilante 
</t>
        </r>
      </text>
    </comment>
    <comment ref="C56" authorId="0" shapeId="0" xr:uid="{A81C4FDE-3035-46E4-8F75-4B1C36CAA16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04 juegos de rueda (16) carros contenedores </t>
        </r>
      </text>
    </comment>
    <comment ref="C57" authorId="0" shapeId="0" xr:uid="{384C6926-AE25-4E14-938C-DCA3F1B7A32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canaletas luz cuarto contenedores </t>
        </r>
      </text>
    </comment>
    <comment ref="C69" authorId="0" shapeId="0" xr:uid="{D1BF6CA6-DFF0-402F-97E4-7C558F7009B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pintado cuarto contenedor</t>
        </r>
      </text>
    </comment>
    <comment ref="C71" authorId="0" shapeId="0" xr:uid="{AEA42297-E03A-450D-85DC-FA4A1CC607F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 Garitas
</t>
        </r>
      </text>
    </comment>
    <comment ref="C73" authorId="0" shapeId="0" xr:uid="{79CF1EE2-C026-421B-BA9E-6D6AB8BD097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04 juegos de rueda (16) carros contenedores </t>
        </r>
      </text>
    </comment>
    <comment ref="C74" authorId="0" shapeId="0" xr:uid="{ED4F92C9-E32B-474C-BCFF-333891942E6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 Garitas
</t>
        </r>
      </text>
    </comment>
    <comment ref="C75" authorId="0" shapeId="0" xr:uid="{3A390FCD-9AFF-4AD1-A4AC-3639E46BFE0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retiro desmonte 
</t>
        </r>
      </text>
    </comment>
    <comment ref="C77" authorId="0" shapeId="0" xr:uid="{03AEA120-5D9B-4E45-BA01-B276C08A642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Pintado e instalación de pasteleros de pared parque </t>
        </r>
      </text>
    </comment>
    <comment ref="C79" authorId="0" shapeId="0" xr:uid="{9C9293DE-BCEC-4E4D-A903-1E0080E9290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 Eddy Salcedo </t>
        </r>
      </text>
    </comment>
    <comment ref="C86" authorId="0" shapeId="0" xr:uid="{1B3F66FB-825B-4F0C-8380-C301C36D9C4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Lámparas de emergencia </t>
        </r>
      </text>
    </comment>
    <comment ref="C110" authorId="0" shapeId="0" xr:uid="{F4FBD2C1-F267-4A7F-AA63-0EB177A521A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HC009 Cambio de mayólicas en piso de ascensor block F</t>
        </r>
      </text>
    </comment>
    <comment ref="C111" authorId="0" shapeId="0" xr:uid="{EEC409FC-915F-4522-8815-D30A4F68BE8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HC008 cámara de seguridad garita 2 </t>
        </r>
      </text>
    </comment>
    <comment ref="C112" authorId="0" shapeId="0" xr:uid="{4E9BAAB2-421B-4419-8C9F-F741CCDB97B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Grass veneno hormigas jardinero </t>
        </r>
      </text>
    </comment>
    <comment ref="C117" authorId="0" shapeId="0" xr:uid="{280AB03E-FB7C-4076-90A0-C48BB7D5694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HC004 cableado UTP, eléctrico y demás componentes del sistema de CCTV cámaras de garita 1</t>
        </r>
      </text>
    </comment>
    <comment ref="C118" authorId="1" shapeId="0" xr:uid="{F09B7101-FF69-4B0D-8808-EA6EB9C4982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Mar/25
</t>
        </r>
      </text>
    </comment>
    <comment ref="C119" authorId="1" shapeId="0" xr:uid="{761B1C6A-C176-4FEA-B290-A6CBEA332AF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Mar/25</t>
        </r>
      </text>
    </comment>
    <comment ref="C126" authorId="0" shapeId="0" xr:uid="{822B4E4F-FB93-4D2D-90E6-E2AE37376AA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Pintado pared parque
</t>
        </r>
      </text>
    </comment>
    <comment ref="C127" authorId="0" shapeId="0" xr:uid="{BD372BFE-0438-493B-A640-F4D08F18287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HC 006 resane de paredes en el block C, </t>
        </r>
      </text>
    </comment>
    <comment ref="C128" authorId="0" shapeId="0" xr:uid="{F594DACA-3B31-4AA9-8C81-05F00897CA6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Mallas de seguridad plantas exteriores </t>
        </r>
      </text>
    </comment>
    <comment ref="C145" authorId="0" shapeId="0" xr:uid="{49BB7112-E616-4819-BAB1-D0910FEE43B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Tramites notariales Junta Ptopietarios </t>
        </r>
      </text>
    </comment>
    <comment ref="C146" authorId="0" shapeId="0" xr:uid="{4C5087DC-7C2B-4BA4-A1D2-6806FB2C48A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Plantas humus tierra transporte </t>
        </r>
      </text>
    </comment>
    <comment ref="C164" authorId="0" shapeId="0" xr:uid="{0F6F4D32-5A4B-4A21-A6AD-072D6EE34C3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SNP - LEY 19990 -ESSALUD SEG REGULAR TRABAJADOR</t>
        </r>
      </text>
    </comment>
    <comment ref="C165" authorId="0" shapeId="0" xr:uid="{0756D501-D0FB-4247-9BBF-85F1401D619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mantto y limpieza de los desagües.</t>
        </r>
      </text>
    </comment>
    <comment ref="C176" authorId="1" shapeId="0" xr:uid="{97E2DDBF-6033-443E-81B2-5689CA25121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SUMINISTRO E INSTALACIÓN DE TARJETA TLHIB-2B (COMANDA LLAMADA DE PASILLO)
Block F</t>
        </r>
      </text>
    </comment>
    <comment ref="C177" authorId="0" shapeId="0" xr:uid="{19E6C6C3-D689-43BB-A008-19F0133B2D3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Pintado pared parque
entre Block I y H</t>
        </r>
      </text>
    </comment>
    <comment ref="C187" authorId="0" shapeId="0" xr:uid="{67B75C96-FD5E-4B1C-BBE2-B400E9B9EB3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Tuberia cable CCTV garita 1 </t>
        </r>
      </text>
    </comment>
    <comment ref="C188" authorId="0" shapeId="0" xr:uid="{3A922799-F948-40B9-A5DE-278D982C659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Pilas recargables garitas ingreso </t>
        </r>
      </text>
    </comment>
    <comment ref="C215" authorId="0" shapeId="0" xr:uid="{C7249FF8-04C9-4F20-960B-08312454379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Utles de escritorio Administración </t>
        </r>
      </text>
    </comment>
    <comment ref="C216" authorId="0" shapeId="0" xr:uid="{DD3E105E-C11A-4600-ACEA-7D4FBCCC7A5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Tinta de impresora </t>
        </r>
      </text>
    </comment>
    <comment ref="C222" authorId="0" shapeId="0" xr:uid="{E1A09C0F-9E59-499F-94A9-5A609B19F2D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Pintado pared parque
entre Block I y H</t>
        </r>
      </text>
    </comment>
    <comment ref="C235" authorId="0" shapeId="0" xr:uid="{BC495DCA-F277-47F4-971F-09A7BF33E71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Cerradura y duplicado de llaves </t>
        </r>
      </text>
    </comment>
    <comment ref="C236" authorId="0" shapeId="0" xr:uid="{C515D27E-FB66-4FEB-877F-B435533EC45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Juan Carlos Davila apoyo de servicio nocturno en fechas martes 16 y miércoles 26.</t>
        </r>
      </text>
    </comment>
    <comment ref="C237" authorId="0" shapeId="0" xr:uid="{8F39C5B1-67F1-4648-8284-E6F605C6429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Resanado pista ingreso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3" authorId="0" shapeId="0" xr:uid="{08AB18E9-B34B-43AC-8289-FCE5D4FE968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adquisición lampara led de emergencia </t>
        </r>
      </text>
    </comment>
    <comment ref="C14" authorId="0" shapeId="0" xr:uid="{FF22B5CB-D32A-4CA3-80D0-F671676A3D7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fumigación condominio </t>
        </r>
      </text>
    </comment>
    <comment ref="C15" authorId="0" shapeId="0" xr:uid="{36D73D29-CB0F-446E-B0B4-61CF3BF9380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</t>
        </r>
      </text>
    </comment>
    <comment ref="C16" authorId="0" shapeId="0" xr:uid="{C9864C92-2219-4F55-9E4F-650B199D7EF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plantas humus ornato </t>
        </r>
      </text>
    </comment>
    <comment ref="C17" authorId="0" shapeId="0" xr:uid="{668E2AA9-CC40-4EFF-BD1C-C17237308A5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saco corteza ornato jardines externos </t>
        </r>
      </text>
    </comment>
    <comment ref="C18" authorId="0" shapeId="0" xr:uid="{A080B23C-5E92-4239-9C91-CD2D35DCC46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detergente limpieza condominio</t>
        </r>
      </text>
    </comment>
    <comment ref="C20" authorId="0" shapeId="0" xr:uid="{CC70261E-DC7C-4A53-8F65-AA02D549C39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útiles escritorio papel A4</t>
        </r>
      </text>
    </comment>
    <comment ref="C38" authorId="0" shapeId="0" xr:uid="{7C957594-9349-44C0-96A6-3383037E62A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pegamento soldimix </t>
        </r>
      </text>
    </comment>
    <comment ref="C39" authorId="0" shapeId="0" xr:uid="{08A76FF6-EAAC-41B5-ABD9-93B0A39FD5D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Alcohol isopropílico Mantto</t>
        </r>
      </text>
    </comment>
    <comment ref="C40" authorId="0" shapeId="0" xr:uid="{73451358-1D8F-4AEA-A5E0-0DA344E5575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cableado sistema de cámaras </t>
        </r>
      </text>
    </comment>
    <comment ref="C43" authorId="0" shapeId="0" xr:uid="{7AFF7EEF-F6B8-498F-B38A-3BABC0E23FD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Boya válvula tanque agua </t>
        </r>
      </text>
    </comment>
    <comment ref="C45" authorId="0" shapeId="0" xr:uid="{AA6CA045-A511-4400-9318-3428592EEED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Abogada Junta Monte Caoba </t>
        </r>
      </text>
    </comment>
    <comment ref="C46" authorId="0" shapeId="0" xr:uid="{834BE25E-3BBD-4B35-91D0-0A913ABED03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Resolución de Cobranza Es salud Subsidio por Lactancia Sra. Sharol</t>
        </r>
      </text>
    </comment>
    <comment ref="C51" authorId="0" shapeId="0" xr:uid="{8CA29D46-0190-4514-A7CC-A6EBF0A835D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 Sr. Eddy Salcedo </t>
        </r>
      </text>
    </comment>
    <comment ref="C60" authorId="0" shapeId="0" xr:uid="{B4B10E25-0045-4858-B96E-6A9E40E9143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Sr. Manuel </t>
        </r>
      </text>
    </comment>
    <comment ref="C61" authorId="0" shapeId="0" xr:uid="{93BBC4A3-84A9-4BA0-B5C8-879AC242C6E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tarugo pegamento triz</t>
        </r>
      </text>
    </comment>
    <comment ref="C68" authorId="0" shapeId="0" xr:uid="{FF91BD00-EBCA-4C8D-B4FB-55EAEE2CFD7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y accesorios cambio cableado UTP Garita</t>
        </r>
      </text>
    </comment>
    <comment ref="C69" authorId="0" shapeId="0" xr:uid="{74AF16A9-5F5C-4986-92DF-6842C101928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arreglo puerta Block A</t>
        </r>
      </text>
    </comment>
    <comment ref="C70" authorId="0" shapeId="0" xr:uid="{5661DC64-E5C1-462F-B35F-226E131755C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Cinta aislante y alcayatas </t>
        </r>
      </text>
    </comment>
    <comment ref="C79" authorId="0" shapeId="0" xr:uid="{0AB0EECC-19A6-4415-81F9-76ACF509A1E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y movilidad </t>
        </r>
      </text>
    </comment>
    <comment ref="C80" authorId="0" shapeId="0" xr:uid="{97DF3BBF-CB52-495C-8E66-757FEAA3127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boya y regulación de válvula tanque agua </t>
        </r>
      </text>
    </comment>
    <comment ref="C84" authorId="0" shapeId="0" xr:uid="{5FF79A8E-E3CF-461B-98F2-A15C2916DE3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Sra.- Lidia Puquio</t>
        </r>
      </text>
    </comment>
    <comment ref="C103" authorId="0" shapeId="0" xr:uid="{2D424035-387E-48A9-A695-7E965FE72B9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4 tubos de 3 pulgadas válvula check cisterna 1 (50%)</t>
        </r>
      </text>
    </comment>
    <comment ref="C104" authorId="0" shapeId="0" xr:uid="{EA1C0C5C-53BA-44EC-A1E4-39EBE63715A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Canaletas tomacorrientes interruptor garita</t>
        </r>
      </text>
    </comment>
    <comment ref="C107" authorId="1" shapeId="0" xr:uid="{9B5B556E-7746-44A0-9230-512CC210234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Abr/25
</t>
        </r>
      </text>
    </comment>
    <comment ref="C108" authorId="1" shapeId="0" xr:uid="{6F317466-93C0-4C06-ADF1-C98F01DB836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Abr/25</t>
        </r>
      </text>
    </comment>
    <comment ref="C110" authorId="0" shapeId="0" xr:uid="{B27EE5A3-DE27-4721-B0ED-A3C2263E6E5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dieta Sra. Julissa Padilla </t>
        </r>
      </text>
    </comment>
    <comment ref="C112" authorId="1" shapeId="0" xr:uid="{1ACF8874-2EDC-4944-90BE-650AB3D7512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Suministro e instalación DCU-2D Block E
</t>
        </r>
      </text>
    </comment>
    <comment ref="C148" authorId="0" shapeId="0" xr:uid="{6AB9AF41-6E40-4FD6-ADEE-C555B06410E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SNP - LEY 19990 -ESSALUD SEG REGULAR TRABAJADOR</t>
        </r>
      </text>
    </comment>
    <comment ref="C163" authorId="0" shapeId="0" xr:uid="{2EE635C9-8AFD-4A7C-87CF-07241CE0B7F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Trámites Notariales Junta Monte Caoba 2025</t>
        </r>
      </text>
    </comment>
    <comment ref="C174" authorId="0" shapeId="0" xr:uid="{7ACB16C8-BACA-4B7E-A50D-3CBB65E6772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Extorno por deposito duplicado D303</t>
        </r>
      </text>
    </comment>
    <comment ref="C181" authorId="0" shapeId="0" xr:uid="{ED11636E-EE39-4CD3-AE30-4B63BEADB0C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4 tubos de 3 pulgadas válvula check cisterna 1 (cancelación)</t>
        </r>
      </text>
    </comment>
    <comment ref="C182" authorId="0" shapeId="0" xr:uid="{716E23F6-4C0E-4626-9827-C6842CE1BE8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dos transformadores y dos videos sistema de CCTV </t>
        </r>
      </text>
    </comment>
    <comment ref="C183" authorId="0" shapeId="0" xr:uid="{BB50274E-3BB2-4535-96BC-C669BEDDE95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 </t>
        </r>
      </text>
    </comment>
    <comment ref="C184" authorId="0" shapeId="0" xr:uid="{3B690DA0-FF1F-4662-BB13-30B654ABDE9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de haberes Roberto Silvestre </t>
        </r>
      </text>
    </comment>
    <comment ref="C188" authorId="0" shapeId="0" xr:uid="{AFA4DB9E-F01A-4F39-A391-4E19BE44FE6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acera estacionamientos, sin dañar las áreas verdes, block F</t>
        </r>
      </text>
    </comment>
    <comment ref="C194" authorId="0" shapeId="0" xr:uid="{2152E559-9710-4241-8C58-25F200C6C17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tapas de cisternas </t>
        </r>
      </text>
    </comment>
    <comment ref="C195" authorId="0" shapeId="0" xr:uid="{BBD37162-3553-4FA2-A278-15CD6180079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mampara </t>
        </r>
      </text>
    </comment>
    <comment ref="C196" authorId="0" shapeId="0" xr:uid="{324B58D0-08CC-45D3-B072-0668301A59F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llaves ascensores puerta control </t>
        </r>
      </text>
    </comment>
    <comment ref="C212" authorId="0" shapeId="0" xr:uid="{4B485D8A-5362-4CE3-8CBD-F0A366BA456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4 tubos de 3 pulgadas válvula check cisterna 2 (50%)</t>
        </r>
      </text>
    </comment>
    <comment ref="C228" authorId="0" shapeId="0" xr:uid="{E9ACA6ED-B29A-4AA1-95B3-177BC560755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proyector parlantes micros reunión junta </t>
        </r>
      </text>
    </comment>
    <comment ref="C229" authorId="0" shapeId="0" xr:uid="{71E14F2D-39B4-4F66-8FA9-4E1EDFF836C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Atenciones reunión junta - café </t>
        </r>
      </text>
    </comment>
    <comment ref="C230" authorId="0" shapeId="0" xr:uid="{98F824DE-0D02-40B1-A96C-D1841B0CEB8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sillas reunión junta</t>
        </r>
      </text>
    </comment>
    <comment ref="C231" authorId="0" shapeId="0" xr:uid="{73DC53DC-B79F-41BE-9984-4FFDA7D8C91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Cucharitas atenciones junta </t>
        </r>
      </text>
    </comment>
    <comment ref="C239" authorId="0" shapeId="0" xr:uid="{094BC480-75B5-4E21-999B-92A47DFFE23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4 tubos de 3 pulgadas válvula check cisterna 2 (50%)</t>
        </r>
      </text>
    </comment>
    <comment ref="C240" authorId="0" shapeId="0" xr:uid="{63787718-AB0D-4D9C-A871-271F7D81232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vigilante de apoyo Juan Carlos Dávila apoyo  servicio 3,11, 19 y 27 de abril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27" authorId="0" shapeId="0" xr:uid="{657EA89C-7940-43EA-9CBA-D6DF548F8D6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Insumos vasos descartables papel A4 impresiones </t>
        </r>
      </text>
    </comment>
    <comment ref="C33" authorId="0" shapeId="0" xr:uid="{105047D7-BDD6-4188-A40B-80DF9DCEF9B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4 tubos de 3 pulgadas válvula check cisterna 2 (50%) final</t>
        </r>
      </text>
    </comment>
    <comment ref="C35" authorId="0" shapeId="0" xr:uid="{85CB6C18-D2F3-4376-A245-A3691005E0B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e insumos de limpieza</t>
        </r>
      </text>
    </comment>
    <comment ref="C43" authorId="0" shapeId="0" xr:uid="{C280B683-F6D1-4667-932C-ECEC7DE8C75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Resanado, sellado y pintado cisterna 2 </t>
        </r>
      </text>
    </comment>
    <comment ref="C55" authorId="0" shapeId="0" xr:uid="{032B6C34-0B2C-4CC1-B8E3-6D7F669C8B1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Limpieza y desinfección de las cisternas 1 y 2</t>
        </r>
      </text>
    </comment>
    <comment ref="C61" authorId="0" shapeId="0" xr:uid="{8F8E276E-9AF6-4814-97E6-78F0278FEBE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Evento Día de la Madre Monte Caoba anticuchos</t>
        </r>
      </text>
    </comment>
    <comment ref="C68" authorId="0" shapeId="0" xr:uid="{3F3B5CB2-0812-4AC8-B4DF-FFBA7BD6F5F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Picarones evento Día de la Madres
</t>
        </r>
      </text>
    </comment>
    <comment ref="C69" authorId="0" shapeId="0" xr:uid="{CCCDD0CB-D6F0-457E-93CB-7B53ECF7738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Evento Día de la Madre Monte Caoba anticuchos</t>
        </r>
      </text>
    </comment>
    <comment ref="C70" authorId="0" shapeId="0" xr:uid="{F3CF045D-F360-49DD-AA64-5BD529D9989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sillas evento día de la Madre</t>
        </r>
      </text>
    </comment>
    <comment ref="C71" authorId="0" shapeId="0" xr:uid="{7FBB44EC-2AF2-4A71-B357-5626CDA1F91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equipo Karaoke </t>
        </r>
      </text>
    </comment>
    <comment ref="C72" authorId="0" shapeId="0" xr:uid="{5CD79CA4-5252-4D37-B051-1F63A0A5D4E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Adornos evento Día de la Madres</t>
        </r>
      </text>
    </comment>
    <comment ref="C73" authorId="0" shapeId="0" xr:uid="{8A50537C-B880-4AB4-8FF1-7ADD296FDD6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Tickets evento Día de la Madres</t>
        </r>
      </text>
    </comment>
    <comment ref="C74" authorId="0" shapeId="0" xr:uid="{D67C65B8-1B77-45E1-8A40-0E9B32C9A1A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 personal seguridad </t>
        </r>
      </text>
    </comment>
    <comment ref="C78" authorId="0" shapeId="0" xr:uid="{CA0756ED-A667-49DC-8D67-A230018888B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varios </t>
        </r>
      </text>
    </comment>
    <comment ref="C81" authorId="1" shapeId="0" xr:uid="{4FDE4223-A333-465E-BE7E-EF57DD5F603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Suministro e instalación DCU Block B
</t>
        </r>
      </text>
    </comment>
    <comment ref="C93" authorId="0" shapeId="0" xr:uid="{127B1F45-1E46-4DB9-B6D3-F81569A3C47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Miguel Huertas </t>
        </r>
      </text>
    </comment>
    <comment ref="C95" authorId="0" shapeId="0" xr:uid="{5775AC43-43C7-4B97-84C5-38D4160AB72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Topes puestas </t>
        </r>
      </text>
    </comment>
    <comment ref="C111" authorId="1" shapeId="0" xr:uid="{955C5958-9919-4633-A297-5907E74BA3E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May/25
</t>
        </r>
      </text>
    </comment>
    <comment ref="C112" authorId="1" shapeId="0" xr:uid="{D88F692E-4477-4057-B879-BB9A5D21A86E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May/25</t>
        </r>
      </text>
    </comment>
    <comment ref="C140" authorId="0" shapeId="0" xr:uid="{6C4ED5D5-C698-46A4-BE30-1DBE203C33E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Tickets evento Día de la Madres</t>
        </r>
      </text>
    </comment>
    <comment ref="C141" authorId="0" shapeId="0" xr:uid="{1378CE46-FA96-4465-B427-F743C84ABAE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Plan Premium Conectar dominio - anual </t>
        </r>
      </text>
    </comment>
    <comment ref="C159" authorId="0" shapeId="0" xr:uid="{80C1277E-CE01-433B-B0C8-6EC5A6A59B6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SNP - LEY 19990 -ESSALUD SEG REGULAR TRABAJADOR</t>
        </r>
      </text>
    </comment>
    <comment ref="C167" authorId="0" shapeId="0" xr:uid="{4F343E3A-B5FC-4087-9386-AD5D1D7DE98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Sra. Sharol Cabanillas </t>
        </r>
      </text>
    </comment>
    <comment ref="C175" authorId="0" shapeId="0" xr:uid="{4032FB65-88B5-4B2C-B8F6-7C4D497D77D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Servicio varios Condominio </t>
        </r>
      </text>
    </comment>
    <comment ref="C177" authorId="0" shapeId="0" xr:uid="{764420C6-4F64-436B-8ADD-CE2E923C6FA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Pestillo eléctrico mampara Block B</t>
        </r>
      </text>
    </comment>
    <comment ref="C202" authorId="0" shapeId="0" xr:uid="{5BB89E8D-B708-40FF-91DD-08A42EF52FD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Seguros fijos de puertas ingreso Blocks e instalación </t>
        </r>
      </text>
    </comment>
    <comment ref="C203" authorId="0" shapeId="0" xr:uid="{E502316D-7A5C-462B-9863-ACEC33EF2D6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Sra. Sharol Cabaillas </t>
        </r>
      </text>
    </comment>
    <comment ref="C204" authorId="0" shapeId="0" xr:uid="{C2B03B3F-E94A-4A66-90FA-9502BE1ABC7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Seguros fijos de puertas ingreso Blocks e instalación </t>
        </r>
      </text>
    </comment>
    <comment ref="C205" authorId="0" shapeId="0" xr:uid="{5B07E8AB-F846-4C26-B538-F025B464270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02 pantalones personal nuevo seguridad</t>
        </r>
      </text>
    </comment>
    <comment ref="C234" authorId="0" shapeId="0" xr:uid="{4A5D6FE9-075C-46E6-A620-D075BFC373B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pago al agente de apoyo Juan Carlos Dávila, en fechas 6,7 y 8 S/. 113.01 
13, 21 y 29 S/. 150.00 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22" authorId="0" shapeId="0" xr:uid="{53FD3BF1-CCB7-423F-89CF-837B3BCC2DA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condominio</t>
        </r>
      </text>
    </comment>
    <comment ref="C24" authorId="0" shapeId="0" xr:uid="{4EC0612D-676C-4FCB-A99F-7988C9CDAA8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ferretería manto </t>
        </r>
      </text>
    </comment>
    <comment ref="C60" authorId="0" shapeId="0" xr:uid="{D477A612-FF94-456F-A726-074CC286A7D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 de invierno personal limpieza residencial.</t>
        </r>
      </text>
    </comment>
    <comment ref="C61" authorId="0" shapeId="0" xr:uid="{EA9C6235-701F-40CA-AD2C-6111A021B1A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cerradura de mampara y duplicados de llaves Block E.</t>
        </r>
      </text>
    </comment>
    <comment ref="C62" authorId="0" shapeId="0" xr:uid="{E90967F0-CBB8-4C6B-AE3E-CF82F8706A6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Varios ferrería </t>
        </r>
      </text>
    </comment>
    <comment ref="C73" authorId="0" shapeId="0" xr:uid="{209C6255-803C-42D1-A9C2-AABC98C2894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Instalación de topes de puerta (18) Blocks </t>
        </r>
      </text>
    </comment>
    <comment ref="C74" authorId="0" shapeId="0" xr:uid="{77387718-BE06-4347-92CD-873BED6612D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ferrería, broca, tubo, cemento </t>
        </r>
      </text>
    </comment>
    <comment ref="C79" authorId="0" shapeId="0" xr:uid="{412CB3FD-A8CB-415C-811A-4DE89EC08D8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Cortar y desprender los postes oxidados (02)</t>
        </r>
      </text>
    </comment>
    <comment ref="C80" authorId="0" shapeId="0" xr:uid="{29AF6BF3-4A29-4AA8-B748-571BC2E6DFE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Discos metal corte</t>
        </r>
      </text>
    </comment>
    <comment ref="C81" authorId="0" shapeId="0" xr:uid="{8E7342CD-EE2C-476C-89FE-819951B6E0B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llaves de jardines </t>
        </r>
      </text>
    </comment>
    <comment ref="C95" authorId="1" shapeId="0" xr:uid="{5C071259-EE74-422B-AE75-2949B25AFE2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Jun/25
</t>
        </r>
      </text>
    </comment>
    <comment ref="C96" authorId="1" shapeId="0" xr:uid="{A10FFB89-A1BA-4BFC-8DB7-4804E01112B4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Jun/25</t>
        </r>
      </text>
    </comment>
    <comment ref="C101" authorId="0" shapeId="0" xr:uid="{931AB9DB-24AD-4E00-82AF-DBDF6BEB657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Cortar y desprender los postes oxidados (01)</t>
        </r>
      </text>
    </comment>
    <comment ref="C102" authorId="0" shapeId="0" xr:uid="{1809DDB7-5E79-43E6-B5DA-DB04089F994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Tinta impresora color negro </t>
        </r>
      </text>
    </comment>
    <comment ref="C120" authorId="0" shapeId="0" xr:uid="{1D9EA2A0-23B0-406B-BCD6-D9294845ABE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SNP - LEY 19990 -ESSALUD SEG REGULAR TRABAJADOR</t>
        </r>
      </text>
    </comment>
    <comment ref="C156" authorId="0" shapeId="0" xr:uid="{A14EDDBE-230E-448E-8908-19572179CC4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Limpieza cabezal de impresora</t>
        </r>
      </text>
    </comment>
    <comment ref="C157" authorId="0" shapeId="0" xr:uid="{F211C59C-5C6F-4387-9F6C-30779063327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 Arreglo puerta principal 1015 </t>
        </r>
      </text>
    </comment>
    <comment ref="C166" authorId="0" shapeId="0" xr:uid="{CC5E2C6E-4A71-4AF9-9D73-0AE689F6956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RENOVACIÓN DOMINIO ANUAL MONTECAOBA.COM
RENOVACIÓN WEB HOSTING PERSONAL 
</t>
        </r>
      </text>
    </comment>
    <comment ref="C167" authorId="0" shapeId="0" xr:uid="{569F91C1-4056-4CCA-A970-729548006EA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Sr. Silvestre </t>
        </r>
      </text>
    </comment>
    <comment ref="C194" authorId="0" shapeId="0" xr:uid="{CF709FA3-5BEF-4BD8-9A08-90E27610EEA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CUELLAR MARTÍNEZ ROSARIO GIOVANNA
E001- 3044 Abogada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8" authorId="0" shapeId="0" xr:uid="{F8493855-56D3-4F0D-B6B3-6DF456C4C23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 Juan Carlos Dávila,  servicio (nocturno), fechas 6, 14, 16, 22 y 30.
</t>
        </r>
      </text>
    </comment>
    <comment ref="C9" authorId="0" shapeId="0" xr:uid="{A5DF5A2B-F885-4A09-9D07-E1F59F064EE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(02) cables cargadores para celular de ambas garitas</t>
        </r>
      </text>
    </comment>
    <comment ref="C10" authorId="0" shapeId="0" xr:uid="{9963284C-4A87-4E65-90C9-C5618E006FB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de limpieza condominio </t>
        </r>
      </text>
    </comment>
    <comment ref="C35" authorId="0" shapeId="0" xr:uid="{970205BF-D6B4-41BD-84EE-CE689DB10E2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ponchos impermeables para el personal de seguridad </t>
        </r>
      </text>
    </comment>
    <comment ref="C37" authorId="0" shapeId="0" xr:uid="{DCA4E0DC-B628-4D29-86B8-4760F70CA7B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Mantenimiento y reparación lustradora </t>
        </r>
      </text>
    </comment>
    <comment ref="C46" authorId="0" shapeId="0" xr:uid="{D88BED90-B45D-4C48-8081-4718222B7F8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Pintura anticorrosiva poste cámara</t>
        </r>
      </text>
    </comment>
    <comment ref="C47" authorId="0" shapeId="0" xr:uid="{D67CADCC-FAE7-4942-AAD0-E75D12FF528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escarapelas, banderas y pinturas (para pintado astas) </t>
        </r>
      </text>
    </comment>
    <comment ref="C58" authorId="0" shapeId="0" xr:uid="{FD2F35F0-FCC9-4D4C-B25A-576541ED2E7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 03 tubos postes - transporte - Wayne, thinner y 1 1/2 kg de soldadura</t>
        </r>
      </text>
    </comment>
    <comment ref="C59" authorId="0" shapeId="0" xr:uid="{013B6C2E-5ACB-44C9-A6D4-EC66AC356E5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componentes de cámara seguridad.</t>
        </r>
      </text>
    </comment>
    <comment ref="C60" authorId="0" shapeId="0" xr:uid="{80D8FBBB-5584-4C86-9621-54CB393CADE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de costalillos - 02 bolsas cemento - recojo de desmonte</t>
        </r>
      </text>
    </comment>
    <comment ref="C66" authorId="0" shapeId="0" xr:uid="{C79EFA7D-3581-43D8-B088-2F54A9D79B6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Instalación poste cámaras de seguridad 50%</t>
        </r>
      </text>
    </comment>
    <comment ref="C67" authorId="0" shapeId="0" xr:uid="{C2FE7EC7-DACE-4234-AD70-F821AFC1890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arena gruesa piedra cemento concrelisto instalación poste</t>
        </r>
      </text>
    </comment>
    <comment ref="C68" authorId="0" shapeId="0" xr:uid="{C3FD34F3-A0D9-485B-A981-CD460626B59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undercoating thinner </t>
        </r>
      </text>
    </comment>
    <comment ref="C69" authorId="0" shapeId="0" xr:uid="{CFC74A0C-44FD-4DBF-A722-D4F68D00AC8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Servicio seguridad </t>
        </r>
      </text>
    </comment>
    <comment ref="C81" authorId="0" shapeId="0" xr:uid="{D0EA717E-41A0-4C89-9598-9E47E75CD6A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Útiles de escritorio administración </t>
        </r>
      </text>
    </comment>
    <comment ref="C83" authorId="0" shapeId="0" xr:uid="{8CDAC03E-096D-4604-BD2D-B017AED1C81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cámara y accesorios, cambio de cámara externa, materiales  cable utp, cable vulcanizado,  pintura y thinner S/. 18.00
</t>
        </r>
      </text>
    </comment>
    <comment ref="C95" authorId="0" shapeId="0" xr:uid="{3539FAE8-34CE-4A45-9A92-1B620A6A31D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Servicio pag Web WIX.com 
anual </t>
        </r>
      </text>
    </comment>
    <comment ref="C115" authorId="1" shapeId="0" xr:uid="{9A9F9418-EA94-4B7D-A1AC-9B26B831FD6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Jul/25
</t>
        </r>
      </text>
    </comment>
    <comment ref="C116" authorId="1" shapeId="0" xr:uid="{3F37DCF6-3437-49EB-B83C-A9C224DC29B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Jul/25</t>
        </r>
      </text>
    </comment>
    <comment ref="C123" authorId="0" shapeId="0" xr:uid="{B541E847-FD9D-4BBD-819E-74E8B74473A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Reinstalación y mantenimiento cameras de seguridad 03 nuevas postes </t>
        </r>
      </text>
    </comment>
    <comment ref="C124" authorId="0" shapeId="0" xr:uid="{2309562A-7EA5-439B-B4C7-E7E171334E1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Roberto Silvestre pago por vacaciones </t>
        </r>
      </text>
    </comment>
    <comment ref="C125" authorId="0" shapeId="0" xr:uid="{55B09F2B-F1A5-4FA8-A37C-27DF942E2D6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Pago por la instalación de 03 postes para cámara de seguridad </t>
        </r>
      </text>
    </comment>
    <comment ref="C126" authorId="0" shapeId="0" xr:uid="{B179738A-913E-40F4-9522-9AFBEE8A426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Juan Carlos Dávila apoyo servicio días 08 y 16 Julio</t>
        </r>
      </text>
    </comment>
    <comment ref="C127" authorId="0" shapeId="0" xr:uid="{0917A958-38A0-4B90-A73C-62971165CBA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Materiales varios ferretería </t>
        </r>
      </text>
    </comment>
    <comment ref="C139" authorId="0" shapeId="0" xr:uid="{54E61729-5AB4-4E64-80C2-2DAF1001AE2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SNP - LEY 19990 -ESSALUD SEG REGULAR TRABAJADOR</t>
        </r>
      </text>
    </comment>
    <comment ref="C140" authorId="0" shapeId="0" xr:uid="{072EC783-1D7E-4CCC-8F3F-9B305CCA450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desagüe atoro Block B 50%</t>
        </r>
      </text>
    </comment>
    <comment ref="C151" authorId="0" shapeId="0" xr:uid="{D1FF69A0-55C0-4E80-84F0-918EF00EC92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de limpieza </t>
        </r>
      </text>
    </comment>
    <comment ref="C164" authorId="0" shapeId="0" xr:uid="{4B8FA7DD-FE2A-45D2-B667-7545590E34F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retiro de mayólicas jardinera principal esquina </t>
        </r>
      </text>
    </comment>
    <comment ref="C165" authorId="0" shapeId="0" xr:uid="{A8F777BE-8C44-4A4B-9D2F-DD285926CB4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chapa puerta principal Block D y duplicado de llaves </t>
        </r>
      </text>
    </comment>
    <comment ref="C187" authorId="0" shapeId="0" xr:uid="{0FC83FD5-DBC7-4A56-972F-154C3A310AF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10 focos de ascensores 
</t>
        </r>
      </text>
    </comment>
    <comment ref="C192" authorId="0" shapeId="0" xr:uid="{54424F3A-DCA1-4363-9260-1277F05F093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desagüe atoro Block B 50% cancelado</t>
        </r>
      </text>
    </comment>
    <comment ref="C200" authorId="0" shapeId="0" xr:uid="{BA881C86-4C4D-4CAB-869D-0F28D71986D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retiro de mayólicas jardinera principal esquina </t>
        </r>
      </text>
    </comment>
    <comment ref="C201" authorId="0" shapeId="0" xr:uid="{BA056693-8532-420F-A2E5-CDE0A8A6D00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istalación de reflextores </t>
        </r>
      </text>
    </comment>
    <comment ref="C204" authorId="0" shapeId="0" xr:uid="{BAA02DE6-4A1E-4661-9662-26EADB1CFA4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Cinta de seguridad </t>
        </r>
      </text>
    </comment>
    <comment ref="C220" authorId="0" shapeId="0" xr:uid="{04138834-8BC7-4272-8656-B5948FF5C55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 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0" authorId="0" shapeId="0" xr:uid="{2D0B300B-95D9-431E-92CB-7640B9A6704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componentes del sistema de CCTV de los blocks G y H </t>
        </r>
      </text>
    </comment>
    <comment ref="C11" authorId="0" shapeId="0" xr:uid="{2BAD5C0E-B685-4EEC-8DC3-FF0515E1F1B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del cable UTP del ducto del ascensor en el block H</t>
        </r>
      </text>
    </comment>
    <comment ref="C12" authorId="0" shapeId="0" xr:uid="{8C54A65A-3E56-45C2-BC3C-95EDE94A2C5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de Dieta Julissa</t>
        </r>
      </text>
    </comment>
    <comment ref="C18" authorId="0" shapeId="0" xr:uid="{341E3E9C-B963-4995-8BEB-C25B1394B68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de limpieza condominio </t>
        </r>
      </text>
    </comment>
    <comment ref="C41" authorId="1" shapeId="0" xr:uid="{DAB78941-2E8F-4F57-8972-CBBF92163E2C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Cambio de un variador de voltaje, velocidad y frecuencia (VVVF) de 1.5 Kw. 220V. Block C</t>
        </r>
      </text>
    </comment>
    <comment ref="C57" authorId="0" shapeId="0" xr:uid="{D6ED8791-9FAF-4073-B8B8-36C383EF332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Independización energía eléctrica cámaras de seguridad Blocks
</t>
        </r>
      </text>
    </comment>
    <comment ref="C73" authorId="0" shapeId="0" xr:uid="{39F85C47-0A9F-496E-B71D-416BBCD023E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de uniforme por deterioro</t>
        </r>
      </text>
    </comment>
    <comment ref="C74" authorId="0" shapeId="0" xr:uid="{0F975793-05B1-490D-B880-CE39D32F7F0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Lavado de casaca servicio seguridad </t>
        </r>
      </text>
    </comment>
    <comment ref="C81" authorId="0" shapeId="0" xr:uid="{E7C553B7-728F-46B0-A76E-C73F7C4424F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Reflectores Led Block B</t>
        </r>
      </text>
    </comment>
    <comment ref="C82" authorId="0" shapeId="0" xr:uid="{B23F470C-5919-43B4-B5C9-5E87BC97885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cerradura de mampara y  duplicados llaves Block F</t>
        </r>
      </text>
    </comment>
    <comment ref="C89" authorId="0" shapeId="0" xr:uid="{2A06B71F-54A5-4ACF-B887-208096D7627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Mantto reflectores limpieza paneles y cambio 02 reflectores (eléctrico /Solar)
</t>
        </r>
      </text>
    </comment>
    <comment ref="C90" authorId="0" shapeId="0" xr:uid="{0E749B11-7A54-46DF-AC2F-DF2EB58E301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Tornillo pilas WD-40 spray alambre </t>
        </r>
      </text>
    </comment>
    <comment ref="C96" authorId="1" shapeId="0" xr:uid="{843E5251-85DC-4412-AFD8-B229A8349017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Cambio de un variador de voltaje, velocidad y frecuencia (VVVF) de 1.5 Kw. 220V. Block C</t>
        </r>
      </text>
    </comment>
    <comment ref="C109" authorId="1" shapeId="0" xr:uid="{1207B2B5-40F4-494E-BC83-4F377FB28BE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Ago/25
</t>
        </r>
      </text>
    </comment>
    <comment ref="C110" authorId="1" shapeId="0" xr:uid="{2771E8D6-0FB0-4B90-92D6-1661EE12BA5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Ago/25</t>
        </r>
      </text>
    </comment>
    <comment ref="C115" authorId="0" shapeId="0" xr:uid="{3BA9BF38-0E47-4D38-8D02-340D1A1FB93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Koki Arirama  fechas 10 y 13 de agosto</t>
        </r>
      </text>
    </comment>
    <comment ref="C116" authorId="0" shapeId="0" xr:uid="{FC84179E-8748-4148-AA8C-FC1B0F2DC3E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Juan Carlos Dávila en fechas 1y 9 de agosto</t>
        </r>
      </text>
    </comment>
    <comment ref="C153" authorId="0" shapeId="0" xr:uid="{C7D950DB-ECDA-4847-AE50-88FB59DA67F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15 cerraduras caja distribución </t>
        </r>
      </text>
    </comment>
    <comment ref="C163" authorId="0" shapeId="0" xr:uid="{4E174783-CEBF-42BD-876F-9D05024B14B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Caja de 10 focos led 75w ascensores</t>
        </r>
      </text>
    </comment>
    <comment ref="C164" authorId="0" shapeId="0" xr:uid="{767CBC21-89A8-49AE-AC36-C860457D37B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Memoria celular administrador </t>
        </r>
      </text>
    </comment>
    <comment ref="C177" authorId="0" shapeId="0" xr:uid="{9DF4009E-9816-43BF-951B-35509C06D0F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Koki Arirama 05 día servicio </t>
        </r>
      </text>
    </comment>
    <comment ref="C190" authorId="0" shapeId="0" xr:uid="{E14ED7BF-525C-4012-AA2A-60BEB5E01E8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condominio </t>
        </r>
      </text>
    </comment>
    <comment ref="C191" authorId="0" shapeId="0" xr:uid="{88B12B3C-EEDF-40BA-9FD4-4F365CFB49F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Teflón abrazaderas </t>
        </r>
      </text>
    </comment>
    <comment ref="C213" authorId="0" shapeId="0" xr:uid="{2471BB6F-BABD-49F2-B9F8-8F7EA8F140C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tapa de cemento</t>
        </r>
      </text>
    </comment>
    <comment ref="C218" authorId="0" shapeId="0" xr:uid="{598FE98C-75A4-4C7C-A856-1FCBDE2B541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</t>
        </r>
      </text>
    </comment>
    <comment ref="C221" authorId="0" shapeId="0" xr:uid="{8017D8A9-6C67-45E0-91D6-C1CB5D1174F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Mano de obra tapa de cemento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<sst xmlns="http://schemas.openxmlformats.org/spreadsheetml/2006/main" count="5607" uniqueCount="708">
  <si>
    <t>INGRESOS</t>
  </si>
  <si>
    <t>EGRESOS</t>
  </si>
  <si>
    <t>FECHA</t>
  </si>
  <si>
    <t>SALDO</t>
  </si>
  <si>
    <t>CONTABLE</t>
  </si>
  <si>
    <t>ITF</t>
  </si>
  <si>
    <t>Nro de cta</t>
  </si>
  <si>
    <t>ingreso</t>
  </si>
  <si>
    <t>egreso</t>
  </si>
  <si>
    <t>TOTAL INGRESOS</t>
  </si>
  <si>
    <t>TOTAL EGRESOS</t>
  </si>
  <si>
    <t>TOTAL</t>
  </si>
  <si>
    <t>CUOTAS</t>
  </si>
  <si>
    <t>JUNIO</t>
  </si>
  <si>
    <t>JULIO</t>
  </si>
  <si>
    <t>AGOSTO</t>
  </si>
  <si>
    <t>ENERO</t>
  </si>
  <si>
    <t>FEBRERO</t>
  </si>
  <si>
    <t>MARZO</t>
  </si>
  <si>
    <t>ABRIL</t>
  </si>
  <si>
    <t>MAYO</t>
  </si>
  <si>
    <t>OCTUBRE</t>
  </si>
  <si>
    <t>NOVIEMBRE</t>
  </si>
  <si>
    <t>DICIEMBRE</t>
  </si>
  <si>
    <t>Total</t>
  </si>
  <si>
    <t xml:space="preserve"> </t>
  </si>
  <si>
    <t>RUC</t>
  </si>
  <si>
    <t>Servicio Luz del Sur</t>
  </si>
  <si>
    <t>Servicio Agua Sedapal</t>
  </si>
  <si>
    <t>Caja Chica</t>
  </si>
  <si>
    <t xml:space="preserve">SALDO MES ANTERIOR </t>
  </si>
  <si>
    <t>ASOCIACIÓN DE VIVIENDA MONTE CAOBA -AVIMOC</t>
  </si>
  <si>
    <t>DESCRIPCIÓN</t>
  </si>
  <si>
    <t>Luz del Sur</t>
  </si>
  <si>
    <t>Sedapal</t>
  </si>
  <si>
    <t>Saldo</t>
  </si>
  <si>
    <t>OBSERVACIONES</t>
  </si>
  <si>
    <t xml:space="preserve">Aportes </t>
  </si>
  <si>
    <t>Ascensor</t>
  </si>
  <si>
    <t>Reparaciones</t>
  </si>
  <si>
    <t>Mantenimiento Ascensores</t>
  </si>
  <si>
    <t>194-2521774-0-63 / CCI 002-194002521774063-95</t>
  </si>
  <si>
    <t>CUOTAS RECAUDADAS+MULTAS+OTROS</t>
  </si>
  <si>
    <t>Gastos Bancarios + ITF</t>
  </si>
  <si>
    <t xml:space="preserve">Gastos Bancarios 
ITF </t>
  </si>
  <si>
    <t>Total   
Egresos</t>
  </si>
  <si>
    <t>THYSENKRUPP</t>
  </si>
  <si>
    <t>ASBAU</t>
  </si>
  <si>
    <t>a</t>
  </si>
  <si>
    <t>b</t>
  </si>
  <si>
    <t>MANTENIMIENTO</t>
  </si>
  <si>
    <t>CUOTAS PENDIENTES</t>
  </si>
  <si>
    <t>Pagos/Gastos/Otros</t>
  </si>
  <si>
    <t>Pago Personal Avimoc</t>
  </si>
  <si>
    <t>(a-b)</t>
  </si>
  <si>
    <t>A (TK)</t>
  </si>
  <si>
    <t>B (TK)</t>
  </si>
  <si>
    <t>D (TK)</t>
  </si>
  <si>
    <t>E (TK)</t>
  </si>
  <si>
    <t>F (TK)</t>
  </si>
  <si>
    <t>H (TK)</t>
  </si>
  <si>
    <t>I (TK)</t>
  </si>
  <si>
    <t>G (AS)</t>
  </si>
  <si>
    <t>C (AS)</t>
  </si>
  <si>
    <t>Año</t>
  </si>
  <si>
    <t>AVIMOC</t>
  </si>
  <si>
    <t>Empresa S.</t>
  </si>
  <si>
    <t>Ahorro</t>
  </si>
  <si>
    <t>SETIEMBRE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</si>
  <si>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</si>
  <si>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</si>
  <si>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</si>
  <si>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</si>
  <si>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</si>
  <si>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</si>
  <si>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</si>
  <si>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</si>
  <si>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</si>
  <si>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Repuest</t>
  </si>
  <si>
    <t>Pagos      Gastos       Otros</t>
  </si>
  <si>
    <t>EP</t>
  </si>
  <si>
    <t>Fecha</t>
  </si>
  <si>
    <t>Monto</t>
  </si>
  <si>
    <t>3516*</t>
  </si>
  <si>
    <t>1439.6*</t>
  </si>
  <si>
    <t>TRAN.CTAS.TERC.BM</t>
  </si>
  <si>
    <t>TRANSF.BCO.INTERBANK</t>
  </si>
  <si>
    <t>TRAN.CTAS.TERC.HK</t>
  </si>
  <si>
    <t>Multas</t>
  </si>
  <si>
    <t>P1  Mantenimiento</t>
  </si>
  <si>
    <r>
      <t xml:space="preserve">Total   Ingresos </t>
    </r>
    <r>
      <rPr>
        <b/>
        <sz val="8"/>
        <color theme="1"/>
        <rFont val="Arial Nova Light"/>
        <family val="2"/>
      </rPr>
      <t>(Cuotas+</t>
    </r>
    <r>
      <rPr>
        <b/>
        <sz val="8"/>
        <color rgb="FF00B050"/>
        <rFont val="Arial Nova Light"/>
        <family val="2"/>
      </rPr>
      <t>Otros)</t>
    </r>
    <r>
      <rPr>
        <b/>
        <sz val="10"/>
        <color rgb="FF00B050"/>
        <rFont val="Arial Nova Light"/>
        <family val="2"/>
      </rPr>
      <t xml:space="preserve"> (*)</t>
    </r>
  </si>
  <si>
    <t>Proyección de sueldos</t>
  </si>
  <si>
    <t>Otros Ingresos (*)</t>
  </si>
  <si>
    <r>
      <t xml:space="preserve">Alquiler </t>
    </r>
    <r>
      <rPr>
        <sz val="8"/>
        <color rgb="FF00B050"/>
        <rFont val="Century Gothic"/>
        <family val="2"/>
      </rPr>
      <t>(Est. 169)</t>
    </r>
  </si>
  <si>
    <t xml:space="preserve">diferencia </t>
  </si>
  <si>
    <t>Essalud</t>
  </si>
  <si>
    <t>RMV</t>
  </si>
  <si>
    <t xml:space="preserve">Total </t>
  </si>
  <si>
    <t>RESUMEN DICIEMBRE 2025</t>
  </si>
  <si>
    <t>RESUMEN NOVIEMBRE 2025</t>
  </si>
  <si>
    <t>RESUMEN OCTUBRE 2025</t>
  </si>
  <si>
    <t>RESUMEN SETIEMBRE 2025</t>
  </si>
  <si>
    <t>RESUMEN AGOSTO 2025</t>
  </si>
  <si>
    <t>RESUMEN JULIO 2025</t>
  </si>
  <si>
    <t>RESUMEN JUNIO 2025</t>
  </si>
  <si>
    <t>RESUMEN MAYO 2025</t>
  </si>
  <si>
    <t>RESUMEN ABRIL 2025</t>
  </si>
  <si>
    <t>RESUMEN MARZO 2025</t>
  </si>
  <si>
    <t>RESUMEN FEBRERO 2025</t>
  </si>
  <si>
    <t>01/01/2025</t>
  </si>
  <si>
    <t>RESUMEN ENERO 2025</t>
  </si>
  <si>
    <t>02/01/2025</t>
  </si>
  <si>
    <t>A 194 97498521 0</t>
  </si>
  <si>
    <t>TRANSF.BCO.SCOTIABANK</t>
  </si>
  <si>
    <t>ENTR.EFEC. 0109640</t>
  </si>
  <si>
    <t>TRANSF.BCO.BBVA</t>
  </si>
  <si>
    <t>03/01/2025</t>
  </si>
  <si>
    <t>04/01/2025</t>
  </si>
  <si>
    <t>A 194 93661961 0</t>
  </si>
  <si>
    <t>IMPUESTO ITF</t>
  </si>
  <si>
    <t>A 191 01887703 0</t>
  </si>
  <si>
    <t>06/01/2025</t>
  </si>
  <si>
    <t>05/01/2025</t>
  </si>
  <si>
    <t>PÓLIZA SCTR PENSIÓN</t>
  </si>
  <si>
    <t>PÓLIZA SCTR SALUD</t>
  </si>
  <si>
    <t xml:space="preserve">RIMA020537982765 VIDA LEY </t>
  </si>
  <si>
    <t>07/01/2025</t>
  </si>
  <si>
    <t>A 191 94005115 0</t>
  </si>
  <si>
    <t>EQUI020537982765 INFOCORP</t>
  </si>
  <si>
    <t>09/01/2025</t>
  </si>
  <si>
    <t>08/01/2025</t>
  </si>
  <si>
    <t>PAGOS AFP INTEGRA</t>
  </si>
  <si>
    <t>PAGOS AFP PRIMA</t>
  </si>
  <si>
    <t>PAGOS AFP PROFUTUR</t>
  </si>
  <si>
    <t>PAGOS AFP HABITAT</t>
  </si>
  <si>
    <t>A 194 00660772 0</t>
  </si>
  <si>
    <t>ENTR.EFEC. 0941157</t>
  </si>
  <si>
    <t>12/01/2025</t>
  </si>
  <si>
    <t>11/01/2025</t>
  </si>
  <si>
    <t>10/01/2025</t>
  </si>
  <si>
    <t>TDPC000737495911</t>
  </si>
  <si>
    <t>A 194 98423109 0</t>
  </si>
  <si>
    <t>A 194 79796326 0</t>
  </si>
  <si>
    <t>TRANSF.BCO.NACION</t>
  </si>
  <si>
    <t>14/01/2025</t>
  </si>
  <si>
    <t>SEDA000006244619</t>
  </si>
  <si>
    <t>LUZ0000001654621</t>
  </si>
  <si>
    <t>LUZ0000001654616</t>
  </si>
  <si>
    <t>LUZ0000001654619</t>
  </si>
  <si>
    <t>LUZ0000001654618</t>
  </si>
  <si>
    <t>LUZ0000001654615</t>
  </si>
  <si>
    <t>LUZ0000001654617</t>
  </si>
  <si>
    <t>LUZ0000001654620</t>
  </si>
  <si>
    <t>LUZ0000001654614</t>
  </si>
  <si>
    <t>LUZ0000001654623</t>
  </si>
  <si>
    <t>LUZ0000001654622</t>
  </si>
  <si>
    <t>SEDA000006244656</t>
  </si>
  <si>
    <t>THYSSENKRUPP MANTTO ASCENSORES</t>
  </si>
  <si>
    <t>ASBAU MANTTO ASCENSORES</t>
  </si>
  <si>
    <t xml:space="preserve">Pago Personal </t>
  </si>
  <si>
    <t>Seguridad</t>
  </si>
  <si>
    <t xml:space="preserve">Limpieza </t>
  </si>
  <si>
    <t>Transporte</t>
  </si>
  <si>
    <t>Rancho</t>
  </si>
  <si>
    <t>Puntualidad</t>
  </si>
  <si>
    <t>Feriados</t>
  </si>
  <si>
    <t>?</t>
  </si>
  <si>
    <t>Jardinero</t>
  </si>
  <si>
    <t>Cat</t>
  </si>
  <si>
    <t>Mensual</t>
  </si>
  <si>
    <t>Anual</t>
  </si>
  <si>
    <t>Administración</t>
  </si>
  <si>
    <t>Dieta</t>
  </si>
  <si>
    <t>Contadora</t>
  </si>
  <si>
    <t>Servicios</t>
  </si>
  <si>
    <t>Ascensores</t>
  </si>
  <si>
    <t>HABER TLC 4</t>
  </si>
  <si>
    <t>DEPOSITO EFECTIVO</t>
  </si>
  <si>
    <t>15/01/2025</t>
  </si>
  <si>
    <t>A 194 90037213 0</t>
  </si>
  <si>
    <t>16/01/2025</t>
  </si>
  <si>
    <t>A 191 92617817 0</t>
  </si>
  <si>
    <t>A 191 95239968 0</t>
  </si>
  <si>
    <t>17/01/2025</t>
  </si>
  <si>
    <t>19/01/2025</t>
  </si>
  <si>
    <t>18/01/2025</t>
  </si>
  <si>
    <t>21/01/2025</t>
  </si>
  <si>
    <t>20/01/2025</t>
  </si>
  <si>
    <t>DE 194-19719913-0</t>
  </si>
  <si>
    <t>ENTR.EFEC. 0330451</t>
  </si>
  <si>
    <t>22/01/2025</t>
  </si>
  <si>
    <t>A 193 14945237 0</t>
  </si>
  <si>
    <t>A 191 01722110 0</t>
  </si>
  <si>
    <t>ENTR.EFEC. 0254802</t>
  </si>
  <si>
    <t>ENTR.EFEC. 0953014</t>
  </si>
  <si>
    <t>23/01/2025</t>
  </si>
  <si>
    <t>A 191 7474510 0</t>
  </si>
  <si>
    <t>25/01/2025</t>
  </si>
  <si>
    <t>24/01/2025</t>
  </si>
  <si>
    <t>ENTR.EFEC. 0361404</t>
  </si>
  <si>
    <t>27/01/2025</t>
  </si>
  <si>
    <t>26/01/2025</t>
  </si>
  <si>
    <t>28/01/2025</t>
  </si>
  <si>
    <t>TLC MANT</t>
  </si>
  <si>
    <t>ENTR.EFEC. 0582495</t>
  </si>
  <si>
    <t>29/01/2025</t>
  </si>
  <si>
    <t>ENTR.EFEC. 0797572</t>
  </si>
  <si>
    <t>COM.CCE HAB 000005</t>
  </si>
  <si>
    <t>HABER TLC 5</t>
  </si>
  <si>
    <t>31/01/2025</t>
  </si>
  <si>
    <t>30/01/2025</t>
  </si>
  <si>
    <t>COM.MANTENIM</t>
  </si>
  <si>
    <t>ENVIO.EST.CTA</t>
  </si>
  <si>
    <t>01/02/2025</t>
  </si>
  <si>
    <t>03/02/2025</t>
  </si>
  <si>
    <t>02/02/2025</t>
  </si>
  <si>
    <t>04/02/2025</t>
  </si>
  <si>
    <t>ENTR.EFEC. 0194330</t>
  </si>
  <si>
    <t>I304 (*)</t>
  </si>
  <si>
    <t>05/02/2025</t>
  </si>
  <si>
    <t>A 194 73040227 0</t>
  </si>
  <si>
    <t>DEPOSITO AG 998742</t>
  </si>
  <si>
    <t>06/02/2025</t>
  </si>
  <si>
    <t>TRANFERENCIA CCE</t>
  </si>
  <si>
    <t>TDPC000734352697</t>
  </si>
  <si>
    <t>07/02/2025</t>
  </si>
  <si>
    <t>08/02/2025</t>
  </si>
  <si>
    <t>A 194 97489720 0</t>
  </si>
  <si>
    <t>10/02/2025</t>
  </si>
  <si>
    <t>A 194 97292948 0</t>
  </si>
  <si>
    <t>12/02/2025</t>
  </si>
  <si>
    <t>11/02/2025</t>
  </si>
  <si>
    <t>A 194 02071801 0</t>
  </si>
  <si>
    <t>14/02/2025</t>
  </si>
  <si>
    <t>13/02/2025</t>
  </si>
  <si>
    <t>HABER TLC 6</t>
  </si>
  <si>
    <t>15/02/2025</t>
  </si>
  <si>
    <t>17/02/2025</t>
  </si>
  <si>
    <t>16/02/2025</t>
  </si>
  <si>
    <t>18/02/2025</t>
  </si>
  <si>
    <t>ENTR.EFEC. 0983479</t>
  </si>
  <si>
    <t>20/02/2025</t>
  </si>
  <si>
    <t>19/02/2025</t>
  </si>
  <si>
    <t>ENTR.EFEC. 0075775</t>
  </si>
  <si>
    <t>21/02/2025</t>
  </si>
  <si>
    <t>ENTR.EFEC. 0307590</t>
  </si>
  <si>
    <t>ENTR.EFEC. 0312860</t>
  </si>
  <si>
    <t>23/02/2025</t>
  </si>
  <si>
    <t>22/02/2025</t>
  </si>
  <si>
    <t>25/02/2025</t>
  </si>
  <si>
    <t>24/02/2025</t>
  </si>
  <si>
    <t>26/02/2025</t>
  </si>
  <si>
    <t>TLC 002IPX MANT FEB</t>
  </si>
  <si>
    <t>ENTR.EFEC. 0993852</t>
  </si>
  <si>
    <t>ENTR.EFEC. 0177728</t>
  </si>
  <si>
    <t>28/02/2025</t>
  </si>
  <si>
    <t>27/02/2025</t>
  </si>
  <si>
    <t>COM.CCE HAB 000007</t>
  </si>
  <si>
    <t>HABER TLC 7</t>
  </si>
  <si>
    <t>01/03/2025</t>
  </si>
  <si>
    <t>Essalud 9%</t>
  </si>
  <si>
    <t>SCTR</t>
  </si>
  <si>
    <t>Vida Ley</t>
  </si>
  <si>
    <t>Mantto</t>
  </si>
  <si>
    <t>03/03/2025</t>
  </si>
  <si>
    <t>02/03/2025</t>
  </si>
  <si>
    <t>A 191 05032955 0</t>
  </si>
  <si>
    <t>ENTR.EFEC. 0102659</t>
  </si>
  <si>
    <t>REGULARIZACIÓN ITF</t>
  </si>
  <si>
    <t>ENTR.EFEC. 0745047</t>
  </si>
  <si>
    <t>05/03/2025</t>
  </si>
  <si>
    <t>04/03/2025</t>
  </si>
  <si>
    <t>06/03/2025</t>
  </si>
  <si>
    <t>ENTR.EFEC. 0625781</t>
  </si>
  <si>
    <t>ESSALUD SEGREGULAR TRABAJADOR</t>
  </si>
  <si>
    <t>07/03/2025</t>
  </si>
  <si>
    <t>Extorno (*)</t>
  </si>
  <si>
    <t>10/03/2025</t>
  </si>
  <si>
    <t>08/03/2025</t>
  </si>
  <si>
    <t>12/03/2025</t>
  </si>
  <si>
    <t>11/03/2025</t>
  </si>
  <si>
    <t>14/03/2025</t>
  </si>
  <si>
    <t>13/03/2025</t>
  </si>
  <si>
    <t>HABER TLC 8</t>
  </si>
  <si>
    <t>17/03/2025</t>
  </si>
  <si>
    <t>16/03/2025</t>
  </si>
  <si>
    <t>15/03/2025</t>
  </si>
  <si>
    <t>ENTR.EFEC. 0222417</t>
  </si>
  <si>
    <t>19/03/2025</t>
  </si>
  <si>
    <t>18/03/2025</t>
  </si>
  <si>
    <t>ENTR.EFEC. 0434766</t>
  </si>
  <si>
    <t>20/03/2025</t>
  </si>
  <si>
    <t>A 193 1100356 0</t>
  </si>
  <si>
    <t>ENTR.EFEC. 0978201</t>
  </si>
  <si>
    <t>ENTR.EFEC. 0909407</t>
  </si>
  <si>
    <t>SUNA004211120989</t>
  </si>
  <si>
    <t>21/03/2025</t>
  </si>
  <si>
    <t>ENTR.EFEC. 0697314</t>
  </si>
  <si>
    <t>24/03/2025</t>
  </si>
  <si>
    <t>23/03/2025</t>
  </si>
  <si>
    <t>22/03/2025</t>
  </si>
  <si>
    <t>25/03/2025</t>
  </si>
  <si>
    <t>ENTR.EFEC. 0941772</t>
  </si>
  <si>
    <t>ENTR.EFEC. 0048115</t>
  </si>
  <si>
    <t>28/03/2025</t>
  </si>
  <si>
    <t>27/03/2025</t>
  </si>
  <si>
    <t>26/03/2025</t>
  </si>
  <si>
    <t>TLC 002IPX MANT MAR</t>
  </si>
  <si>
    <t>ENTR.EFEC. 0703704</t>
  </si>
  <si>
    <t>HABER TLC 9</t>
  </si>
  <si>
    <t>COM.CCE HAB 000009</t>
  </si>
  <si>
    <t>30/03/2025</t>
  </si>
  <si>
    <t>29/03/2025</t>
  </si>
  <si>
    <t>01/04/2025</t>
  </si>
  <si>
    <t>31/03/2025</t>
  </si>
  <si>
    <t>03/04/2025</t>
  </si>
  <si>
    <t>02/04/2025</t>
  </si>
  <si>
    <t>03/04/2026</t>
  </si>
  <si>
    <t>05/04/2025</t>
  </si>
  <si>
    <t>04/04/2025</t>
  </si>
  <si>
    <t>A 193 1485969 0</t>
  </si>
  <si>
    <t>ENTR.EFEC. 0652114</t>
  </si>
  <si>
    <t>07/04/2025</t>
  </si>
  <si>
    <t>06/04/2025</t>
  </si>
  <si>
    <t>09/04/2025</t>
  </si>
  <si>
    <t>08/04/2025</t>
  </si>
  <si>
    <t>10/04/2025</t>
  </si>
  <si>
    <t xml:space="preserve">P2 Obras General </t>
  </si>
  <si>
    <t>P3  Ascensores</t>
  </si>
  <si>
    <t>A 194731710520</t>
  </si>
  <si>
    <t>14/04/2025</t>
  </si>
  <si>
    <t>13/04/2025</t>
  </si>
  <si>
    <t>HABER TLC 10</t>
  </si>
  <si>
    <t>Tesorero</t>
  </si>
  <si>
    <t>15/04/2025</t>
  </si>
  <si>
    <t>REGULARIZACION ITF</t>
  </si>
  <si>
    <t>Personal</t>
  </si>
  <si>
    <t>Luz</t>
  </si>
  <si>
    <t>total mes</t>
  </si>
  <si>
    <t>290x180</t>
  </si>
  <si>
    <t>16/04/2025</t>
  </si>
  <si>
    <t>ENTR.EFEC. 0797783</t>
  </si>
  <si>
    <t>19/04/2025</t>
  </si>
  <si>
    <t>21/04/2025</t>
  </si>
  <si>
    <t>SALDO BANCO</t>
  </si>
  <si>
    <t xml:space="preserve"> Ascensores Mantto.</t>
  </si>
  <si>
    <t xml:space="preserve">Ascensores Reparación </t>
  </si>
  <si>
    <t>SUNA004250927989</t>
  </si>
  <si>
    <t>ENTR.EFEC. 0023181</t>
  </si>
  <si>
    <t>ENTR.EFEC. 0648500</t>
  </si>
  <si>
    <t>24/04/2025</t>
  </si>
  <si>
    <t>23/04/2025</t>
  </si>
  <si>
    <t>22/04/2025</t>
  </si>
  <si>
    <t>A 194 74335558 0</t>
  </si>
  <si>
    <t>25/04/2025</t>
  </si>
  <si>
    <t xml:space="preserve">Haberes </t>
  </si>
  <si>
    <t>SCTR Pensión</t>
  </si>
  <si>
    <t>SCTR Salud</t>
  </si>
  <si>
    <t>Vacaciones</t>
  </si>
  <si>
    <t>Bono Transporte</t>
  </si>
  <si>
    <t>Bono Dieta</t>
  </si>
  <si>
    <t>Bono Puntualidad</t>
  </si>
  <si>
    <t>AFP 10%</t>
  </si>
  <si>
    <t>EMPLEADOR</t>
  </si>
  <si>
    <t xml:space="preserve">PAGO PERSONAL </t>
  </si>
  <si>
    <t>28/04/2025</t>
  </si>
  <si>
    <t>27/04/2025</t>
  </si>
  <si>
    <t>26/04/2025</t>
  </si>
  <si>
    <t>A 194 71925526 0</t>
  </si>
  <si>
    <t xml:space="preserve">Uniforme </t>
  </si>
  <si>
    <t>Utiles Limpieza</t>
  </si>
  <si>
    <t xml:space="preserve">Insumos </t>
  </si>
  <si>
    <t>29/04/2025</t>
  </si>
  <si>
    <t>COM.CCE HAB 000011</t>
  </si>
  <si>
    <t>HABER TLC 11</t>
  </si>
  <si>
    <t xml:space="preserve">Feriados </t>
  </si>
  <si>
    <t>30/04/2025</t>
  </si>
  <si>
    <t>A 191 03182315 0</t>
  </si>
  <si>
    <t>ENTR.EFEC. 0983284</t>
  </si>
  <si>
    <t>ENTR.EFEC. 0237436</t>
  </si>
  <si>
    <t>TLC 002IPX MANT ABR</t>
  </si>
  <si>
    <t>ENTR.EFEC. 0913065</t>
  </si>
  <si>
    <t>02/05/2025</t>
  </si>
  <si>
    <t>194-2521774-0-63</t>
  </si>
  <si>
    <t>05/05/2025</t>
  </si>
  <si>
    <t>03/05/2025</t>
  </si>
  <si>
    <t>DEPOSITO AG 990135</t>
  </si>
  <si>
    <t>05/05/2026</t>
  </si>
  <si>
    <t>DEPOSITO AG 976091</t>
  </si>
  <si>
    <t>07/05/2025</t>
  </si>
  <si>
    <t>06/05/2025</t>
  </si>
  <si>
    <t>A 193 05347983 0</t>
  </si>
  <si>
    <t>08/05/2025</t>
  </si>
  <si>
    <t>A 194 95581862 0</t>
  </si>
  <si>
    <t xml:space="preserve">Reparación de Ascensores </t>
  </si>
  <si>
    <t>10/05/2025</t>
  </si>
  <si>
    <t>09/05/2025</t>
  </si>
  <si>
    <t>Ingreso MC</t>
  </si>
  <si>
    <t>11/05/2025</t>
  </si>
  <si>
    <t>TRANSF.BCO.FALABELLA</t>
  </si>
  <si>
    <t>12/05/2025</t>
  </si>
  <si>
    <t>13/05/2025</t>
  </si>
  <si>
    <t>A 191 91204907 0</t>
  </si>
  <si>
    <t>14/05/2025</t>
  </si>
  <si>
    <t>DEVOL. PAGO 000012</t>
  </si>
  <si>
    <t>HABER TLC 12</t>
  </si>
  <si>
    <t>13/05/2026</t>
  </si>
  <si>
    <t>15/05/2025</t>
  </si>
  <si>
    <t>16/05/2025</t>
  </si>
  <si>
    <t>ENTR.EFEC. 0356463</t>
  </si>
  <si>
    <t>(**)</t>
  </si>
  <si>
    <t>18/05/2025</t>
  </si>
  <si>
    <t>17/05/2025</t>
  </si>
  <si>
    <t>20/05/2025</t>
  </si>
  <si>
    <t>19/05/2025</t>
  </si>
  <si>
    <t>TRANSFEREN DE TERCEROS</t>
  </si>
  <si>
    <t>A 19314945237 0</t>
  </si>
  <si>
    <t>21/05/2025</t>
  </si>
  <si>
    <t>SUNA004292214842</t>
  </si>
  <si>
    <t>ENTR.EFEC. 0150662</t>
  </si>
  <si>
    <t>23/05/2025</t>
  </si>
  <si>
    <t>22/05/2025</t>
  </si>
  <si>
    <t>ENTR.EFEC. 0489617</t>
  </si>
  <si>
    <t>24/05/2025</t>
  </si>
  <si>
    <t>27/05/2025</t>
  </si>
  <si>
    <t>26/05/2025</t>
  </si>
  <si>
    <t>ENTR.EFEC. 0806819</t>
  </si>
  <si>
    <t>28/05/2025</t>
  </si>
  <si>
    <t>ENTR.EFEC. 0964010</t>
  </si>
  <si>
    <t>ENTR.EFEC. 0844086</t>
  </si>
  <si>
    <t>29/05/2025</t>
  </si>
  <si>
    <t>TRANSF OTRA CUENTA</t>
  </si>
  <si>
    <t>30/05/2025</t>
  </si>
  <si>
    <t>HABER TLC 13</t>
  </si>
  <si>
    <t>31/05/2025</t>
  </si>
  <si>
    <t>COM.CCE HAB 000013</t>
  </si>
  <si>
    <t>DEVOL. PAGO 000013</t>
  </si>
  <si>
    <t>(a)</t>
  </si>
  <si>
    <r>
      <rPr>
        <b/>
        <sz val="9"/>
        <color theme="1"/>
        <rFont val="Arial Nova Light"/>
        <family val="2"/>
      </rPr>
      <t>MONTE CAOBA</t>
    </r>
    <r>
      <rPr>
        <b/>
        <sz val="10"/>
        <color theme="1"/>
        <rFont val="Arial Nova Light"/>
        <family val="2"/>
      </rPr>
      <t xml:space="preserve"> </t>
    </r>
  </si>
  <si>
    <t>03/06/2025</t>
  </si>
  <si>
    <t>02/06/2025</t>
  </si>
  <si>
    <t>ENTR.EFEC. 0309234</t>
  </si>
  <si>
    <t>05/06/2025</t>
  </si>
  <si>
    <t>04/06/2025</t>
  </si>
  <si>
    <t>06/06/2025</t>
  </si>
  <si>
    <t>EQUI020537982765</t>
  </si>
  <si>
    <t>08/06/2025</t>
  </si>
  <si>
    <t>07/06/2025</t>
  </si>
  <si>
    <t>09/06/2025</t>
  </si>
  <si>
    <t>11/06/2025</t>
  </si>
  <si>
    <t>10/06/2025</t>
  </si>
  <si>
    <t>Extorno B101</t>
  </si>
  <si>
    <t>14/06/2025</t>
  </si>
  <si>
    <t>13/06/2025</t>
  </si>
  <si>
    <t>HABER TLC 14</t>
  </si>
  <si>
    <t>17/06/2025</t>
  </si>
  <si>
    <t>16/06/2025</t>
  </si>
  <si>
    <t>ENTR.EFEC. 0815908</t>
  </si>
  <si>
    <t>18/06/2025</t>
  </si>
  <si>
    <t>19/06/2025</t>
  </si>
  <si>
    <t>SUNA004333271571</t>
  </si>
  <si>
    <t>ENTR.EFEC. 0955272</t>
  </si>
  <si>
    <t>20/06/2025</t>
  </si>
  <si>
    <t>ENTR.EFEC. 0496929</t>
  </si>
  <si>
    <t>22/06/2025</t>
  </si>
  <si>
    <t>21/06/2025</t>
  </si>
  <si>
    <t>23/06/2025</t>
  </si>
  <si>
    <t>25/06/2025</t>
  </si>
  <si>
    <t>24/06/2025</t>
  </si>
  <si>
    <t>ENTR.EFEC. 0106837</t>
  </si>
  <si>
    <t>A 194 2204353 0</t>
  </si>
  <si>
    <t>26/06/2025</t>
  </si>
  <si>
    <t>ENTR.EFEC. 0881407</t>
  </si>
  <si>
    <t>30/06/2025</t>
  </si>
  <si>
    <t>29/06/2025</t>
  </si>
  <si>
    <t>28/06/2025</t>
  </si>
  <si>
    <t>HABER TLC 15</t>
  </si>
  <si>
    <t>COM.CCE HAB 000015</t>
  </si>
  <si>
    <t>DEVOL. PAGO 000015</t>
  </si>
  <si>
    <t>ENTR.EFEC. 0188309</t>
  </si>
  <si>
    <t>27/06/2025</t>
  </si>
  <si>
    <t>(++)</t>
  </si>
  <si>
    <t>01/07/2025</t>
  </si>
  <si>
    <t>03/07/2025</t>
  </si>
  <si>
    <t>02/07/2025</t>
  </si>
  <si>
    <t>ENTR.EFEC. 0527620</t>
  </si>
  <si>
    <t>RIMA020537982765 VIDA LEY</t>
  </si>
  <si>
    <t>SAFT000000140197 SCTR SALUD</t>
  </si>
  <si>
    <t>TDPC000734352697 Celular</t>
  </si>
  <si>
    <t>TDPC000737495911 Celular</t>
  </si>
  <si>
    <t>04/07/2025</t>
  </si>
  <si>
    <t>ENTR.EFEC. 0317066</t>
  </si>
  <si>
    <t>ENTR.EFEC. 0943021</t>
  </si>
  <si>
    <t>07/07/2025</t>
  </si>
  <si>
    <t>06/07/2025</t>
  </si>
  <si>
    <t>05/07/2025</t>
  </si>
  <si>
    <t>Ext C503</t>
  </si>
  <si>
    <t>10/07/2025</t>
  </si>
  <si>
    <t>09/07/2025</t>
  </si>
  <si>
    <t>SAFT000000139273 SCTR PENSIÓN</t>
  </si>
  <si>
    <t>11/07/2025</t>
  </si>
  <si>
    <t>EQUI020537982765- INFOCORP</t>
  </si>
  <si>
    <t>14/07/2025</t>
  </si>
  <si>
    <t>13/07/2025</t>
  </si>
  <si>
    <t>12/07/2025</t>
  </si>
  <si>
    <t>HABER TLC 16</t>
  </si>
  <si>
    <t>15/07/2025</t>
  </si>
  <si>
    <t>17/07/2025</t>
  </si>
  <si>
    <t>16/07/2025</t>
  </si>
  <si>
    <t>18/07/2025</t>
  </si>
  <si>
    <t>DEPOSITO AG 981884</t>
  </si>
  <si>
    <t>19/07/2025</t>
  </si>
  <si>
    <t>SUNA004375016341</t>
  </si>
  <si>
    <t>ENTR.EFEC. 0019279</t>
  </si>
  <si>
    <t>20/07/2025</t>
  </si>
  <si>
    <t>22/07/2025</t>
  </si>
  <si>
    <t>21/07/2025</t>
  </si>
  <si>
    <t>23/07/2025</t>
  </si>
  <si>
    <t>ENTR.EFEC. 0851921</t>
  </si>
  <si>
    <t>24/07/2025</t>
  </si>
  <si>
    <t>26/07/2025</t>
  </si>
  <si>
    <t>25/07/2025</t>
  </si>
  <si>
    <t>HC007</t>
  </si>
  <si>
    <t>ENTR.EFEC. 0918303</t>
  </si>
  <si>
    <t>HC008</t>
  </si>
  <si>
    <t>28/07/2025</t>
  </si>
  <si>
    <t>30/07/2025</t>
  </si>
  <si>
    <t>29/07/2025</t>
  </si>
  <si>
    <t>A 194 07172079 0</t>
  </si>
  <si>
    <t>23/07/2026</t>
  </si>
  <si>
    <t>28/07/2026</t>
  </si>
  <si>
    <t>28/07/2023</t>
  </si>
  <si>
    <t>28/07/2024</t>
  </si>
  <si>
    <t>COM.CCE HAB 000018</t>
  </si>
  <si>
    <t>HABER TLC 18</t>
  </si>
  <si>
    <t>31/07/2025</t>
  </si>
  <si>
    <t>TLC 002IPX MANT JUL</t>
  </si>
  <si>
    <t xml:space="preserve">TRAN.BCO.SCOTIABANK </t>
  </si>
  <si>
    <t>01/08/2025</t>
  </si>
  <si>
    <t>02/08/2025</t>
  </si>
  <si>
    <t>04/08/2025</t>
  </si>
  <si>
    <t>03/08/2025</t>
  </si>
  <si>
    <t>ENTR.EFEC. 0011055</t>
  </si>
  <si>
    <t>ENTR.EFEC. 0293719</t>
  </si>
  <si>
    <t>05/08/2025</t>
  </si>
  <si>
    <t>06/08/2025</t>
  </si>
  <si>
    <t>ENTR.EFEC. 0620836</t>
  </si>
  <si>
    <t>07/08/2025</t>
  </si>
  <si>
    <t>08/08/2025</t>
  </si>
  <si>
    <t>SAFT000000914959 SCTR SALUD</t>
  </si>
  <si>
    <t>DEPOSITO AG 987920</t>
  </si>
  <si>
    <t>10/08/2025</t>
  </si>
  <si>
    <t>09/08/2025</t>
  </si>
  <si>
    <t xml:space="preserve">SAFT000000914328 SCTR PENSIÓN </t>
  </si>
  <si>
    <t>11/08/2025</t>
  </si>
  <si>
    <t xml:space="preserve">SUNA004397998911 ESSALUD </t>
  </si>
  <si>
    <t>12/08/2025</t>
  </si>
  <si>
    <t>14/08/2025</t>
  </si>
  <si>
    <t>13/08/2025</t>
  </si>
  <si>
    <t>15/08/2025</t>
  </si>
  <si>
    <t>17/08/2025</t>
  </si>
  <si>
    <t>16/08/2025</t>
  </si>
  <si>
    <t>18/08/2025</t>
  </si>
  <si>
    <t>19/08/2025</t>
  </si>
  <si>
    <t>ENTR.EFEC. 0095949</t>
  </si>
  <si>
    <t>ENTR.EFEC. 0785661</t>
  </si>
  <si>
    <t>ENTR.EFEC. 0564387</t>
  </si>
  <si>
    <t>20/08/2025</t>
  </si>
  <si>
    <t>22/08/2025</t>
  </si>
  <si>
    <t>21/08/2025</t>
  </si>
  <si>
    <t>25/08/2025</t>
  </si>
  <si>
    <t>23/08/2025</t>
  </si>
  <si>
    <t>28/08/2025</t>
  </si>
  <si>
    <t>27/08/2025</t>
  </si>
  <si>
    <t>26/08/2025</t>
  </si>
  <si>
    <t>TLC 002IPX MANT AGO</t>
  </si>
  <si>
    <t>29/08/2025</t>
  </si>
  <si>
    <t>ENTR.EFEC. 0794543</t>
  </si>
  <si>
    <t>COM.CCE HAB 000020</t>
  </si>
  <si>
    <t>HABER TLC 20</t>
  </si>
  <si>
    <t>01/09/2025</t>
  </si>
  <si>
    <t>31/08/2025</t>
  </si>
  <si>
    <t>30/08/2025</t>
  </si>
  <si>
    <t>02/09/2025</t>
  </si>
  <si>
    <t>ENTR.EFEC. 0249427</t>
  </si>
  <si>
    <t>SAFT000000216709 SCTR PENSIÓN</t>
  </si>
  <si>
    <t>SAFT000000218213 SCTR SALUD</t>
  </si>
  <si>
    <t>03/09/2025</t>
  </si>
  <si>
    <t>04/09/2025</t>
  </si>
  <si>
    <t>ENTR.EFEC. 0365808</t>
  </si>
  <si>
    <t>06/09/2025</t>
  </si>
  <si>
    <t>05/09/2025</t>
  </si>
  <si>
    <t>10/09/2025</t>
  </si>
  <si>
    <t>09/09/2025</t>
  </si>
  <si>
    <t>08/09/2025</t>
  </si>
  <si>
    <t>07/09/2025</t>
  </si>
  <si>
    <t>ENTR.EFEC. 0753187</t>
  </si>
  <si>
    <t>EQUI020537982765/INFOCORP</t>
  </si>
  <si>
    <t>11/09/2025</t>
  </si>
  <si>
    <t>13/09/2025</t>
  </si>
  <si>
    <t>12/09/2025</t>
  </si>
  <si>
    <t>SUNA004444029167 ESSALUD</t>
  </si>
  <si>
    <t>14/09/2025</t>
  </si>
  <si>
    <t>HABER TLC 21</t>
  </si>
  <si>
    <t>15/09/2025</t>
  </si>
  <si>
    <t>A 194 10763993 0</t>
  </si>
  <si>
    <t>16/09/2025</t>
  </si>
  <si>
    <t>DEPOSITO AG 971612</t>
  </si>
  <si>
    <t>18/09/2025</t>
  </si>
  <si>
    <t>17/09/2025</t>
  </si>
  <si>
    <t>19/09/2025</t>
  </si>
  <si>
    <t>ENTR.EFEC. 0780613</t>
  </si>
  <si>
    <t>ENTR.EFEC. 0121974</t>
  </si>
  <si>
    <t>22/09/2025</t>
  </si>
  <si>
    <t>21/09/2025</t>
  </si>
  <si>
    <t>20/09/2025</t>
  </si>
  <si>
    <t>23/09/2025</t>
  </si>
  <si>
    <t>ENTR.EFEC. 0553511</t>
  </si>
  <si>
    <t>24/09/2025</t>
  </si>
  <si>
    <t>26/09/2025</t>
  </si>
  <si>
    <t>25/09/2025</t>
  </si>
  <si>
    <t>27/09/2025</t>
  </si>
  <si>
    <t>28/09/2025</t>
  </si>
  <si>
    <t>HABER TLC 22</t>
  </si>
  <si>
    <t>COM.CCE HAB 000022</t>
  </si>
  <si>
    <t>Pagos x Año</t>
  </si>
  <si>
    <t>29/09/2025</t>
  </si>
  <si>
    <t>ENTR.EFEC. 0745914</t>
  </si>
  <si>
    <t>01/10/2025</t>
  </si>
  <si>
    <t>30/09/2025</t>
  </si>
  <si>
    <t>A 193 29212941 0</t>
  </si>
  <si>
    <t>02/10/2025</t>
  </si>
  <si>
    <t>ENTR.EFEC. 0716570</t>
  </si>
  <si>
    <t>03/10/2025</t>
  </si>
  <si>
    <t>SAFT000000621889 SCTR SALUD</t>
  </si>
  <si>
    <t>04/10/2025</t>
  </si>
  <si>
    <t>ENTR.EFEC. 0672700</t>
  </si>
  <si>
    <t>05/10/2025</t>
  </si>
  <si>
    <t>06/10/2025</t>
  </si>
  <si>
    <t>07/10/2025</t>
  </si>
  <si>
    <t>A 193 9622391 0</t>
  </si>
  <si>
    <t>SAFT000000620939 SCTR PENSIÓN</t>
  </si>
  <si>
    <t>10/10/2025</t>
  </si>
  <si>
    <t>09/10/2025</t>
  </si>
  <si>
    <t>DEPOSITO AG 981219</t>
  </si>
  <si>
    <t>12/10/2025</t>
  </si>
  <si>
    <t>11/10/2025</t>
  </si>
  <si>
    <t>13/10/2025</t>
  </si>
  <si>
    <t>14/10/2025</t>
  </si>
  <si>
    <t>HABER TLC 23</t>
  </si>
  <si>
    <t>ENTR.EFEC. 0306047</t>
  </si>
  <si>
    <t>16/10/2025</t>
  </si>
  <si>
    <t>15/10/2025</t>
  </si>
  <si>
    <t>A 193 21543025 0</t>
  </si>
  <si>
    <t>17/10/2025</t>
  </si>
  <si>
    <t>20/10/2025</t>
  </si>
  <si>
    <t>19/10/2025</t>
  </si>
  <si>
    <t>18/10/2025</t>
  </si>
  <si>
    <t>SUNA004498685124</t>
  </si>
  <si>
    <t>22/10/2025</t>
  </si>
  <si>
    <t>21/10/2025</t>
  </si>
  <si>
    <t>ENTR.EFEC. 0014364</t>
  </si>
  <si>
    <t>23/10/2025</t>
  </si>
  <si>
    <t>A 194 90027530 0</t>
  </si>
  <si>
    <t>ENTR.EFEC. 0352373</t>
  </si>
  <si>
    <t>24/10/2025</t>
  </si>
  <si>
    <t>27/10/2025</t>
  </si>
  <si>
    <t>26/10/2025</t>
  </si>
  <si>
    <t>25/10/2025</t>
  </si>
  <si>
    <t xml:space="preserve">P1.1 Agua </t>
  </si>
  <si>
    <t>JUNTA PROPIETARIOS MONTE CAOBA - JPMC</t>
  </si>
  <si>
    <t xml:space="preserve">Cuota Mantenimiento </t>
  </si>
  <si>
    <t xml:space="preserve">Cuota Extraordinaria </t>
  </si>
  <si>
    <t>28/10/2025</t>
  </si>
  <si>
    <t>30/10/2025</t>
  </si>
  <si>
    <t>29/10/2025</t>
  </si>
  <si>
    <t>ENTR.EFEC. 0475102</t>
  </si>
  <si>
    <t>ENTR.EFEC. 0670349</t>
  </si>
  <si>
    <t>DEVOL. PAGO 000024</t>
  </si>
  <si>
    <t>ENTR.EFEC. 0761487</t>
  </si>
  <si>
    <t>01/11/2025</t>
  </si>
  <si>
    <t>31/10/2025</t>
  </si>
  <si>
    <t>EQUI020537982765 (INFOCORP)</t>
  </si>
  <si>
    <t>03/11/2025</t>
  </si>
  <si>
    <t>02/11/2025</t>
  </si>
  <si>
    <t>SAFT000000448549 SCTR SALUD</t>
  </si>
  <si>
    <t>ENTR.EFEC. 0702945</t>
  </si>
  <si>
    <t xml:space="preserve">SAFT000000449264 SCTR PENSIÓN </t>
  </si>
  <si>
    <t>05/11/2025</t>
  </si>
  <si>
    <t>04/11/2025</t>
  </si>
  <si>
    <t>A 193 9290155 0</t>
  </si>
  <si>
    <t>07/11/2025</t>
  </si>
  <si>
    <t>06/11/2025</t>
  </si>
  <si>
    <t>08/11/2025</t>
  </si>
  <si>
    <t>12/11/2025</t>
  </si>
  <si>
    <t>11/11/2025</t>
  </si>
  <si>
    <t>10/11/2025</t>
  </si>
  <si>
    <t>09/11/2025</t>
  </si>
  <si>
    <t>13/11/2025</t>
  </si>
  <si>
    <t>14/11/2025</t>
  </si>
  <si>
    <t>HABER TLC 25</t>
  </si>
  <si>
    <t>15/11/2025</t>
  </si>
  <si>
    <t>17/11/2025</t>
  </si>
  <si>
    <t>19/11/2025</t>
  </si>
  <si>
    <t>18/11/2025</t>
  </si>
  <si>
    <t>ENTR.EFEC. 0268805</t>
  </si>
  <si>
    <t>ENTR.EFEC. 0903131</t>
  </si>
  <si>
    <t>20/11/2025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</si>
</sst>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 &quot;S/.&quot;\ * #,##0.00_ ;_ &quot;S/.&quot;\ * \-#,##0.00_ ;_ &quot;S/.&quot;\ * &quot;-&quot;??_ ;_ @_ "/>
    <numFmt numFmtId="166" formatCode="#,##0.00_ ;[Red]\-#,##0.00\ "/>
    <numFmt numFmtId="167" formatCode="dd/mm/yyyy;@"/>
    <numFmt numFmtId="168" formatCode="[$-F400]h:mm:ss\ AM/PM"/>
    <numFmt numFmtId="169" formatCode="00"/>
    <numFmt numFmtId="170" formatCode="&quot;S/&quot;\ #,##0.00"/>
  </numFmts>
  <fonts count="7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8"/>
      <color theme="3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4" tint="0.3999755851924192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rgb="FFFF0000"/>
      <name val="Century Gothic"/>
      <family val="2"/>
    </font>
    <font>
      <b/>
      <sz val="10"/>
      <color theme="1"/>
      <name val="Arial Nova Light"/>
      <family val="2"/>
    </font>
    <font>
      <b/>
      <sz val="8"/>
      <color theme="1"/>
      <name val="Arial Nova Light"/>
      <family val="2"/>
    </font>
    <font>
      <sz val="10"/>
      <color theme="1"/>
      <name val="Arial Nova Light"/>
      <family val="2"/>
    </font>
    <font>
      <sz val="11"/>
      <color theme="1"/>
      <name val="Arial Nova Light"/>
      <family val="2"/>
    </font>
    <font>
      <sz val="8"/>
      <color theme="1"/>
      <name val="Arial Nova Light"/>
      <family val="2"/>
    </font>
    <font>
      <sz val="10"/>
      <color rgb="FF000000"/>
      <name val="Arial"/>
      <family val="2"/>
    </font>
    <font>
      <b/>
      <sz val="10"/>
      <color theme="1"/>
      <name val="Century Gothic"/>
      <family val="2"/>
    </font>
    <font>
      <sz val="11"/>
      <color indexed="8"/>
      <name val="Calibri"/>
      <family val="2"/>
      <scheme val="minor"/>
    </font>
    <font>
      <sz val="10"/>
      <name val="Century Gothic"/>
      <family val="2"/>
    </font>
    <font>
      <sz val="10"/>
      <color theme="0" tint="-0.14999847407452621"/>
      <name val="Century Gothic"/>
      <family val="2"/>
    </font>
    <font>
      <sz val="9"/>
      <color rgb="FF00B050"/>
      <name val="Century Gothic"/>
      <family val="2"/>
    </font>
    <font>
      <b/>
      <sz val="8"/>
      <color rgb="FF00B050"/>
      <name val="Arial Nova Light"/>
      <family val="2"/>
    </font>
    <font>
      <b/>
      <sz val="10"/>
      <color rgb="FF00B050"/>
      <name val="Arial Nova Light"/>
      <family val="2"/>
    </font>
    <font>
      <sz val="8"/>
      <color rgb="FF00B050"/>
      <name val="Century Gothic"/>
      <family val="2"/>
    </font>
    <font>
      <b/>
      <sz val="16"/>
      <color theme="1"/>
      <name val="Arial Nova Light"/>
      <family val="2"/>
    </font>
    <font>
      <b/>
      <sz val="12"/>
      <name val="Calibri"/>
      <family val="2"/>
      <scheme val="minor"/>
    </font>
    <font>
      <sz val="10"/>
      <color theme="0" tint="-4.9989318521683403E-2"/>
      <name val="Century Gothic"/>
      <family val="2"/>
    </font>
    <font>
      <sz val="10"/>
      <color theme="0" tint="-0.249977111117893"/>
      <name val="Century Gothic"/>
      <family val="2"/>
    </font>
    <font>
      <i/>
      <sz val="10"/>
      <color theme="0" tint="-0.249977111117893"/>
      <name val="Arial Nova Light"/>
      <family val="2"/>
    </font>
    <font>
      <b/>
      <sz val="14"/>
      <name val="Calibri Light"/>
      <family val="2"/>
    </font>
    <font>
      <b/>
      <sz val="14"/>
      <color theme="1"/>
      <name val="Calibri Light"/>
      <family val="2"/>
    </font>
    <font>
      <b/>
      <sz val="8"/>
      <color theme="1"/>
      <name val="Calibri Light"/>
      <family val="2"/>
    </font>
    <font>
      <sz val="10"/>
      <color indexed="8"/>
      <name val="Arial"/>
      <family val="2"/>
    </font>
    <font>
      <sz val="11"/>
      <color theme="7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i/>
      <sz val="10"/>
      <color rgb="FFFF0000"/>
      <name val="Arial Nova Light"/>
      <family val="2"/>
    </font>
    <font>
      <sz val="9"/>
      <color theme="8" tint="-0.249977111117893"/>
      <name val="Arial Nova Light"/>
      <family val="2"/>
    </font>
    <font>
      <b/>
      <sz val="9"/>
      <color theme="8" tint="-0.249977111117893"/>
      <name val="Arial Nova Light"/>
      <family val="2"/>
    </font>
    <font>
      <sz val="9"/>
      <color theme="8"/>
      <name val="Arial Nova Light"/>
      <family val="2"/>
    </font>
    <font>
      <b/>
      <sz val="9"/>
      <color theme="8"/>
      <name val="Arial Nova Light"/>
      <family val="2"/>
    </font>
    <font>
      <sz val="9"/>
      <color theme="8"/>
      <name val="Century Gothic"/>
      <family val="2"/>
    </font>
    <font>
      <b/>
      <sz val="9"/>
      <color theme="1"/>
      <name val="Arial Nova Light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color rgb="FFFF0000"/>
      <name val="Arial Nova Light"/>
      <family val="2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5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2" fillId="0" borderId="12" applyNumberFormat="0" applyFill="0" applyAlignment="0" applyProtection="0"/>
    <xf numFmtId="0" fontId="12" fillId="0" borderId="0" applyNumberFormat="0" applyFill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5" fillId="13" borderId="13" applyNumberFormat="0" applyAlignment="0" applyProtection="0"/>
    <xf numFmtId="0" fontId="16" fillId="14" borderId="14" applyNumberFormat="0" applyAlignment="0" applyProtection="0"/>
    <xf numFmtId="0" fontId="17" fillId="14" borderId="13" applyNumberFormat="0" applyAlignment="0" applyProtection="0"/>
    <xf numFmtId="0" fontId="18" fillId="0" borderId="15" applyNumberFormat="0" applyFill="0" applyAlignment="0" applyProtection="0"/>
    <xf numFmtId="0" fontId="19" fillId="15" borderId="16" applyNumberFormat="0" applyAlignment="0" applyProtection="0"/>
    <xf numFmtId="0" fontId="8" fillId="0" borderId="0" applyNumberFormat="0" applyFill="0" applyBorder="0" applyAlignment="0" applyProtection="0"/>
    <xf numFmtId="0" fontId="1" fillId="16" borderId="17" applyNumberFormat="0" applyFont="0" applyAlignment="0" applyProtection="0"/>
    <xf numFmtId="0" fontId="20" fillId="0" borderId="0" applyNumberFormat="0" applyFill="0" applyBorder="0" applyAlignment="0" applyProtection="0"/>
    <xf numFmtId="0" fontId="2" fillId="0" borderId="18" applyNumberFormat="0" applyFill="0" applyAlignment="0" applyProtection="0"/>
    <xf numFmtId="0" fontId="2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4" fillId="0" borderId="0" applyNumberFormat="0" applyFill="0" applyBorder="0" applyAlignment="0" applyProtection="0"/>
    <xf numFmtId="0" fontId="28" fillId="0" borderId="0"/>
    <xf numFmtId="0" fontId="29" fillId="0" borderId="0"/>
    <xf numFmtId="0" fontId="30" fillId="0" borderId="0"/>
    <xf numFmtId="0" fontId="31" fillId="0" borderId="0"/>
    <xf numFmtId="0" fontId="33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40" fillId="0" borderId="0"/>
    <xf numFmtId="0" fontId="48" fillId="0" borderId="0"/>
    <xf numFmtId="0" fontId="50" fillId="0" borderId="0"/>
  </cellStyleXfs>
  <cellXfs count="324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0" xfId="0" applyFont="1"/>
    <xf numFmtId="0" fontId="0" fillId="2" borderId="0" xfId="0" applyFill="1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1" fillId="0" borderId="0" xfId="1"/>
    <xf numFmtId="4" fontId="0" fillId="0" borderId="0" xfId="0" applyNumberFormat="1"/>
    <xf numFmtId="4" fontId="2" fillId="0" borderId="0" xfId="0" applyNumberFormat="1" applyFont="1"/>
    <xf numFmtId="40" fontId="0" fillId="0" borderId="0" xfId="0" applyNumberFormat="1"/>
    <xf numFmtId="40" fontId="0" fillId="0" borderId="3" xfId="1" applyNumberFormat="1" applyFont="1" applyBorder="1"/>
    <xf numFmtId="164" fontId="3" fillId="5" borderId="4" xfId="2" applyNumberFormat="1" applyFont="1" applyFill="1" applyBorder="1"/>
    <xf numFmtId="164" fontId="3" fillId="8" borderId="4" xfId="2" applyNumberFormat="1" applyFont="1" applyFill="1" applyBorder="1"/>
    <xf numFmtId="14" fontId="0" fillId="0" borderId="0" xfId="0" applyNumberFormat="1"/>
    <xf numFmtId="0" fontId="2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/>
    <xf numFmtId="0" fontId="2" fillId="2" borderId="4" xfId="0" applyFont="1" applyFill="1" applyBorder="1" applyAlignment="1">
      <alignment horizontal="center"/>
    </xf>
    <xf numFmtId="0" fontId="0" fillId="2" borderId="4" xfId="0" applyFill="1" applyBorder="1"/>
    <xf numFmtId="0" fontId="7" fillId="2" borderId="0" xfId="2" applyFont="1" applyFill="1" applyAlignment="1">
      <alignment horizontal="right" indent="1"/>
    </xf>
    <xf numFmtId="0" fontId="2" fillId="2" borderId="4" xfId="0" applyFont="1" applyFill="1" applyBorder="1"/>
    <xf numFmtId="0" fontId="2" fillId="2" borderId="0" xfId="0" applyFont="1" applyFill="1" applyAlignment="1">
      <alignment horizontal="right"/>
    </xf>
    <xf numFmtId="164" fontId="0" fillId="2" borderId="0" xfId="0" applyNumberFormat="1" applyFill="1" applyAlignment="1">
      <alignment horizontal="center"/>
    </xf>
    <xf numFmtId="164" fontId="6" fillId="2" borderId="4" xfId="0" applyNumberFormat="1" applyFont="1" applyFill="1" applyBorder="1"/>
    <xf numFmtId="164" fontId="0" fillId="2" borderId="0" xfId="0" applyNumberFormat="1" applyFill="1"/>
    <xf numFmtId="4" fontId="0" fillId="5" borderId="0" xfId="0" applyNumberFormat="1" applyFill="1" applyAlignment="1">
      <alignment wrapText="1"/>
    </xf>
    <xf numFmtId="4" fontId="0" fillId="0" borderId="7" xfId="0" applyNumberFormat="1" applyBorder="1"/>
    <xf numFmtId="166" fontId="6" fillId="2" borderId="7" xfId="0" applyNumberFormat="1" applyFont="1" applyFill="1" applyBorder="1" applyAlignment="1">
      <alignment horizontal="right"/>
    </xf>
    <xf numFmtId="0" fontId="22" fillId="0" borderId="0" xfId="0" applyFont="1"/>
    <xf numFmtId="164" fontId="21" fillId="0" borderId="0" xfId="0" applyNumberFormat="1" applyFont="1" applyAlignment="1">
      <alignment horizontal="center"/>
    </xf>
    <xf numFmtId="164" fontId="8" fillId="2" borderId="0" xfId="0" applyNumberFormat="1" applyFont="1" applyFill="1" applyAlignment="1">
      <alignment horizontal="center"/>
    </xf>
    <xf numFmtId="17" fontId="0" fillId="0" borderId="4" xfId="0" applyNumberFormat="1" applyBorder="1" applyAlignment="1">
      <alignment horizontal="center"/>
    </xf>
    <xf numFmtId="0" fontId="8" fillId="0" borderId="0" xfId="0" applyFont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4" xfId="0" applyNumberFormat="1" applyBorder="1" applyAlignment="1">
      <alignment horizontal="right"/>
    </xf>
    <xf numFmtId="166" fontId="6" fillId="0" borderId="7" xfId="0" applyNumberFormat="1" applyFont="1" applyBorder="1"/>
    <xf numFmtId="0" fontId="2" fillId="0" borderId="4" xfId="0" applyFont="1" applyBorder="1" applyAlignment="1">
      <alignment horizontal="center"/>
    </xf>
    <xf numFmtId="164" fontId="26" fillId="0" borderId="0" xfId="0" applyNumberFormat="1" applyFont="1" applyAlignment="1">
      <alignment horizontal="center"/>
    </xf>
    <xf numFmtId="164" fontId="0" fillId="9" borderId="4" xfId="1" applyFont="1" applyFill="1" applyBorder="1" applyAlignment="1">
      <alignment horizontal="right"/>
    </xf>
    <xf numFmtId="164" fontId="0" fillId="4" borderId="4" xfId="1" applyFont="1" applyFill="1" applyBorder="1" applyAlignment="1">
      <alignment horizontal="right"/>
    </xf>
    <xf numFmtId="164" fontId="0" fillId="3" borderId="4" xfId="1" applyFont="1" applyFill="1" applyBorder="1" applyAlignment="1">
      <alignment horizontal="right"/>
    </xf>
    <xf numFmtId="4" fontId="0" fillId="0" borderId="3" xfId="1" applyNumberFormat="1" applyFont="1" applyBorder="1"/>
    <xf numFmtId="164" fontId="2" fillId="2" borderId="4" xfId="1" applyFont="1" applyFill="1" applyBorder="1" applyAlignment="1">
      <alignment horizontal="right"/>
    </xf>
    <xf numFmtId="164" fontId="0" fillId="10" borderId="4" xfId="0" applyNumberFormat="1" applyFill="1" applyBorder="1" applyAlignment="1">
      <alignment horizontal="right"/>
    </xf>
    <xf numFmtId="164" fontId="0" fillId="7" borderId="4" xfId="1" applyFont="1" applyFill="1" applyBorder="1" applyAlignment="1">
      <alignment horizontal="right"/>
    </xf>
    <xf numFmtId="0" fontId="21" fillId="0" borderId="0" xfId="0" applyFont="1"/>
    <xf numFmtId="4" fontId="8" fillId="0" borderId="0" xfId="0" applyNumberFormat="1" applyFont="1"/>
    <xf numFmtId="0" fontId="22" fillId="2" borderId="0" xfId="0" applyFont="1" applyFill="1"/>
    <xf numFmtId="0" fontId="24" fillId="2" borderId="0" xfId="0" applyFont="1" applyFill="1"/>
    <xf numFmtId="0" fontId="8" fillId="0" borderId="0" xfId="0" applyFont="1"/>
    <xf numFmtId="17" fontId="21" fillId="0" borderId="0" xfId="0" applyNumberFormat="1" applyFont="1" applyAlignment="1">
      <alignment horizontal="left"/>
    </xf>
    <xf numFmtId="4" fontId="0" fillId="3" borderId="3" xfId="1" applyNumberFormat="1" applyFont="1" applyFill="1" applyBorder="1"/>
    <xf numFmtId="164" fontId="21" fillId="2" borderId="0" xfId="0" applyNumberFormat="1" applyFont="1" applyFill="1" applyAlignment="1">
      <alignment horizontal="center"/>
    </xf>
    <xf numFmtId="4" fontId="27" fillId="0" borderId="0" xfId="0" applyNumberFormat="1" applyFont="1"/>
    <xf numFmtId="0" fontId="27" fillId="0" borderId="0" xfId="0" applyFont="1"/>
    <xf numFmtId="164" fontId="0" fillId="6" borderId="4" xfId="0" applyNumberFormat="1" applyFill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166" fontId="27" fillId="0" borderId="0" xfId="0" applyNumberFormat="1" applyFont="1"/>
    <xf numFmtId="0" fontId="7" fillId="2" borderId="5" xfId="2" applyFont="1" applyFill="1" applyBorder="1" applyAlignment="1">
      <alignment horizontal="left"/>
    </xf>
    <xf numFmtId="0" fontId="7" fillId="2" borderId="5" xfId="2" applyFont="1" applyFill="1" applyBorder="1"/>
    <xf numFmtId="0" fontId="32" fillId="0" borderId="0" xfId="0" applyFont="1"/>
    <xf numFmtId="4" fontId="32" fillId="0" borderId="0" xfId="0" applyNumberFormat="1" applyFont="1"/>
    <xf numFmtId="4" fontId="0" fillId="0" borderId="4" xfId="0" applyNumberFormat="1" applyBorder="1"/>
    <xf numFmtId="0" fontId="0" fillId="0" borderId="0" xfId="0" applyAlignment="1">
      <alignment horizontal="center" vertical="center"/>
    </xf>
    <xf numFmtId="4" fontId="0" fillId="0" borderId="20" xfId="0" applyNumberFormat="1" applyBorder="1"/>
    <xf numFmtId="14" fontId="3" fillId="0" borderId="4" xfId="0" applyNumberFormat="1" applyFon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164" fontId="0" fillId="0" borderId="4" xfId="0" applyNumberFormat="1" applyBorder="1"/>
    <xf numFmtId="164" fontId="0" fillId="41" borderId="4" xfId="0" applyNumberFormat="1" applyFill="1" applyBorder="1"/>
    <xf numFmtId="164" fontId="0" fillId="0" borderId="21" xfId="0" applyNumberFormat="1" applyBorder="1"/>
    <xf numFmtId="164" fontId="3" fillId="41" borderId="4" xfId="0" applyNumberFormat="1" applyFont="1" applyFill="1" applyBorder="1"/>
    <xf numFmtId="164" fontId="3" fillId="41" borderId="4" xfId="0" applyNumberFormat="1" applyFont="1" applyFill="1" applyBorder="1" applyAlignment="1">
      <alignment horizontal="right"/>
    </xf>
    <xf numFmtId="164" fontId="3" fillId="0" borderId="4" xfId="0" applyNumberFormat="1" applyFont="1" applyBorder="1"/>
    <xf numFmtId="164" fontId="0" fillId="0" borderId="0" xfId="0" applyNumberFormat="1"/>
    <xf numFmtId="14" fontId="3" fillId="0" borderId="6" xfId="0" applyNumberFormat="1" applyFont="1" applyBorder="1" applyAlignment="1">
      <alignment horizontal="center"/>
    </xf>
    <xf numFmtId="4" fontId="0" fillId="0" borderId="0" xfId="0" applyNumberFormat="1" applyAlignment="1">
      <alignment horizontal="center"/>
    </xf>
    <xf numFmtId="40" fontId="3" fillId="0" borderId="0" xfId="1" applyNumberFormat="1" applyFont="1"/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/>
    </xf>
    <xf numFmtId="164" fontId="0" fillId="42" borderId="4" xfId="1" applyFont="1" applyFill="1" applyBorder="1" applyAlignment="1">
      <alignment horizontal="right"/>
    </xf>
    <xf numFmtId="164" fontId="0" fillId="5" borderId="0" xfId="0" applyNumberFormat="1" applyFill="1" applyAlignment="1">
      <alignment wrapText="1"/>
    </xf>
    <xf numFmtId="164" fontId="0" fillId="0" borderId="3" xfId="1" applyFont="1" applyBorder="1"/>
    <xf numFmtId="164" fontId="0" fillId="3" borderId="3" xfId="1" applyFont="1" applyFill="1" applyBorder="1"/>
    <xf numFmtId="164" fontId="3" fillId="0" borderId="0" xfId="0" applyNumberFormat="1" applyFont="1"/>
    <xf numFmtId="164" fontId="3" fillId="0" borderId="3" xfId="1" applyFont="1" applyBorder="1"/>
    <xf numFmtId="164" fontId="3" fillId="3" borderId="3" xfId="1" applyFont="1" applyFill="1" applyBorder="1"/>
    <xf numFmtId="164" fontId="7" fillId="0" borderId="0" xfId="0" applyNumberFormat="1" applyFont="1"/>
    <xf numFmtId="4" fontId="3" fillId="0" borderId="0" xfId="0" applyNumberFormat="1" applyFont="1"/>
    <xf numFmtId="4" fontId="7" fillId="0" borderId="0" xfId="0" applyNumberFormat="1" applyFont="1"/>
    <xf numFmtId="4" fontId="3" fillId="0" borderId="3" xfId="1" applyNumberFormat="1" applyFont="1" applyBorder="1"/>
    <xf numFmtId="4" fontId="3" fillId="3" borderId="3" xfId="1" applyNumberFormat="1" applyFont="1" applyFill="1" applyBorder="1"/>
    <xf numFmtId="0" fontId="7" fillId="0" borderId="0" xfId="0" applyFont="1"/>
    <xf numFmtId="0" fontId="7" fillId="0" borderId="0" xfId="0" applyFont="1" applyAlignment="1">
      <alignment horizontal="left"/>
    </xf>
    <xf numFmtId="14" fontId="3" fillId="0" borderId="0" xfId="0" applyNumberFormat="1" applyFont="1"/>
    <xf numFmtId="0" fontId="3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right"/>
    </xf>
    <xf numFmtId="14" fontId="6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14" fontId="0" fillId="2" borderId="0" xfId="0" applyNumberFormat="1" applyFill="1" applyAlignment="1">
      <alignment horizontal="left"/>
    </xf>
    <xf numFmtId="167" fontId="6" fillId="0" borderId="0" xfId="0" applyNumberFormat="1" applyFont="1" applyAlignment="1">
      <alignment horizontal="center"/>
    </xf>
    <xf numFmtId="167" fontId="2" fillId="0" borderId="0" xfId="0" applyNumberFormat="1" applyFont="1"/>
    <xf numFmtId="167" fontId="0" fillId="0" borderId="0" xfId="0" applyNumberFormat="1"/>
    <xf numFmtId="167" fontId="0" fillId="2" borderId="0" xfId="0" applyNumberFormat="1" applyFill="1"/>
    <xf numFmtId="0" fontId="6" fillId="2" borderId="19" xfId="0" applyFont="1" applyFill="1" applyBorder="1" applyAlignment="1">
      <alignment horizontal="center" vertical="top"/>
    </xf>
    <xf numFmtId="0" fontId="6" fillId="2" borderId="21" xfId="0" applyFont="1" applyFill="1" applyBorder="1" applyAlignment="1">
      <alignment horizontal="center" vertical="top"/>
    </xf>
    <xf numFmtId="0" fontId="6" fillId="41" borderId="19" xfId="0" applyFont="1" applyFill="1" applyBorder="1" applyAlignment="1">
      <alignment horizontal="center" vertical="top"/>
    </xf>
    <xf numFmtId="14" fontId="3" fillId="41" borderId="4" xfId="0" applyNumberFormat="1" applyFont="1" applyFill="1" applyBorder="1" applyAlignment="1">
      <alignment horizontal="center"/>
    </xf>
    <xf numFmtId="14" fontId="0" fillId="41" borderId="4" xfId="0" applyNumberFormat="1" applyFill="1" applyBorder="1" applyAlignment="1">
      <alignment horizontal="center"/>
    </xf>
    <xf numFmtId="0" fontId="0" fillId="0" borderId="4" xfId="0" applyBorder="1"/>
    <xf numFmtId="14" fontId="3" fillId="41" borderId="22" xfId="0" applyNumberFormat="1" applyFont="1" applyFill="1" applyBorder="1" applyAlignment="1">
      <alignment horizontal="center"/>
    </xf>
    <xf numFmtId="164" fontId="3" fillId="41" borderId="19" xfId="0" applyNumberFormat="1" applyFont="1" applyFill="1" applyBorder="1"/>
    <xf numFmtId="0" fontId="0" fillId="0" borderId="0" xfId="0" applyAlignment="1">
      <alignment horizontal="left"/>
    </xf>
    <xf numFmtId="43" fontId="0" fillId="10" borderId="4" xfId="0" applyNumberFormat="1" applyFill="1" applyBorder="1" applyAlignment="1">
      <alignment horizontal="right"/>
    </xf>
    <xf numFmtId="44" fontId="0" fillId="0" borderId="0" xfId="0" applyNumberFormat="1"/>
    <xf numFmtId="43" fontId="3" fillId="0" borderId="0" xfId="0" applyNumberFormat="1" applyFont="1"/>
    <xf numFmtId="43" fontId="7" fillId="0" borderId="0" xfId="0" applyNumberFormat="1" applyFont="1"/>
    <xf numFmtId="43" fontId="3" fillId="0" borderId="3" xfId="1" applyNumberFormat="1" applyFont="1" applyBorder="1"/>
    <xf numFmtId="17" fontId="39" fillId="0" borderId="0" xfId="0" applyNumberFormat="1" applyFont="1"/>
    <xf numFmtId="44" fontId="39" fillId="0" borderId="0" xfId="0" applyNumberFormat="1" applyFont="1"/>
    <xf numFmtId="44" fontId="0" fillId="0" borderId="0" xfId="0" applyNumberFormat="1" applyAlignment="1">
      <alignment horizontal="center"/>
    </xf>
    <xf numFmtId="4" fontId="2" fillId="0" borderId="4" xfId="0" applyNumberFormat="1" applyFont="1" applyBorder="1" applyAlignment="1">
      <alignment horizontal="center"/>
    </xf>
    <xf numFmtId="4" fontId="1" fillId="0" borderId="0" xfId="1" applyNumberFormat="1"/>
    <xf numFmtId="43" fontId="0" fillId="5" borderId="0" xfId="0" applyNumberFormat="1" applyFill="1" applyAlignment="1">
      <alignment wrapText="1"/>
    </xf>
    <xf numFmtId="0" fontId="27" fillId="0" borderId="0" xfId="0" applyFont="1" applyAlignment="1">
      <alignment horizontal="right"/>
    </xf>
    <xf numFmtId="164" fontId="3" fillId="7" borderId="4" xfId="1" applyFont="1" applyFill="1" applyBorder="1" applyAlignment="1">
      <alignment horizontal="right"/>
    </xf>
    <xf numFmtId="0" fontId="25" fillId="0" borderId="19" xfId="0" applyFont="1" applyBorder="1" applyAlignment="1">
      <alignment vertical="top"/>
    </xf>
    <xf numFmtId="0" fontId="25" fillId="0" borderId="21" xfId="0" applyFont="1" applyBorder="1" applyAlignment="1">
      <alignment vertical="top"/>
    </xf>
    <xf numFmtId="0" fontId="6" fillId="41" borderId="21" xfId="0" applyFont="1" applyFill="1" applyBorder="1" applyAlignment="1">
      <alignment vertical="top"/>
    </xf>
    <xf numFmtId="0" fontId="6" fillId="41" borderId="10" xfId="0" applyFont="1" applyFill="1" applyBorder="1" applyAlignment="1">
      <alignment vertical="top"/>
    </xf>
    <xf numFmtId="3" fontId="21" fillId="0" borderId="0" xfId="0" applyNumberFormat="1" applyFont="1"/>
    <xf numFmtId="44" fontId="41" fillId="0" borderId="0" xfId="0" applyNumberFormat="1" applyFont="1"/>
    <xf numFmtId="164" fontId="3" fillId="0" borderId="4" xfId="0" applyNumberFormat="1" applyFont="1" applyBorder="1" applyAlignment="1">
      <alignment horizontal="right"/>
    </xf>
    <xf numFmtId="0" fontId="42" fillId="0" borderId="0" xfId="0" applyFont="1"/>
    <xf numFmtId="0" fontId="43" fillId="2" borderId="7" xfId="0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 wrapText="1"/>
    </xf>
    <xf numFmtId="164" fontId="45" fillId="8" borderId="4" xfId="0" applyNumberFormat="1" applyFont="1" applyFill="1" applyBorder="1"/>
    <xf numFmtId="0" fontId="43" fillId="0" borderId="4" xfId="0" applyFont="1" applyBorder="1"/>
    <xf numFmtId="164" fontId="45" fillId="0" borderId="4" xfId="0" applyNumberFormat="1" applyFont="1" applyBorder="1"/>
    <xf numFmtId="0" fontId="45" fillId="2" borderId="0" xfId="0" applyFont="1" applyFill="1"/>
    <xf numFmtId="0" fontId="46" fillId="2" borderId="0" xfId="0" applyFont="1" applyFill="1" applyAlignment="1">
      <alignment horizontal="center"/>
    </xf>
    <xf numFmtId="0" fontId="43" fillId="2" borderId="0" xfId="0" applyFont="1" applyFill="1" applyAlignment="1">
      <alignment horizontal="center" vertical="center" wrapText="1"/>
    </xf>
    <xf numFmtId="0" fontId="47" fillId="2" borderId="0" xfId="0" applyFont="1" applyFill="1" applyAlignment="1">
      <alignment horizontal="right"/>
    </xf>
    <xf numFmtId="0" fontId="49" fillId="2" borderId="0" xfId="0" applyFont="1" applyFill="1"/>
    <xf numFmtId="164" fontId="0" fillId="0" borderId="0" xfId="1" applyFont="1"/>
    <xf numFmtId="165" fontId="45" fillId="0" borderId="4" xfId="0" applyNumberFormat="1" applyFont="1" applyBorder="1"/>
    <xf numFmtId="165" fontId="45" fillId="0" borderId="4" xfId="1" applyNumberFormat="1" applyFont="1" applyBorder="1"/>
    <xf numFmtId="165" fontId="22" fillId="0" borderId="0" xfId="0" applyNumberFormat="1" applyFont="1"/>
    <xf numFmtId="44" fontId="22" fillId="2" borderId="0" xfId="0" applyNumberFormat="1" applyFont="1" applyFill="1"/>
    <xf numFmtId="43" fontId="0" fillId="0" borderId="4" xfId="0" applyNumberFormat="1" applyBorder="1"/>
    <xf numFmtId="43" fontId="3" fillId="0" borderId="4" xfId="0" applyNumberFormat="1" applyFont="1" applyBorder="1"/>
    <xf numFmtId="0" fontId="6" fillId="41" borderId="21" xfId="0" applyFont="1" applyFill="1" applyBorder="1" applyAlignment="1">
      <alignment horizontal="center" vertical="top"/>
    </xf>
    <xf numFmtId="0" fontId="6" fillId="0" borderId="19" xfId="0" applyFont="1" applyBorder="1" applyAlignment="1">
      <alignment horizontal="center" vertical="top"/>
    </xf>
    <xf numFmtId="0" fontId="6" fillId="0" borderId="10" xfId="0" applyFont="1" applyBorder="1" applyAlignment="1">
      <alignment horizontal="center" vertical="top"/>
    </xf>
    <xf numFmtId="0" fontId="6" fillId="2" borderId="21" xfId="0" applyFont="1" applyFill="1" applyBorder="1" applyAlignment="1">
      <alignment vertical="top"/>
    </xf>
    <xf numFmtId="0" fontId="6" fillId="0" borderId="21" xfId="0" applyFont="1" applyBorder="1" applyAlignment="1">
      <alignment vertical="top"/>
    </xf>
    <xf numFmtId="0" fontId="6" fillId="41" borderId="19" xfId="0" applyFont="1" applyFill="1" applyBorder="1" applyAlignment="1">
      <alignment vertical="top"/>
    </xf>
    <xf numFmtId="0" fontId="25" fillId="43" borderId="19" xfId="0" applyFont="1" applyFill="1" applyBorder="1" applyAlignment="1">
      <alignment vertical="top"/>
    </xf>
    <xf numFmtId="14" fontId="3" fillId="43" borderId="4" xfId="0" applyNumberFormat="1" applyFont="1" applyFill="1" applyBorder="1" applyAlignment="1">
      <alignment horizontal="center"/>
    </xf>
    <xf numFmtId="164" fontId="0" fillId="43" borderId="4" xfId="0" applyNumberFormat="1" applyFill="1" applyBorder="1"/>
    <xf numFmtId="0" fontId="25" fillId="43" borderId="21" xfId="0" applyFont="1" applyFill="1" applyBorder="1" applyAlignment="1">
      <alignment vertical="top"/>
    </xf>
    <xf numFmtId="14" fontId="0" fillId="43" borderId="4" xfId="0" applyNumberFormat="1" applyFill="1" applyBorder="1" applyAlignment="1">
      <alignment horizontal="center"/>
    </xf>
    <xf numFmtId="0" fontId="25" fillId="43" borderId="10" xfId="0" applyFont="1" applyFill="1" applyBorder="1" applyAlignment="1">
      <alignment vertical="top"/>
    </xf>
    <xf numFmtId="166" fontId="45" fillId="0" borderId="23" xfId="0" applyNumberFormat="1" applyFont="1" applyBorder="1"/>
    <xf numFmtId="166" fontId="45" fillId="8" borderId="6" xfId="0" applyNumberFormat="1" applyFont="1" applyFill="1" applyBorder="1"/>
    <xf numFmtId="166" fontId="45" fillId="0" borderId="6" xfId="0" applyNumberFormat="1" applyFont="1" applyBorder="1"/>
    <xf numFmtId="167" fontId="0" fillId="0" borderId="0" xfId="0" applyNumberFormat="1" applyAlignment="1">
      <alignment horizontal="left"/>
    </xf>
    <xf numFmtId="167" fontId="0" fillId="0" borderId="24" xfId="0" applyNumberFormat="1" applyBorder="1" applyAlignment="1">
      <alignment horizontal="center"/>
    </xf>
    <xf numFmtId="4" fontId="0" fillId="0" borderId="25" xfId="0" applyNumberFormat="1" applyBorder="1"/>
    <xf numFmtId="4" fontId="0" fillId="0" borderId="26" xfId="0" applyNumberFormat="1" applyBorder="1"/>
    <xf numFmtId="167" fontId="0" fillId="0" borderId="27" xfId="0" applyNumberFormat="1" applyBorder="1" applyAlignment="1">
      <alignment horizontal="center"/>
    </xf>
    <xf numFmtId="4" fontId="0" fillId="0" borderId="28" xfId="0" applyNumberFormat="1" applyBorder="1"/>
    <xf numFmtId="167" fontId="0" fillId="0" borderId="29" xfId="0" applyNumberFormat="1" applyBorder="1" applyAlignment="1">
      <alignment horizontal="center"/>
    </xf>
    <xf numFmtId="4" fontId="0" fillId="0" borderId="30" xfId="0" applyNumberFormat="1" applyBorder="1"/>
    <xf numFmtId="4" fontId="0" fillId="0" borderId="31" xfId="0" applyNumberFormat="1" applyBorder="1"/>
    <xf numFmtId="167" fontId="0" fillId="0" borderId="27" xfId="0" applyNumberFormat="1" applyBorder="1"/>
    <xf numFmtId="14" fontId="0" fillId="0" borderId="10" xfId="0" applyNumberFormat="1" applyBorder="1" applyAlignment="1">
      <alignment horizontal="left"/>
    </xf>
    <xf numFmtId="14" fontId="0" fillId="0" borderId="4" xfId="0" applyNumberFormat="1" applyBorder="1" applyAlignment="1">
      <alignment horizontal="left"/>
    </xf>
    <xf numFmtId="167" fontId="3" fillId="0" borderId="0" xfId="0" applyNumberFormat="1" applyFont="1" applyAlignment="1">
      <alignment horizontal="left"/>
    </xf>
    <xf numFmtId="167" fontId="6" fillId="0" borderId="0" xfId="0" applyNumberFormat="1" applyFont="1" applyAlignment="1">
      <alignment horizontal="left"/>
    </xf>
    <xf numFmtId="167" fontId="2" fillId="0" borderId="0" xfId="0" applyNumberFormat="1" applyFont="1" applyAlignment="1">
      <alignment horizontal="left"/>
    </xf>
    <xf numFmtId="167" fontId="0" fillId="2" borderId="0" xfId="0" applyNumberFormat="1" applyFill="1" applyAlignment="1">
      <alignment horizontal="left"/>
    </xf>
    <xf numFmtId="164" fontId="3" fillId="5" borderId="0" xfId="0" applyNumberFormat="1" applyFont="1" applyFill="1" applyAlignment="1">
      <alignment wrapText="1"/>
    </xf>
    <xf numFmtId="44" fontId="52" fillId="2" borderId="0" xfId="0" applyNumberFormat="1" applyFont="1" applyFill="1"/>
    <xf numFmtId="0" fontId="53" fillId="2" borderId="0" xfId="0" applyFont="1" applyFill="1"/>
    <xf numFmtId="44" fontId="53" fillId="0" borderId="0" xfId="0" applyNumberFormat="1" applyFont="1"/>
    <xf numFmtId="0" fontId="53" fillId="2" borderId="0" xfId="0" applyFont="1" applyFill="1" applyAlignment="1">
      <alignment horizontal="left" indent="2"/>
    </xf>
    <xf numFmtId="44" fontId="52" fillId="0" borderId="0" xfId="0" applyNumberFormat="1" applyFont="1"/>
    <xf numFmtId="16" fontId="3" fillId="0" borderId="0" xfId="0" applyNumberFormat="1" applyFont="1"/>
    <xf numFmtId="0" fontId="6" fillId="41" borderId="10" xfId="0" applyFont="1" applyFill="1" applyBorder="1" applyAlignment="1">
      <alignment horizontal="center" vertical="top"/>
    </xf>
    <xf numFmtId="0" fontId="6" fillId="0" borderId="21" xfId="0" applyFont="1" applyBorder="1" applyAlignment="1">
      <alignment horizontal="center" vertical="top"/>
    </xf>
    <xf numFmtId="0" fontId="6" fillId="2" borderId="10" xfId="0" applyFont="1" applyFill="1" applyBorder="1" applyAlignment="1">
      <alignment horizontal="center" vertical="top"/>
    </xf>
    <xf numFmtId="0" fontId="6" fillId="41" borderId="21" xfId="0" applyFont="1" applyFill="1" applyBorder="1" applyAlignment="1">
      <alignment horizontal="right" vertical="top"/>
    </xf>
    <xf numFmtId="0" fontId="57" fillId="0" borderId="7" xfId="0" applyFont="1" applyBorder="1" applyAlignment="1">
      <alignment horizontal="center" vertical="center"/>
    </xf>
    <xf numFmtId="0" fontId="58" fillId="0" borderId="0" xfId="0" applyFont="1" applyAlignment="1">
      <alignment horizontal="center"/>
    </xf>
    <xf numFmtId="167" fontId="3" fillId="0" borderId="0" xfId="0" applyNumberFormat="1" applyFont="1"/>
    <xf numFmtId="164" fontId="52" fillId="0" borderId="0" xfId="0" applyNumberFormat="1" applyFont="1"/>
    <xf numFmtId="0" fontId="52" fillId="0" borderId="0" xfId="0" applyFont="1"/>
    <xf numFmtId="0" fontId="51" fillId="0" borderId="0" xfId="0" applyFont="1"/>
    <xf numFmtId="0" fontId="52" fillId="0" borderId="0" xfId="0" applyFont="1" applyAlignment="1">
      <alignment horizontal="center" vertical="center"/>
    </xf>
    <xf numFmtId="0" fontId="59" fillId="0" borderId="0" xfId="0" applyFont="1"/>
    <xf numFmtId="44" fontId="59" fillId="0" borderId="0" xfId="0" applyNumberFormat="1" applyFont="1"/>
    <xf numFmtId="0" fontId="60" fillId="0" borderId="0" xfId="0" applyFont="1"/>
    <xf numFmtId="44" fontId="61" fillId="0" borderId="0" xfId="0" applyNumberFormat="1" applyFont="1" applyAlignment="1">
      <alignment horizontal="right" vertical="top"/>
    </xf>
    <xf numFmtId="167" fontId="0" fillId="0" borderId="4" xfId="0" applyNumberFormat="1" applyBorder="1" applyAlignment="1">
      <alignment horizontal="center"/>
    </xf>
    <xf numFmtId="15" fontId="62" fillId="0" borderId="0" xfId="0" applyNumberFormat="1" applyFont="1"/>
    <xf numFmtId="168" fontId="63" fillId="0" borderId="0" xfId="0" applyNumberFormat="1" applyFont="1"/>
    <xf numFmtId="168" fontId="64" fillId="0" borderId="0" xfId="0" applyNumberFormat="1" applyFont="1" applyAlignment="1">
      <alignment horizontal="center"/>
    </xf>
    <xf numFmtId="22" fontId="22" fillId="0" borderId="0" xfId="0" applyNumberFormat="1" applyFont="1"/>
    <xf numFmtId="22" fontId="24" fillId="0" borderId="0" xfId="0" applyNumberFormat="1" applyFont="1" applyAlignment="1">
      <alignment horizontal="center"/>
    </xf>
    <xf numFmtId="0" fontId="43" fillId="8" borderId="4" xfId="0" applyFont="1" applyFill="1" applyBorder="1"/>
    <xf numFmtId="0" fontId="43" fillId="0" borderId="10" xfId="0" applyFont="1" applyBorder="1"/>
    <xf numFmtId="164" fontId="45" fillId="0" borderId="10" xfId="0" applyNumberFormat="1" applyFont="1" applyBorder="1"/>
    <xf numFmtId="166" fontId="43" fillId="2" borderId="10" xfId="0" applyNumberFormat="1" applyFont="1" applyFill="1" applyBorder="1" applyAlignment="1">
      <alignment horizontal="right"/>
    </xf>
    <xf numFmtId="9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65" fillId="0" borderId="32" xfId="0" applyFont="1" applyBorder="1" applyAlignment="1">
      <alignment horizontal="left" vertical="center"/>
    </xf>
    <xf numFmtId="4" fontId="0" fillId="10" borderId="0" xfId="0" applyNumberFormat="1" applyFill="1"/>
    <xf numFmtId="0" fontId="0" fillId="0" borderId="32" xfId="0" applyBorder="1"/>
    <xf numFmtId="4" fontId="0" fillId="4" borderId="0" xfId="0" applyNumberFormat="1" applyFill="1"/>
    <xf numFmtId="166" fontId="6" fillId="0" borderId="0" xfId="0" applyNumberFormat="1" applyFont="1"/>
    <xf numFmtId="4" fontId="0" fillId="6" borderId="0" xfId="0" applyNumberFormat="1" applyFill="1"/>
    <xf numFmtId="43" fontId="3" fillId="9" borderId="0" xfId="0" applyNumberFormat="1" applyFont="1" applyFill="1"/>
    <xf numFmtId="4" fontId="0" fillId="7" borderId="0" xfId="0" applyNumberFormat="1" applyFill="1"/>
    <xf numFmtId="4" fontId="0" fillId="42" borderId="0" xfId="0" applyNumberFormat="1" applyFill="1"/>
    <xf numFmtId="43" fontId="0" fillId="0" borderId="0" xfId="0" applyNumberFormat="1"/>
    <xf numFmtId="169" fontId="0" fillId="0" borderId="0" xfId="0" applyNumberFormat="1" applyAlignment="1">
      <alignment horizontal="center"/>
    </xf>
    <xf numFmtId="43" fontId="2" fillId="0" borderId="0" xfId="0" applyNumberFormat="1" applyFont="1"/>
    <xf numFmtId="43" fontId="0" fillId="3" borderId="0" xfId="0" applyNumberFormat="1" applyFill="1"/>
    <xf numFmtId="43" fontId="0" fillId="0" borderId="0" xfId="0" applyNumberFormat="1" applyAlignment="1">
      <alignment horizontal="center"/>
    </xf>
    <xf numFmtId="43" fontId="0" fillId="5" borderId="0" xfId="0" applyNumberFormat="1" applyFill="1"/>
    <xf numFmtId="43" fontId="0" fillId="42" borderId="0" xfId="0" applyNumberFormat="1" applyFill="1"/>
    <xf numFmtId="43" fontId="2" fillId="44" borderId="0" xfId="0" applyNumberFormat="1" applyFont="1" applyFill="1"/>
    <xf numFmtId="16" fontId="66" fillId="0" borderId="0" xfId="0" applyNumberFormat="1" applyFont="1"/>
    <xf numFmtId="0" fontId="66" fillId="0" borderId="0" xfId="0" applyFont="1"/>
    <xf numFmtId="40" fontId="3" fillId="0" borderId="0" xfId="1" applyNumberFormat="1" applyFont="1" applyFill="1"/>
    <xf numFmtId="0" fontId="6" fillId="2" borderId="33" xfId="0" applyFont="1" applyFill="1" applyBorder="1" applyAlignment="1">
      <alignment horizontal="center" vertical="top"/>
    </xf>
    <xf numFmtId="0" fontId="6" fillId="2" borderId="34" xfId="0" applyFont="1" applyFill="1" applyBorder="1" applyAlignment="1">
      <alignment horizontal="center" vertical="top"/>
    </xf>
    <xf numFmtId="0" fontId="6" fillId="2" borderId="34" xfId="0" applyFont="1" applyFill="1" applyBorder="1" applyAlignment="1">
      <alignment horizontal="right" vertical="top"/>
    </xf>
    <xf numFmtId="0" fontId="67" fillId="0" borderId="0" xfId="0" applyFont="1" applyAlignment="1">
      <alignment horizontal="right"/>
    </xf>
    <xf numFmtId="164" fontId="67" fillId="0" borderId="0" xfId="0" applyNumberFormat="1" applyFont="1"/>
    <xf numFmtId="0" fontId="3" fillId="10" borderId="0" xfId="0" applyFont="1" applyFill="1"/>
    <xf numFmtId="4" fontId="3" fillId="10" borderId="0" xfId="0" applyNumberFormat="1" applyFont="1" applyFill="1"/>
    <xf numFmtId="4" fontId="3" fillId="4" borderId="0" xfId="0" applyNumberFormat="1" applyFont="1" applyFill="1"/>
    <xf numFmtId="43" fontId="3" fillId="10" borderId="0" xfId="0" applyNumberFormat="1" applyFont="1" applyFill="1"/>
    <xf numFmtId="43" fontId="3" fillId="4" borderId="0" xfId="0" applyNumberFormat="1" applyFont="1" applyFill="1"/>
    <xf numFmtId="43" fontId="3" fillId="6" borderId="0" xfId="0" applyNumberFormat="1" applyFont="1" applyFill="1"/>
    <xf numFmtId="43" fontId="3" fillId="7" borderId="0" xfId="0" applyNumberFormat="1" applyFont="1" applyFill="1"/>
    <xf numFmtId="43" fontId="3" fillId="42" borderId="0" xfId="0" applyNumberFormat="1" applyFont="1" applyFill="1"/>
    <xf numFmtId="170" fontId="52" fillId="0" borderId="0" xfId="0" applyNumberFormat="1" applyFont="1"/>
    <xf numFmtId="16" fontId="3" fillId="0" borderId="0" xfId="0" applyNumberFormat="1" applyFont="1" applyAlignment="1">
      <alignment horizontal="left"/>
    </xf>
    <xf numFmtId="165" fontId="45" fillId="0" borderId="19" xfId="1" applyNumberFormat="1" applyFont="1" applyBorder="1"/>
    <xf numFmtId="165" fontId="45" fillId="0" borderId="19" xfId="0" applyNumberFormat="1" applyFont="1" applyBorder="1"/>
    <xf numFmtId="165" fontId="43" fillId="2" borderId="9" xfId="0" applyNumberFormat="1" applyFont="1" applyFill="1" applyBorder="1"/>
    <xf numFmtId="44" fontId="68" fillId="0" borderId="7" xfId="0" applyNumberFormat="1" applyFont="1" applyBorder="1" applyAlignment="1">
      <alignment horizontal="right" vertical="top"/>
    </xf>
    <xf numFmtId="0" fontId="52" fillId="0" borderId="0" xfId="0" applyFont="1" applyAlignment="1">
      <alignment horizontal="right"/>
    </xf>
    <xf numFmtId="164" fontId="45" fillId="8" borderId="10" xfId="0" applyNumberFormat="1" applyFont="1" applyFill="1" applyBorder="1"/>
    <xf numFmtId="0" fontId="43" fillId="0" borderId="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/>
    </xf>
    <xf numFmtId="44" fontId="0" fillId="0" borderId="4" xfId="0" applyNumberFormat="1" applyBorder="1"/>
    <xf numFmtId="44" fontId="0" fillId="0" borderId="4" xfId="0" applyNumberFormat="1" applyBorder="1" applyAlignment="1">
      <alignment horizontal="center" vertical="center"/>
    </xf>
    <xf numFmtId="0" fontId="68" fillId="2" borderId="0" xfId="0" applyFont="1" applyFill="1" applyAlignment="1">
      <alignment horizontal="center" vertical="center" wrapText="1"/>
    </xf>
    <xf numFmtId="44" fontId="68" fillId="0" borderId="0" xfId="0" applyNumberFormat="1" applyFont="1" applyAlignment="1">
      <alignment horizontal="right" vertical="top"/>
    </xf>
    <xf numFmtId="0" fontId="71" fillId="0" borderId="35" xfId="0" applyFont="1" applyBorder="1" applyAlignment="1">
      <alignment horizontal="left"/>
    </xf>
    <xf numFmtId="165" fontId="72" fillId="0" borderId="36" xfId="0" applyNumberFormat="1" applyFont="1" applyBorder="1" applyAlignment="1">
      <alignment horizontal="right"/>
    </xf>
    <xf numFmtId="164" fontId="3" fillId="10" borderId="0" xfId="0" applyNumberFormat="1" applyFont="1" applyFill="1"/>
    <xf numFmtId="164" fontId="3" fillId="4" borderId="0" xfId="0" applyNumberFormat="1" applyFont="1" applyFill="1"/>
    <xf numFmtId="39" fontId="52" fillId="0" borderId="0" xfId="0" applyNumberFormat="1" applyFont="1"/>
    <xf numFmtId="39" fontId="22" fillId="0" borderId="0" xfId="0" applyNumberFormat="1" applyFont="1"/>
    <xf numFmtId="164" fontId="3" fillId="6" borderId="0" xfId="0" applyNumberFormat="1" applyFont="1" applyFill="1"/>
    <xf numFmtId="164" fontId="3" fillId="7" borderId="0" xfId="0" applyNumberFormat="1" applyFont="1" applyFill="1"/>
    <xf numFmtId="164" fontId="3" fillId="42" borderId="0" xfId="0" applyNumberFormat="1" applyFont="1" applyFill="1"/>
    <xf numFmtId="4" fontId="3" fillId="6" borderId="0" xfId="0" applyNumberFormat="1" applyFont="1" applyFill="1"/>
    <xf numFmtId="4" fontId="3" fillId="42" borderId="0" xfId="0" applyNumberFormat="1" applyFont="1" applyFill="1"/>
    <xf numFmtId="4" fontId="3" fillId="7" borderId="0" xfId="0" applyNumberFormat="1" applyFont="1" applyFill="1"/>
    <xf numFmtId="4" fontId="0" fillId="4" borderId="4" xfId="1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43" fontId="67" fillId="0" borderId="0" xfId="0" applyNumberFormat="1" applyFont="1" applyAlignment="1">
      <alignment horizontal="center"/>
    </xf>
    <xf numFmtId="4" fontId="3" fillId="9" borderId="0" xfId="0" applyNumberFormat="1" applyFont="1" applyFill="1"/>
    <xf numFmtId="0" fontId="52" fillId="0" borderId="0" xfId="0" applyFont="1" applyAlignment="1">
      <alignment horizontal="center" wrapText="1"/>
    </xf>
    <xf numFmtId="2" fontId="52" fillId="0" borderId="0" xfId="0" applyNumberFormat="1" applyFont="1"/>
    <xf numFmtId="0" fontId="23" fillId="0" borderId="0" xfId="0" applyFont="1" applyAlignment="1">
      <alignment horizontal="center" vertical="center"/>
    </xf>
    <xf numFmtId="0" fontId="42" fillId="2" borderId="0" xfId="0" applyFont="1" applyFill="1"/>
    <xf numFmtId="0" fontId="43" fillId="0" borderId="0" xfId="0" applyFont="1" applyAlignment="1">
      <alignment horizontal="center" vertical="center" wrapText="1"/>
    </xf>
    <xf numFmtId="2" fontId="22" fillId="2" borderId="0" xfId="0" applyNumberFormat="1" applyFont="1" applyFill="1"/>
    <xf numFmtId="167" fontId="0" fillId="0" borderId="4" xfId="0" applyNumberFormat="1" applyBorder="1" applyAlignment="1">
      <alignment horizontal="left"/>
    </xf>
    <xf numFmtId="0" fontId="69" fillId="2" borderId="35" xfId="0" applyFont="1" applyFill="1" applyBorder="1" applyAlignment="1">
      <alignment horizontal="left"/>
    </xf>
    <xf numFmtId="0" fontId="69" fillId="0" borderId="35" xfId="0" applyFont="1" applyBorder="1" applyAlignment="1">
      <alignment horizontal="left"/>
    </xf>
    <xf numFmtId="44" fontId="77" fillId="2" borderId="36" xfId="0" applyNumberFormat="1" applyFont="1" applyFill="1" applyBorder="1" applyAlignment="1">
      <alignment horizontal="right"/>
    </xf>
    <xf numFmtId="44" fontId="70" fillId="2" borderId="36" xfId="0" applyNumberFormat="1" applyFont="1" applyFill="1" applyBorder="1" applyAlignment="1">
      <alignment horizontal="right"/>
    </xf>
    <xf numFmtId="165" fontId="52" fillId="2" borderId="0" xfId="0" applyNumberFormat="1" applyFont="1" applyFill="1"/>
    <xf numFmtId="0" fontId="69" fillId="0" borderId="35" xfId="0" applyFont="1" applyBorder="1" applyAlignment="1">
      <alignment horizontal="left" indent="2"/>
    </xf>
    <xf numFmtId="164" fontId="45" fillId="2" borderId="4" xfId="0" applyNumberFormat="1" applyFont="1" applyFill="1" applyBorder="1"/>
    <xf numFmtId="0" fontId="68" fillId="2" borderId="35" xfId="0" applyFont="1" applyFill="1" applyBorder="1" applyAlignment="1">
      <alignment horizontal="center" vertical="center" wrapText="1"/>
    </xf>
    <xf numFmtId="0" fontId="68" fillId="2" borderId="36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45" fillId="2" borderId="35" xfId="0" applyFont="1" applyFill="1" applyBorder="1" applyAlignment="1">
      <alignment horizontal="center" vertical="center"/>
    </xf>
    <xf numFmtId="0" fontId="45" fillId="2" borderId="36" xfId="0" applyFont="1" applyFill="1" applyBorder="1" applyAlignment="1">
      <alignment horizontal="center" vertical="center"/>
    </xf>
    <xf numFmtId="0" fontId="73" fillId="0" borderId="37" xfId="0" applyFont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25" fillId="0" borderId="4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167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3" fontId="7" fillId="0" borderId="4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left" vertical="center"/>
    </xf>
    <xf numFmtId="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6" fillId="41" borderId="19" xfId="0" applyFont="1" applyFill="1" applyBorder="1" applyAlignment="1">
      <alignment horizontal="center" vertical="top"/>
    </xf>
    <xf numFmtId="0" fontId="6" fillId="41" borderId="10" xfId="0" applyFont="1" applyFill="1" applyBorder="1" applyAlignment="1">
      <alignment horizontal="center" vertical="top"/>
    </xf>
  </cellXfs>
  <cellStyles count="5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6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1" builtinId="3"/>
    <cellStyle name="Neutral" xfId="8" builtinId="28" customBuiltin="1"/>
    <cellStyle name="Normal" xfId="0" builtinId="0"/>
    <cellStyle name="Normal 10" xfId="51" xr:uid="{8DB5D90A-94BE-47F5-8404-9876DA502D51}"/>
    <cellStyle name="Normal 11" xfId="52" xr:uid="{EA8794AB-B2B8-4E3B-867B-6A3202F7D626}"/>
    <cellStyle name="Normal 12" xfId="53" xr:uid="{F195463D-159B-406C-A037-E7D48E02FBC0}"/>
    <cellStyle name="Normal 13" xfId="54" xr:uid="{93964436-BE47-4EB3-9E87-29379A65E738}"/>
    <cellStyle name="Normal 2" xfId="43" xr:uid="{00000000-0005-0000-0000-000021000000}"/>
    <cellStyle name="Normal 3" xfId="44" xr:uid="{00000000-0005-0000-0000-000022000000}"/>
    <cellStyle name="Normal 4" xfId="45" xr:uid="{00000000-0005-0000-0000-000023000000}"/>
    <cellStyle name="Normal 5" xfId="46" xr:uid="{00000000-0005-0000-0000-000024000000}"/>
    <cellStyle name="Normal 6" xfId="47" xr:uid="{00000000-0005-0000-0000-000025000000}"/>
    <cellStyle name="Normal 7" xfId="48" xr:uid="{00000000-0005-0000-0000-000026000000}"/>
    <cellStyle name="Normal 8" xfId="49" xr:uid="{00000000-0005-0000-0000-000027000000}"/>
    <cellStyle name="Normal 9" xfId="50" xr:uid="{00000000-0005-0000-0000-000028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ítulo 4" xfId="3" xr:uid="{00000000-0005-0000-0000-000030000000}"/>
    <cellStyle name="Título 5" xfId="42" xr:uid="{00000000-0005-0000-0000-000031000000}"/>
    <cellStyle name="Total" xfId="17" builtinId="25" customBuiltin="1"/>
  </cellStyles>
  <dxfs count="1">
    <dxf>
      <font>
        <color rgb="FFFF0000"/>
      </font>
    </dxf>
  </dxfs>
  <tableStyles count="0" defaultTableStyle="TableStyleMedium2" defaultPivotStyle="PivotStyleLight16"/>
  <colors>
    <mruColors>
      <color rgb="FFCCFF99"/>
      <color rgb="FFFF66CC"/>
      <color rgb="FFFF00FF"/>
      <color rgb="FFFF99FF"/>
      <color rgb="FFFFCC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431187911900262E-2"/>
          <c:y val="0"/>
          <c:w val="0.87801229848761841"/>
          <c:h val="0.92296003324244236"/>
        </c:manualLayout>
      </c:layout>
      <c:barChart>
        <c:barDir val="col"/>
        <c:grouping val="clustered"/>
        <c:varyColors val="0"/>
        <c:ser>
          <c:idx val="0"/>
          <c:order val="0"/>
          <c:spPr>
            <a:ln w="15875">
              <a:solidFill>
                <a:schemeClr val="accent1"/>
              </a:solidFill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 w="2222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AEAA-4E25-A149-6C964FFB91E5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20000"/>
                  <a:lumOff val="80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AEAA-4E25-A149-6C964FFB91E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AEAA-4E25-A149-6C964FFB91E5}"/>
              </c:ext>
            </c:extLst>
          </c:dPt>
          <c:dPt>
            <c:idx val="3"/>
            <c:invertIfNegative val="0"/>
            <c:bubble3D val="0"/>
            <c:spPr>
              <a:solidFill>
                <a:srgbClr val="00B0F0"/>
              </a:solidFill>
              <a:ln w="15875">
                <a:solidFill>
                  <a:srgbClr val="00B050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7-AEAA-4E25-A149-6C964FFB91E5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9-AEAA-4E25-A149-6C964FFB91E5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B-AEAA-4E25-A149-6C964FFB91E5}"/>
              </c:ext>
            </c:extLst>
          </c:dPt>
          <c:dPt>
            <c:idx val="6"/>
            <c:invertIfNegative val="0"/>
            <c:bubble3D val="0"/>
            <c:spPr>
              <a:solidFill>
                <a:srgbClr val="FF00FF"/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D-AEAA-4E25-A149-6C964FFB91E5}"/>
              </c:ext>
            </c:extLst>
          </c:dPt>
          <c:dLbls>
            <c:dLbl>
              <c:idx val="0"/>
              <c:layout>
                <c:manualLayout>
                  <c:x val="-1.1068500420047057E-17"/>
                  <c:y val="0.1799251256465321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AA-4E25-A149-6C964FFB91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'EEFF 2025'!$C$2:$J$2</c:f>
              <c:strCache>
                <c:ptCount val="8"/>
                <c:pt idx="0">
                  <c:v>Pago Personal Avimoc</c:v>
                </c:pt>
                <c:pt idx="1">
                  <c:v>Sedapal</c:v>
                </c:pt>
                <c:pt idx="2">
                  <c:v>Luz del Sur</c:v>
                </c:pt>
                <c:pt idx="3">
                  <c:v> Ascensores Mantto.</c:v>
                </c:pt>
                <c:pt idx="4">
                  <c:v>Ascensores Reparación </c:v>
                </c:pt>
                <c:pt idx="5">
                  <c:v>Pagos      Gastos       Otros</c:v>
                </c:pt>
                <c:pt idx="6">
                  <c:v>Caja Chica</c:v>
                </c:pt>
                <c:pt idx="7">
                  <c:v>Gastos Bancarios 
ITF </c:v>
                </c:pt>
              </c:strCache>
            </c:strRef>
          </c:cat>
          <c:val>
            <c:numRef>
              <c:f>'EEFF 2025'!$C$15:$J$15</c:f>
              <c:numCache>
                <c:formatCode>_ "S/."\ * #,##0.00_ ;_ "S/."\ * \-#,##0.00_ ;_ "S/."\ * "-"??_ ;_ @_ </c:formatCode>
                <c:ptCount val="8"/>
                <c:pt idx="0">
                  <c:v>377415.75</c:v>
                </c:pt>
                <c:pt idx="1">
                  <c:v>151326.1</c:v>
                </c:pt>
                <c:pt idx="2">
                  <c:v>62406.399999999994</c:v>
                </c:pt>
                <c:pt idx="3">
                  <c:v>26913.150000000005</c:v>
                </c:pt>
                <c:pt idx="4">
                  <c:v>33441.35</c:v>
                </c:pt>
                <c:pt idx="5">
                  <c:v>89164.64</c:v>
                </c:pt>
                <c:pt idx="6">
                  <c:v>788.7</c:v>
                </c:pt>
                <c:pt idx="7">
                  <c:v>998.3599999999999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EAA-4E25-A149-6C964FFB91E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74940239"/>
        <c:axId val="274935439"/>
      </c:barChart>
      <c:catAx>
        <c:axId val="2749402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s-PE"/>
          </a:p>
        </c:txPr>
        <c:crossAx val="274935439"/>
        <c:crosses val="autoZero"/>
        <c:auto val="1"/>
        <c:lblAlgn val="ctr"/>
        <c:lblOffset val="100"/>
        <c:noMultiLvlLbl val="0"/>
      </c:catAx>
      <c:valAx>
        <c:axId val="274935439"/>
        <c:scaling>
          <c:orientation val="minMax"/>
        </c:scaling>
        <c:delete val="1"/>
        <c:axPos val="l"/>
        <c:majorGridlines/>
        <c:numFmt formatCode="_ &quot;S/.&quot;\ * #,##0.00_ ;_ &quot;S/.&quot;\ * \-#,##0.00_ ;_ &quot;S/.&quot;\ * &quot;-&quot;??_ ;_ @_ " sourceLinked="1"/>
        <c:majorTickMark val="out"/>
        <c:minorTickMark val="none"/>
        <c:tickLblPos val="nextTo"/>
        <c:crossAx val="274940239"/>
        <c:crosses val="autoZero"/>
        <c:crossBetween val="between"/>
      </c:valAx>
      <c:spPr>
        <a:scene3d>
          <a:camera prst="orthographicFront"/>
          <a:lightRig rig="threePt" dir="t"/>
        </a:scene3d>
        <a:sp3d>
          <a:bevelT prst="angle"/>
        </a:sp3d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Reparaciones Ascensores</a:t>
            </a:r>
          </a:p>
        </c:rich>
      </c:tx>
      <c:layout>
        <c:manualLayout>
          <c:xMode val="edge"/>
          <c:yMode val="edge"/>
          <c:x val="0.30739121656615664"/>
          <c:y val="3.08284752187608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'ASBAU-THYSENKRUPP'!$P$149:$P$156</c:f>
              <c:numCache>
                <c:formatCode>General</c:formatCod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</c:numCache>
            </c:numRef>
          </c:cat>
          <c:val>
            <c:numRef>
              <c:f>'ASBAU-THYSENKRUPP'!$Q$149:$Q$156</c:f>
              <c:numCache>
                <c:formatCode>_ * #,##0.00_ ;_ * \-#,##0.00_ ;_ * "-"??_ ;_ @_ </c:formatCode>
                <c:ptCount val="8"/>
                <c:pt idx="0">
                  <c:v>44713.47</c:v>
                </c:pt>
                <c:pt idx="1">
                  <c:v>21102.55</c:v>
                </c:pt>
                <c:pt idx="2">
                  <c:v>13136.84</c:v>
                </c:pt>
                <c:pt idx="3">
                  <c:v>14808.98</c:v>
                </c:pt>
                <c:pt idx="4">
                  <c:v>3083.7200000000003</c:v>
                </c:pt>
                <c:pt idx="5">
                  <c:v>10274.75</c:v>
                </c:pt>
                <c:pt idx="6">
                  <c:v>38237.579999999994</c:v>
                </c:pt>
                <c:pt idx="7" formatCode="_(* #,##0.00_);_(* \(#,##0.00\);_(* &quot;-&quot;??_);_(@_)">
                  <c:v>32593.98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68-40B4-8AFB-85322E08B80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32907183"/>
        <c:axId val="1132896783"/>
      </c:lineChart>
      <c:catAx>
        <c:axId val="113290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32896783"/>
        <c:crosses val="autoZero"/>
        <c:auto val="1"/>
        <c:lblAlgn val="ctr"/>
        <c:lblOffset val="100"/>
        <c:noMultiLvlLbl val="0"/>
      </c:catAx>
      <c:valAx>
        <c:axId val="1132896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32907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ELEVADORES PERUANOS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Pagos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'ELEVADORES PERUANOS'!$I$35:$I$44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'ELEVADORES PERUANOS'!$J$35:$J$44</c:f>
              <c:numCache>
                <c:formatCode>_ * #,##0.00_ ;_ * \-#,##0.00_ ;_ * "-"??_ ;_ @_ 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FB-468F-BD1F-F6913673A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0200992"/>
        <c:axId val="1997998032"/>
      </c:barChart>
      <c:catAx>
        <c:axId val="115020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997998032"/>
        <c:crosses val="autoZero"/>
        <c:auto val="1"/>
        <c:lblAlgn val="ctr"/>
        <c:lblOffset val="100"/>
        <c:noMultiLvlLbl val="0"/>
      </c:catAx>
      <c:valAx>
        <c:axId val="1997998032"/>
        <c:scaling>
          <c:orientation val="minMax"/>
          <c:max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5020099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8.520278777131006E-2"/>
          <c:y val="0.17779518286614029"/>
          <c:w val="0.89786570954994926"/>
          <c:h val="0.7185885118575942"/>
        </c:manualLayout>
      </c:layout>
      <c:lineChart>
        <c:grouping val="standard"/>
        <c:varyColors val="0"/>
        <c:ser>
          <c:idx val="0"/>
          <c:order val="0"/>
          <c:tx>
            <c:strRef>
              <c:f>'EEFF 2025'!$C$2</c:f>
              <c:strCache>
                <c:ptCount val="1"/>
                <c:pt idx="0">
                  <c:v>Pago Personal Avimoc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2025'!$B$3:$B$14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2025'!$C$3:$C$14</c:f>
              <c:numCache>
                <c:formatCode>_ * #,##0.00_ ;_ * \-#,##0.00_ ;_ * "-"??_ ;_ @_ </c:formatCode>
                <c:ptCount val="12"/>
                <c:pt idx="0">
                  <c:v>37719.68</c:v>
                </c:pt>
                <c:pt idx="1">
                  <c:v>32336.91</c:v>
                </c:pt>
                <c:pt idx="2">
                  <c:v>34041.81</c:v>
                </c:pt>
                <c:pt idx="3">
                  <c:v>36686.870000000003</c:v>
                </c:pt>
                <c:pt idx="4">
                  <c:v>34967.479999999996</c:v>
                </c:pt>
                <c:pt idx="5">
                  <c:v>34840.080000000002</c:v>
                </c:pt>
                <c:pt idx="6">
                  <c:v>44269.78</c:v>
                </c:pt>
                <c:pt idx="7">
                  <c:v>35226.959999999999</c:v>
                </c:pt>
                <c:pt idx="8">
                  <c:v>34835.620000000003</c:v>
                </c:pt>
                <c:pt idx="9">
                  <c:v>34786.58</c:v>
                </c:pt>
                <c:pt idx="10">
                  <c:v>17703.98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F-44FD-93F5-747F5EE9C59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50000"/>
          <c:min val="1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  <c:majorUnit val="5000"/>
        <c:minorUnit val="2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2025'!$D$2</c:f>
              <c:strCache>
                <c:ptCount val="1"/>
                <c:pt idx="0">
                  <c:v>Sedapal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2025'!$B$3:$B$14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2025'!$D$3:$D$14</c:f>
              <c:numCache>
                <c:formatCode>_ * #,##0.00_ ;_ * \-#,##0.00_ ;_ * "-"??_ ;_ @_ </c:formatCode>
                <c:ptCount val="12"/>
                <c:pt idx="0">
                  <c:v>9361.2000000000007</c:v>
                </c:pt>
                <c:pt idx="1">
                  <c:v>13729.5</c:v>
                </c:pt>
                <c:pt idx="2">
                  <c:v>14431.800000000001</c:v>
                </c:pt>
                <c:pt idx="3">
                  <c:v>13931.3</c:v>
                </c:pt>
                <c:pt idx="4">
                  <c:v>16939.3</c:v>
                </c:pt>
                <c:pt idx="5">
                  <c:v>14728.7</c:v>
                </c:pt>
                <c:pt idx="6">
                  <c:v>13951.6</c:v>
                </c:pt>
                <c:pt idx="7">
                  <c:v>13705.2</c:v>
                </c:pt>
                <c:pt idx="8">
                  <c:v>13543.2</c:v>
                </c:pt>
                <c:pt idx="9">
                  <c:v>12844.6</c:v>
                </c:pt>
                <c:pt idx="10">
                  <c:v>14159.699999999999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31-4A5B-B0D2-F05C66EB9AF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2025'!$E$2</c:f>
              <c:strCache>
                <c:ptCount val="1"/>
                <c:pt idx="0">
                  <c:v>Luz del Sur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5">
                    <a:lumMod val="40000"/>
                    <a:lumOff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2025'!$B$3:$B$14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2025'!$E$3:$E$14</c:f>
              <c:numCache>
                <c:formatCode>_ * #,##0.00_ ;_ * \-#,##0.00_ ;_ * "-"??_ ;_ @_ </c:formatCode>
                <c:ptCount val="12"/>
                <c:pt idx="0">
                  <c:v>5838</c:v>
                </c:pt>
                <c:pt idx="1">
                  <c:v>5703.8</c:v>
                </c:pt>
                <c:pt idx="2">
                  <c:v>6131.7999999999993</c:v>
                </c:pt>
                <c:pt idx="3">
                  <c:v>5636</c:v>
                </c:pt>
                <c:pt idx="4">
                  <c:v>5144.8999999999996</c:v>
                </c:pt>
                <c:pt idx="5">
                  <c:v>5671.7000000000007</c:v>
                </c:pt>
                <c:pt idx="6">
                  <c:v>5860.7000000000007</c:v>
                </c:pt>
                <c:pt idx="7">
                  <c:v>5768.9</c:v>
                </c:pt>
                <c:pt idx="8">
                  <c:v>5503.5</c:v>
                </c:pt>
                <c:pt idx="9">
                  <c:v>5485.4</c:v>
                </c:pt>
                <c:pt idx="10">
                  <c:v>5661.7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7A-42B0-9418-92579A4FFD5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Mantto</a:t>
            </a:r>
            <a:r>
              <a:rPr lang="es-PE" baseline="0"/>
              <a:t> y Reparación de Ascensores</a:t>
            </a:r>
            <a:endParaRPr lang="es-P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8.6742015287559218E-2"/>
          <c:y val="0.17312741749816599"/>
          <c:w val="0.89786570954994926"/>
          <c:h val="0.7185885118575942"/>
        </c:manualLayout>
      </c:layout>
      <c:lineChart>
        <c:grouping val="standard"/>
        <c:varyColors val="0"/>
        <c:ser>
          <c:idx val="0"/>
          <c:order val="0"/>
          <c:tx>
            <c:strRef>
              <c:f>'EEFF 2025'!$F$2</c:f>
              <c:strCache>
                <c:ptCount val="1"/>
                <c:pt idx="0">
                  <c:v> Ascensores Mantto.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circle"/>
              <c:size val="5"/>
              <c:spPr>
                <a:solidFill>
                  <a:srgbClr val="0070C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392-42FB-9872-B3B1E4D722D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2025'!$B$3:$B$14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2025'!$F$3:$F$14</c:f>
              <c:numCache>
                <c:formatCode>_ * #,##0.00_ ;_ * \-#,##0.00_ ;_ * "-"??_ ;_ @_ </c:formatCode>
                <c:ptCount val="12"/>
                <c:pt idx="0">
                  <c:v>2446.65</c:v>
                </c:pt>
                <c:pt idx="1">
                  <c:v>2446.65</c:v>
                </c:pt>
                <c:pt idx="2">
                  <c:v>2446.65</c:v>
                </c:pt>
                <c:pt idx="3">
                  <c:v>2446.65</c:v>
                </c:pt>
                <c:pt idx="4">
                  <c:v>2446.65</c:v>
                </c:pt>
                <c:pt idx="5">
                  <c:v>2446.65</c:v>
                </c:pt>
                <c:pt idx="6">
                  <c:v>2446.65</c:v>
                </c:pt>
                <c:pt idx="7">
                  <c:v>2446.65</c:v>
                </c:pt>
                <c:pt idx="8">
                  <c:v>2446.65</c:v>
                </c:pt>
                <c:pt idx="9">
                  <c:v>2446.65</c:v>
                </c:pt>
                <c:pt idx="10">
                  <c:v>2446.65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1D-4F55-BA5F-9820A3689726}"/>
            </c:ext>
          </c:extLst>
        </c:ser>
        <c:ser>
          <c:idx val="1"/>
          <c:order val="1"/>
          <c:tx>
            <c:v>Reparaciones 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2025'!$B$3:$B$14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2025'!$G$3:$G$14</c:f>
              <c:numCache>
                <c:formatCode>_ * #,##0.00_ ;_ * \-#,##0.00_ ;_ * "-"??_ ;_ @_ </c:formatCode>
                <c:ptCount val="12"/>
                <c:pt idx="0">
                  <c:v>5648.58</c:v>
                </c:pt>
                <c:pt idx="1">
                  <c:v>5648.58</c:v>
                </c:pt>
                <c:pt idx="2">
                  <c:v>3705.5799999999995</c:v>
                </c:pt>
                <c:pt idx="3">
                  <c:v>7963.02</c:v>
                </c:pt>
                <c:pt idx="4">
                  <c:v>7543.91</c:v>
                </c:pt>
                <c:pt idx="5">
                  <c:v>0</c:v>
                </c:pt>
                <c:pt idx="6">
                  <c:v>0</c:v>
                </c:pt>
                <c:pt idx="7">
                  <c:v>1859.9999999999995</c:v>
                </c:pt>
                <c:pt idx="8">
                  <c:v>0</c:v>
                </c:pt>
                <c:pt idx="9">
                  <c:v>259.59999999999991</c:v>
                </c:pt>
                <c:pt idx="10">
                  <c:v>812.07999999999993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1A-421B-BD1D-35EBE319A9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1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solidFill>
            <a:srgbClr val="00B0F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Pagos Gastos Otros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2025'!$H$2</c:f>
              <c:strCache>
                <c:ptCount val="1"/>
                <c:pt idx="0">
                  <c:v>Pagos      Gastos       Otros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2025'!$B$3:$B$14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2025'!$H$3:$H$14</c:f>
              <c:numCache>
                <c:formatCode>_ * #,##0.00_ ;_ * \-#,##0.00_ ;_ * "-"??_ ;_ @_ </c:formatCode>
                <c:ptCount val="12"/>
                <c:pt idx="0">
                  <c:v>9706</c:v>
                </c:pt>
                <c:pt idx="1">
                  <c:v>15335.91</c:v>
                </c:pt>
                <c:pt idx="2">
                  <c:v>14593.199999999999</c:v>
                </c:pt>
                <c:pt idx="3">
                  <c:v>18650.509999999998</c:v>
                </c:pt>
                <c:pt idx="4">
                  <c:v>9837.9699999999993</c:v>
                </c:pt>
                <c:pt idx="5">
                  <c:v>2577.0499999999997</c:v>
                </c:pt>
                <c:pt idx="6">
                  <c:v>6738</c:v>
                </c:pt>
                <c:pt idx="7">
                  <c:v>4139.3</c:v>
                </c:pt>
                <c:pt idx="8">
                  <c:v>968</c:v>
                </c:pt>
                <c:pt idx="9">
                  <c:v>3448.6200000000003</c:v>
                </c:pt>
                <c:pt idx="10">
                  <c:v>3170.0800000000004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72-4775-BED2-A848D072A1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FFC000"/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2025'!$I$2</c:f>
              <c:strCache>
                <c:ptCount val="1"/>
                <c:pt idx="0">
                  <c:v>Caja Chica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92D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2025'!$B$3:$B$14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2025'!$I$3:$I$14</c:f>
              <c:numCache>
                <c:formatCode>_ * #,##0.00_ ;_ * \-#,##0.00_ ;_ * "-"??_ ;_ @_ </c:formatCode>
                <c:ptCount val="12"/>
                <c:pt idx="0">
                  <c:v>183.5</c:v>
                </c:pt>
                <c:pt idx="1">
                  <c:v>53.1</c:v>
                </c:pt>
                <c:pt idx="2">
                  <c:v>20</c:v>
                </c:pt>
                <c:pt idx="3">
                  <c:v>59.2</c:v>
                </c:pt>
                <c:pt idx="4">
                  <c:v>92.7</c:v>
                </c:pt>
                <c:pt idx="5">
                  <c:v>65.3</c:v>
                </c:pt>
                <c:pt idx="6">
                  <c:v>71.7</c:v>
                </c:pt>
                <c:pt idx="7">
                  <c:v>12.6</c:v>
                </c:pt>
                <c:pt idx="8">
                  <c:v>50.6</c:v>
                </c:pt>
                <c:pt idx="9">
                  <c:v>91.5</c:v>
                </c:pt>
                <c:pt idx="10">
                  <c:v>88.5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54-493B-B779-45C5BC70D5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solidFill>
            <a:srgbClr val="92D05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FFC000"/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Pago</a:t>
            </a:r>
            <a:r>
              <a:rPr lang="es-PE" baseline="0"/>
              <a:t>: Personal Seguridad, Limpieza y Jardines AVIMOC</a:t>
            </a:r>
            <a:endParaRPr lang="es-P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AVIMOC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Seguridad!$B$3:$B$14</c:f>
              <c:numCache>
                <c:formatCode>_("S/"* #,##0.00_);_("S/"* \(#,##0.00\);_("S/"* "-"??_);_(@_)</c:formatCode>
                <c:ptCount val="12"/>
                <c:pt idx="0">
                  <c:v>37719.68</c:v>
                </c:pt>
                <c:pt idx="1">
                  <c:v>32336.91</c:v>
                </c:pt>
                <c:pt idx="2">
                  <c:v>34041.81</c:v>
                </c:pt>
                <c:pt idx="3">
                  <c:v>36686.870000000003</c:v>
                </c:pt>
                <c:pt idx="4">
                  <c:v>34967.479999999996</c:v>
                </c:pt>
                <c:pt idx="5">
                  <c:v>34840.080000000002</c:v>
                </c:pt>
                <c:pt idx="6">
                  <c:v>44269.78</c:v>
                </c:pt>
                <c:pt idx="7">
                  <c:v>35226.959999999999</c:v>
                </c:pt>
                <c:pt idx="8">
                  <c:v>34835.620000000003</c:v>
                </c:pt>
                <c:pt idx="9">
                  <c:v>34786.58</c:v>
                </c:pt>
                <c:pt idx="10">
                  <c:v>17703.98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6B-4B69-8491-49AAB88C7873}"/>
            </c:ext>
          </c:extLst>
        </c:ser>
        <c:ser>
          <c:idx val="1"/>
          <c:order val="1"/>
          <c:tx>
            <c:v>COMPAÑIA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Seguridad!$C$3:$C$14</c:f>
              <c:numCache>
                <c:formatCode>_("S/"* #,##0.00_);_("S/"* \(#,##0.00\);_("S/"* "-"??_);_(@_)</c:formatCode>
                <c:ptCount val="12"/>
                <c:pt idx="0">
                  <c:v>40000</c:v>
                </c:pt>
                <c:pt idx="1">
                  <c:v>40000</c:v>
                </c:pt>
                <c:pt idx="2">
                  <c:v>40000</c:v>
                </c:pt>
                <c:pt idx="3">
                  <c:v>40000</c:v>
                </c:pt>
                <c:pt idx="4">
                  <c:v>40000</c:v>
                </c:pt>
                <c:pt idx="5">
                  <c:v>40000</c:v>
                </c:pt>
                <c:pt idx="6">
                  <c:v>40000</c:v>
                </c:pt>
                <c:pt idx="7">
                  <c:v>40000</c:v>
                </c:pt>
                <c:pt idx="8">
                  <c:v>40000</c:v>
                </c:pt>
                <c:pt idx="9">
                  <c:v>40000</c:v>
                </c:pt>
                <c:pt idx="10">
                  <c:v>40000</c:v>
                </c:pt>
                <c:pt idx="11">
                  <c:v>40000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6B-4B69-8491-49AAB88C7873}"/>
            </c:ext>
          </c:extLst>
        </c:ser>
        <c:ser>
          <c:idx val="2"/>
          <c:order val="2"/>
          <c:tx>
            <c:v>SALDO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</c:numCache>
            </c:numRef>
          </c:cat>
          <c:val>
            <c:numRef>
              <c:f>Seguridad!$D$3:$D$14</c:f>
              <c:numCache>
                <c:formatCode>_("S/"* #,##0.00_);_("S/"* \(#,##0.00\);_("S/"* "-"??_);_(@_)</c:formatCode>
                <c:ptCount val="12"/>
                <c:pt idx="0">
                  <c:v>2280.3199999999997</c:v>
                </c:pt>
                <c:pt idx="1">
                  <c:v>7663.09</c:v>
                </c:pt>
                <c:pt idx="2">
                  <c:v>5958.1900000000023</c:v>
                </c:pt>
                <c:pt idx="3">
                  <c:v>3313.1299999999974</c:v>
                </c:pt>
                <c:pt idx="4">
                  <c:v>5032.5200000000041</c:v>
                </c:pt>
                <c:pt idx="5">
                  <c:v>5159.9199999999983</c:v>
                </c:pt>
                <c:pt idx="6">
                  <c:v>-4269.7799999999988</c:v>
                </c:pt>
                <c:pt idx="7">
                  <c:v>4773.0400000000009</c:v>
                </c:pt>
                <c:pt idx="8">
                  <c:v>5164.3799999999974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6B-4B69-8491-49AAB88C7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5203920"/>
        <c:axId val="1285202672"/>
      </c:lineChart>
      <c:dateAx>
        <c:axId val="1285203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285202672"/>
        <c:crosses val="autoZero"/>
        <c:auto val="1"/>
        <c:lblOffset val="100"/>
        <c:baseTimeUnit val="months"/>
      </c:dateAx>
      <c:valAx>
        <c:axId val="128520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S/&quot;* #,##0.00_);_(&quot;S/&quot;* \(#,##0.00\);_(&quot;S/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285203920"/>
        <c:crosses val="autoZero"/>
        <c:crossBetween val="between"/>
        <c:majorUnit val="5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Ascensores Condominio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view3D>
      <c:rotX val="1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857279649043393"/>
          <c:y val="0.18349086257309941"/>
          <c:w val="0.88143968711863607"/>
          <c:h val="0.61140314327485379"/>
        </c:manualLayout>
      </c:layout>
      <c:bar3DChart>
        <c:barDir val="col"/>
        <c:grouping val="clustered"/>
        <c:varyColors val="0"/>
        <c:ser>
          <c:idx val="0"/>
          <c:order val="0"/>
          <c:tx>
            <c:v>2023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Pt>
            <c:idx val="9"/>
            <c:invertIfNegative val="0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0-32B7-4E21-8077-8305B3204705}"/>
              </c:ext>
            </c:extLst>
          </c:dPt>
          <c:cat>
            <c:strRef>
              <c:f>'ASBAU-THYSENKRUPP'!$H$113:$H$122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'ASBAU-THYSENKRUPP'!$I$113:$I$122</c:f>
              <c:numCache>
                <c:formatCode>_(* #,##0.00_);_(* \(#,##0.00\);_(* "-"??_);_(@_)</c:formatCode>
                <c:ptCount val="10"/>
                <c:pt idx="0">
                  <c:v>0</c:v>
                </c:pt>
                <c:pt idx="1">
                  <c:v>4344.3500000000004</c:v>
                </c:pt>
                <c:pt idx="2">
                  <c:v>1076.1600000000001</c:v>
                </c:pt>
                <c:pt idx="3">
                  <c:v>0</c:v>
                </c:pt>
                <c:pt idx="4">
                  <c:v>1439.6</c:v>
                </c:pt>
                <c:pt idx="5">
                  <c:v>0</c:v>
                </c:pt>
                <c:pt idx="6">
                  <c:v>1088.7</c:v>
                </c:pt>
                <c:pt idx="7">
                  <c:v>0</c:v>
                </c:pt>
                <c:pt idx="8">
                  <c:v>1165.25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BF-43C9-B70C-194D8EFE969B}"/>
            </c:ext>
          </c:extLst>
        </c:ser>
        <c:ser>
          <c:idx val="1"/>
          <c:order val="1"/>
          <c:tx>
            <c:v>2024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'ASBAU-THYSENKRUPP'!$H$113:$H$122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'ASBAU-THYSENKRUPP'!$J$113:$J$122</c:f>
              <c:numCache>
                <c:formatCode>_ * #,##0.00_ ;_ * \-#,##0.00_ ;_ * "-"??_ ;_ @_ </c:formatCode>
                <c:ptCount val="10"/>
                <c:pt idx="0">
                  <c:v>11325.63</c:v>
                </c:pt>
                <c:pt idx="1">
                  <c:v>2028.89</c:v>
                </c:pt>
                <c:pt idx="2">
                  <c:v>4948.8900000000003</c:v>
                </c:pt>
                <c:pt idx="3">
                  <c:v>2028.89</c:v>
                </c:pt>
                <c:pt idx="4">
                  <c:v>2028.89</c:v>
                </c:pt>
                <c:pt idx="5">
                  <c:v>2028.89</c:v>
                </c:pt>
                <c:pt idx="6">
                  <c:v>2028.89</c:v>
                </c:pt>
                <c:pt idx="7">
                  <c:v>2028.89</c:v>
                </c:pt>
                <c:pt idx="8">
                  <c:v>3159.9700000000003</c:v>
                </c:pt>
                <c:pt idx="9">
                  <c:v>6629.75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60-464A-8D0F-54BA94CF826F}"/>
            </c:ext>
          </c:extLst>
        </c:ser>
        <c:ser>
          <c:idx val="2"/>
          <c:order val="2"/>
          <c:tx>
            <c:v>2025</c:v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'ASBAU-THYSENKRUPP'!$H$113:$H$122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'ASBAU-THYSENKRUPP'!$K$113:$K$122</c:f>
              <c:numCache>
                <c:formatCode>_ * #,##0.00_ ;_ * \-#,##0.00_ ;_ * "-"??_ ;_ @_ </c:formatCode>
                <c:ptCount val="10"/>
                <c:pt idx="0">
                  <c:v>0</c:v>
                </c:pt>
                <c:pt idx="1">
                  <c:v>7543.91</c:v>
                </c:pt>
                <c:pt idx="2">
                  <c:v>2283.02</c:v>
                </c:pt>
                <c:pt idx="3">
                  <c:v>203.02</c:v>
                </c:pt>
                <c:pt idx="4">
                  <c:v>7963.02</c:v>
                </c:pt>
                <c:pt idx="5">
                  <c:v>3908.6</c:v>
                </c:pt>
                <c:pt idx="6">
                  <c:v>203.02</c:v>
                </c:pt>
                <c:pt idx="7">
                  <c:v>0</c:v>
                </c:pt>
                <c:pt idx="8">
                  <c:v>11297.17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08-44A4-A9E3-B2B137547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5414672"/>
        <c:axId val="435432560"/>
        <c:axId val="0"/>
      </c:bar3DChart>
      <c:catAx>
        <c:axId val="43541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35432560"/>
        <c:crosses val="autoZero"/>
        <c:auto val="1"/>
        <c:lblAlgn val="ctr"/>
        <c:lblOffset val="100"/>
        <c:noMultiLvlLbl val="0"/>
      </c:catAx>
      <c:valAx>
        <c:axId val="43543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354146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chemeClr val="tx1">
          <a:lumMod val="15000"/>
          <a:lumOff val="85000"/>
        </a:schemeClr>
      </a:solidFill>
      <a:round/>
    </a:ln>
    <a:effectLst>
      <a:softEdge rad="0"/>
    </a:effectLst>
    <a:scene3d>
      <a:camera prst="orthographicFront"/>
      <a:lightRig rig="threePt" dir="t"/>
    </a:scene3d>
    <a:sp3d>
      <a:bevelB w="6350"/>
    </a:sp3d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389469</xdr:colOff>
      <xdr:row>18</xdr:row>
      <xdr:rowOff>2117</xdr:rowOff>
    </xdr:from>
    <xdr:to>
      <xdr:col>9</xdr:col>
      <xdr:colOff>385764</xdr:colOff>
      <xdr:row>33</xdr:row>
      <xdr:rowOff>52387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218514</xdr:colOff>
      <xdr:row>40</xdr:row>
      <xdr:rowOff>59953</xdr:rowOff>
    </xdr:from>
    <xdr:to>
      <xdr:col>11</xdr:col>
      <xdr:colOff>106456</xdr:colOff>
      <xdr:row>56</xdr:row>
      <xdr:rowOff>113741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86C595F-4522-7F5D-C625-5B0ACFECA7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229721</xdr:colOff>
      <xdr:row>57</xdr:row>
      <xdr:rowOff>123265</xdr:rowOff>
    </xdr:from>
    <xdr:to>
      <xdr:col>11</xdr:col>
      <xdr:colOff>117663</xdr:colOff>
      <xdr:row>74</xdr:row>
      <xdr:rowOff>8965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EBFC62E-5A30-4102-B122-4A47F6634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246529</xdr:colOff>
      <xdr:row>75</xdr:row>
      <xdr:rowOff>56029</xdr:rowOff>
    </xdr:from>
    <xdr:to>
      <xdr:col>11</xdr:col>
      <xdr:colOff>134471</xdr:colOff>
      <xdr:row>91</xdr:row>
      <xdr:rowOff>109818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462333A-396F-49BD-B786-E9C9B79BB4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263339</xdr:colOff>
      <xdr:row>93</xdr:row>
      <xdr:rowOff>11206</xdr:rowOff>
    </xdr:from>
    <xdr:to>
      <xdr:col>11</xdr:col>
      <xdr:colOff>151281</xdr:colOff>
      <xdr:row>109</xdr:row>
      <xdr:rowOff>64994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10D2B16-A5AB-42E3-A144-66DB5E01C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250731</xdr:colOff>
      <xdr:row>110</xdr:row>
      <xdr:rowOff>107296</xdr:rowOff>
    </xdr:from>
    <xdr:to>
      <xdr:col>11</xdr:col>
      <xdr:colOff>138673</xdr:colOff>
      <xdr:row>126</xdr:row>
      <xdr:rowOff>161084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52BD8F0-8A32-4D01-AF4A-69000E50EC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233362</xdr:colOff>
      <xdr:row>130</xdr:row>
      <xdr:rowOff>14287</xdr:rowOff>
    </xdr:from>
    <xdr:to>
      <xdr:col>11</xdr:col>
      <xdr:colOff>121304</xdr:colOff>
      <xdr:row>146</xdr:row>
      <xdr:rowOff>68075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30C350C3-E534-49D7-B22C-0943EFF16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</xdr:col>
      <xdr:colOff>200024</xdr:colOff>
      <xdr:row>17</xdr:row>
      <xdr:rowOff>100923</xdr:rowOff>
    </xdr:from>
    <xdr:to>
      <xdr:col>3</xdr:col>
      <xdr:colOff>96303</xdr:colOff>
      <xdr:row>22</xdr:row>
      <xdr:rowOff>95251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67DB04F0-9C25-0BA6-BF24-10E207C4E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676399" y="3425148"/>
          <a:ext cx="867829" cy="851578"/>
        </a:xfrm>
        <a:prstGeom prst="rect">
          <a:avLst/>
        </a:prstGeom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95249</xdr:colOff>
      <xdr:row>1</xdr:row>
      <xdr:rowOff>11904</xdr:rowOff>
    </xdr:from>
    <xdr:to>
      <xdr:col>14</xdr:col>
      <xdr:colOff>347662</xdr:colOff>
      <xdr:row>23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EA70746-5681-F286-76F5-10EFCDCD3A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271463</xdr:colOff>
      <xdr:row>128</xdr:row>
      <xdr:rowOff>107154</xdr:rowOff>
    </xdr:from>
    <xdr:to>
      <xdr:col>14</xdr:col>
      <xdr:colOff>204787</xdr:colOff>
      <xdr:row>143</xdr:row>
      <xdr:rowOff>95192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9CBB05A-C9A5-4714-D33D-471C06895D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266700</xdr:colOff>
      <xdr:row>144</xdr:row>
      <xdr:rowOff>92866</xdr:rowOff>
    </xdr:from>
    <xdr:to>
      <xdr:col>14</xdr:col>
      <xdr:colOff>209550</xdr:colOff>
      <xdr:row>155</xdr:row>
      <xdr:rowOff>157163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6A6869A-676B-5550-B9C7-96DED43A55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126205</xdr:colOff>
      <xdr:row>44</xdr:row>
      <xdr:rowOff>119062</xdr:rowOff>
    </xdr:from>
    <xdr:to>
      <xdr:col>13</xdr:col>
      <xdr:colOff>995362</xdr:colOff>
      <xdr:row>59</xdr:row>
      <xdr:rowOff>4762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120B7DF-F962-70B3-AFA9-2FD06380A5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AVIMOC%202025\01%20CUOTA%20MANTTO%202025.xlsx" TargetMode="External"/><Relationship Id="rId1" Type="http://schemas.openxmlformats.org/officeDocument/2006/relationships/externalLinkPath" Target="01%20CUOTA%20MANTT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ota Mes"/>
      <sheetName val="Pago Cuota MC 2025"/>
      <sheetName val="Cuota-Pago=Saldo"/>
      <sheetName val="Ene 25"/>
      <sheetName val="Feb 25"/>
      <sheetName val="Mar 25"/>
      <sheetName val="Recibo CM-JP"/>
      <sheetName val="Abr 25"/>
      <sheetName val="May 25"/>
      <sheetName val="Jun 25"/>
      <sheetName val="Jul 25"/>
      <sheetName val="Ago 25"/>
      <sheetName val="Sep 25"/>
      <sheetName val="Oct 25"/>
      <sheetName val="Nov 25"/>
      <sheetName val="Dic 25"/>
      <sheetName val="A"/>
      <sheetName val="B"/>
      <sheetName val="C"/>
      <sheetName val="D"/>
      <sheetName val="E"/>
      <sheetName val="F"/>
      <sheetName val="G"/>
      <sheetName val="H"/>
      <sheetName val="I"/>
      <sheetName val="Pago Cuota MC 2024"/>
      <sheetName val="M3 Dpto"/>
      <sheetName val="% Dpto."/>
    </sheetNames>
    <sheetDataSet>
      <sheetData sheetId="0"/>
      <sheetData sheetId="1"/>
      <sheetData sheetId="2">
        <row r="186">
          <cell r="AP186">
            <v>-105856.5493783717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3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40"/>
  <sheetViews>
    <sheetView showGridLines="0" tabSelected="1" zoomScaleNormal="100" workbookViewId="0">
      <selection activeCell="B16" sqref="B16"/>
    </sheetView>
  </sheetViews>
  <sheetFormatPr baseColWidth="10" defaultColWidth="11.3984375" defaultRowHeight="13.15" x14ac:dyDescent="0.35"/>
  <cols>
    <col min="1" max="1" width="5.3984375" style="29" customWidth="1"/>
    <col min="2" max="2" width="15.265625" style="29" bestFit="1" customWidth="1"/>
    <col min="3" max="8" width="13.59765625" style="29" customWidth="1"/>
    <col min="9" max="10" width="9.796875" style="29" bestFit="1" customWidth="1"/>
    <col min="11" max="11" width="15.86328125" style="29" bestFit="1" customWidth="1"/>
    <col min="12" max="12" width="15.59765625" style="29" customWidth="1"/>
    <col min="13" max="13" width="15.59765625" style="29" hidden="1" customWidth="1"/>
    <col min="14" max="14" width="4.73046875" style="29" customWidth="1"/>
    <col min="15" max="15" width="3.265625" style="29" customWidth="1"/>
    <col min="16" max="16" width="13.19921875" style="29" bestFit="1" customWidth="1"/>
    <col min="17" max="17" width="13.73046875" style="138" bestFit="1" customWidth="1"/>
    <col min="18" max="18" width="3.73046875" style="203" bestFit="1" customWidth="1"/>
    <col min="19" max="19" width="7.1328125" style="203" bestFit="1" customWidth="1"/>
    <col min="20" max="20" width="12" style="29" bestFit="1" customWidth="1"/>
    <col min="21" max="21" width="11.3984375" style="29"/>
    <col min="22" max="22" width="13" style="29" bestFit="1" customWidth="1"/>
    <col min="23" max="23" width="12" style="29" bestFit="1" customWidth="1"/>
    <col min="24" max="24" width="11.46484375" style="29" bestFit="1" customWidth="1"/>
    <col min="25" max="25" width="12.59765625" style="29" customWidth="1"/>
    <col min="26" max="16384" width="11.3984375" style="29"/>
  </cols>
  <sheetData>
    <row r="1" spans="1:25" ht="23.25" customHeight="1" thickBot="1" x14ac:dyDescent="0.4">
      <c r="A1" s="48"/>
      <c r="B1" s="300" t="s">
        <v>670</v>
      </c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286"/>
      <c r="O1" s="48"/>
    </row>
    <row r="2" spans="1:25" ht="38.65" customHeight="1" thickBot="1" x14ac:dyDescent="0.4">
      <c r="A2" s="48"/>
      <c r="B2" s="198">
        <v>2025</v>
      </c>
      <c r="C2" s="139" t="s">
        <v>53</v>
      </c>
      <c r="D2" s="139" t="s">
        <v>34</v>
      </c>
      <c r="E2" s="140" t="s">
        <v>33</v>
      </c>
      <c r="F2" s="262" t="s">
        <v>345</v>
      </c>
      <c r="G2" s="262" t="s">
        <v>346</v>
      </c>
      <c r="H2" s="140" t="s">
        <v>79</v>
      </c>
      <c r="I2" s="140" t="s">
        <v>29</v>
      </c>
      <c r="J2" s="140" t="s">
        <v>44</v>
      </c>
      <c r="K2" s="140" t="s">
        <v>45</v>
      </c>
      <c r="L2" s="140" t="s">
        <v>90</v>
      </c>
      <c r="M2" s="140" t="s">
        <v>35</v>
      </c>
      <c r="N2" s="288"/>
      <c r="O2" s="48"/>
      <c r="P2" s="138" t="s">
        <v>25</v>
      </c>
      <c r="Q2" s="202"/>
      <c r="R2" s="202"/>
      <c r="S2" s="202"/>
      <c r="T2" s="204">
        <v>180</v>
      </c>
      <c r="U2" s="202"/>
      <c r="Y2" s="284" t="s">
        <v>672</v>
      </c>
    </row>
    <row r="3" spans="1:25" ht="14.25" customHeight="1" x14ac:dyDescent="0.35">
      <c r="A3" s="48"/>
      <c r="B3" s="216" t="s">
        <v>16</v>
      </c>
      <c r="C3" s="217">
        <f>SUM('ENE25'!E255)</f>
        <v>37719.68</v>
      </c>
      <c r="D3" s="217">
        <f>SUM('ENE25'!E256)</f>
        <v>9361.2000000000007</v>
      </c>
      <c r="E3" s="217">
        <f>SUM('ENE25'!E257)</f>
        <v>5838</v>
      </c>
      <c r="F3" s="217">
        <v>2446.65</v>
      </c>
      <c r="G3" s="217">
        <f>SUM('ENE25'!E258)-F3</f>
        <v>5648.58</v>
      </c>
      <c r="H3" s="217">
        <f>SUM('ENE25'!E260)</f>
        <v>9706</v>
      </c>
      <c r="I3" s="217">
        <f>SUM('ENE25'!E259)</f>
        <v>183.5</v>
      </c>
      <c r="J3" s="217">
        <f>SUM('ENE25'!E261)</f>
        <v>102.62</v>
      </c>
      <c r="K3" s="217">
        <f t="shared" ref="K3:K14" si="0">SUM(C3:J3)</f>
        <v>71006.23000000001</v>
      </c>
      <c r="L3" s="218">
        <f>SUM('ENE25'!E252)</f>
        <v>156344.39999999997</v>
      </c>
      <c r="M3" s="168">
        <f>SUM(-K3,L3)</f>
        <v>85338.169999999955</v>
      </c>
      <c r="O3" s="289">
        <f>SUM(Y3)</f>
        <v>-21.091388888888915</v>
      </c>
      <c r="Q3" s="201">
        <f t="shared" ref="Q3:Q11" si="1">SUM(C3,E3,I3,H3,J3,F3)/180</f>
        <v>311.0913888888889</v>
      </c>
      <c r="R3" s="202">
        <v>290</v>
      </c>
      <c r="S3" s="201">
        <f>SUM(-Q3,R3)</f>
        <v>-21.091388888888901</v>
      </c>
      <c r="T3" s="192" cm="1">
        <f t="array" ref="T3">MMULT(S3,$T$2)</f>
        <v>-3796.4500000000021</v>
      </c>
      <c r="U3" s="202"/>
      <c r="V3" s="254">
        <f t="shared" ref="V3:V11" si="2">SUM(C3,E3,H3,I3,F3,J3)</f>
        <v>55996.450000000004</v>
      </c>
      <c r="W3" s="254" cm="1">
        <f t="array" ref="W3">MMULT(290,$T$2)</f>
        <v>52200</v>
      </c>
      <c r="X3" s="272">
        <f>SUM(W3,-V3)</f>
        <v>-3796.4500000000044</v>
      </c>
      <c r="Y3" s="285" cm="1">
        <f t="array" ref="Y3">MMULT(X3,1/$T$2)</f>
        <v>-21.091388888888915</v>
      </c>
    </row>
    <row r="4" spans="1:25" x14ac:dyDescent="0.35">
      <c r="A4" s="48"/>
      <c r="B4" s="215" t="s">
        <v>17</v>
      </c>
      <c r="C4" s="141">
        <f>SUM('FEB25'!E241)</f>
        <v>32336.91</v>
      </c>
      <c r="D4" s="141">
        <f>SUM('FEB25'!E242)</f>
        <v>13729.5</v>
      </c>
      <c r="E4" s="141">
        <f>SUM('FEB25'!E243)</f>
        <v>5703.8</v>
      </c>
      <c r="F4" s="261">
        <v>2446.65</v>
      </c>
      <c r="G4" s="141">
        <f>SUM('FEB25'!E244)-F4</f>
        <v>5648.58</v>
      </c>
      <c r="H4" s="141">
        <f>SUM('FEB25'!E246)</f>
        <v>15335.91</v>
      </c>
      <c r="I4" s="141">
        <f>SUM('FEB25'!E245)</f>
        <v>53.1</v>
      </c>
      <c r="J4" s="141">
        <f>SUM('FEB25'!E247)</f>
        <v>105.75</v>
      </c>
      <c r="K4" s="141">
        <f t="shared" si="0"/>
        <v>75360.200000000012</v>
      </c>
      <c r="L4" s="141">
        <f>SUM('FEB25'!E237)</f>
        <v>60190.080000000002</v>
      </c>
      <c r="M4" s="169">
        <f t="shared" ref="M4:M14" si="3">SUM(L4,-K4)</f>
        <v>-15170.12000000001</v>
      </c>
      <c r="O4" s="289">
        <f t="shared" ref="O4:O11" si="4">SUM(Y4)</f>
        <v>-21.011777777777752</v>
      </c>
      <c r="Q4" s="201">
        <f t="shared" si="1"/>
        <v>311.01177777777781</v>
      </c>
      <c r="R4" s="202">
        <v>290</v>
      </c>
      <c r="S4" s="201">
        <f t="shared" ref="S4:S7" si="5">SUM(-Q4,R4)</f>
        <v>-21.011777777777809</v>
      </c>
      <c r="T4" s="192" cm="1">
        <f t="array" ref="T4">MMULT(S4,$T$2)</f>
        <v>-3782.1200000000053</v>
      </c>
      <c r="U4" s="202"/>
      <c r="V4" s="254">
        <f t="shared" si="2"/>
        <v>55982.119999999995</v>
      </c>
      <c r="W4" s="254" cm="1">
        <f t="array" ref="W4">MMULT(290,$T$2)</f>
        <v>52200</v>
      </c>
      <c r="X4" s="272">
        <f t="shared" ref="X4:X5" si="6">SUM(W4,-V4)</f>
        <v>-3782.1199999999953</v>
      </c>
      <c r="Y4" s="285" cm="1">
        <f t="array" ref="Y4">MMULT(X4,1/$T$2)</f>
        <v>-21.011777777777752</v>
      </c>
    </row>
    <row r="5" spans="1:25" x14ac:dyDescent="0.35">
      <c r="A5" s="48"/>
      <c r="B5" s="142" t="s">
        <v>18</v>
      </c>
      <c r="C5" s="143">
        <f>SUM('MAR25'!E262)</f>
        <v>34041.81</v>
      </c>
      <c r="D5" s="143">
        <f>SUM('MAR25'!E263)</f>
        <v>14431.800000000001</v>
      </c>
      <c r="E5" s="143">
        <f>SUM('MAR25'!E264)</f>
        <v>6131.7999999999993</v>
      </c>
      <c r="F5" s="217">
        <v>2446.65</v>
      </c>
      <c r="G5" s="143">
        <f>SUM('MAR25'!E265)-F5</f>
        <v>3705.5799999999995</v>
      </c>
      <c r="H5" s="143">
        <f>SUM('MAR25'!E267)</f>
        <v>14593.199999999999</v>
      </c>
      <c r="I5" s="143">
        <f>SUM('MAR25'!E266)</f>
        <v>20</v>
      </c>
      <c r="J5" s="143">
        <f>SUM('MAR25'!E268)</f>
        <v>100.94</v>
      </c>
      <c r="K5" s="143">
        <f t="shared" si="0"/>
        <v>75471.780000000013</v>
      </c>
      <c r="L5" s="143">
        <f>SUM('MAR25'!E258)</f>
        <v>68730.89</v>
      </c>
      <c r="M5" s="170">
        <f t="shared" si="3"/>
        <v>-6740.890000000014</v>
      </c>
      <c r="O5" s="289">
        <f t="shared" si="4"/>
        <v>-28.524444444444455</v>
      </c>
      <c r="Q5" s="201">
        <f t="shared" si="1"/>
        <v>318.52444444444444</v>
      </c>
      <c r="R5" s="202">
        <v>290</v>
      </c>
      <c r="S5" s="201">
        <f t="shared" si="5"/>
        <v>-28.524444444444441</v>
      </c>
      <c r="T5" s="192" cm="1">
        <f t="array" ref="T5">MMULT(S5,$T$2)</f>
        <v>-5134.3999999999996</v>
      </c>
      <c r="U5" s="202"/>
      <c r="V5" s="254">
        <f t="shared" si="2"/>
        <v>57334.400000000001</v>
      </c>
      <c r="W5" s="254" cm="1">
        <f t="array" ref="W5">MMULT(290,$T$2)</f>
        <v>52200</v>
      </c>
      <c r="X5" s="272">
        <f t="shared" si="6"/>
        <v>-5134.4000000000015</v>
      </c>
      <c r="Y5" s="285" cm="1">
        <f t="array" ref="Y5">MMULT(X5,1/$T$2)</f>
        <v>-28.524444444444455</v>
      </c>
    </row>
    <row r="6" spans="1:25" x14ac:dyDescent="0.35">
      <c r="A6" s="48"/>
      <c r="B6" s="215" t="s">
        <v>19</v>
      </c>
      <c r="C6" s="141">
        <f>SUM('ABR25'!E263)</f>
        <v>36686.870000000003</v>
      </c>
      <c r="D6" s="141">
        <f>SUM('ABR25'!E264)</f>
        <v>13931.3</v>
      </c>
      <c r="E6" s="141">
        <f>SUM('ABR25'!E265)</f>
        <v>5636</v>
      </c>
      <c r="F6" s="261">
        <v>2446.65</v>
      </c>
      <c r="G6" s="141">
        <f>SUM('ABR25'!E266)-F6</f>
        <v>7963.02</v>
      </c>
      <c r="H6" s="141">
        <f>SUM('ABR25'!E268)</f>
        <v>18650.509999999998</v>
      </c>
      <c r="I6" s="141">
        <f>SUM('ABR25'!E267)</f>
        <v>59.2</v>
      </c>
      <c r="J6" s="141">
        <f>SUM('ABR25'!E269)</f>
        <v>106.99999999999999</v>
      </c>
      <c r="K6" s="141">
        <f t="shared" si="0"/>
        <v>85480.549999999988</v>
      </c>
      <c r="L6" s="141">
        <f>SUM('ABR25'!E259)</f>
        <v>66495.64999999998</v>
      </c>
      <c r="M6" s="169">
        <f t="shared" si="3"/>
        <v>-18984.900000000009</v>
      </c>
      <c r="O6" s="289">
        <f t="shared" si="4"/>
        <v>-63.256833333333354</v>
      </c>
      <c r="Q6" s="201">
        <f t="shared" si="1"/>
        <v>353.25683333333336</v>
      </c>
      <c r="R6" s="202">
        <v>290</v>
      </c>
      <c r="S6" s="201">
        <f t="shared" si="5"/>
        <v>-63.256833333333361</v>
      </c>
      <c r="T6" s="192" cm="1">
        <f t="array" ref="T6">MMULT(S6,$T$2)</f>
        <v>-11386.230000000005</v>
      </c>
      <c r="U6" s="202"/>
      <c r="V6" s="254">
        <f>SUM(C6,E6,H6,I6,F6,J6)</f>
        <v>63586.23</v>
      </c>
      <c r="W6" s="254" cm="1">
        <f t="array" ref="W6">MMULT(290,$T$2)</f>
        <v>52200</v>
      </c>
      <c r="X6" s="272">
        <f>SUM(W6,-V6)</f>
        <v>-11386.230000000003</v>
      </c>
      <c r="Y6" s="285" cm="1">
        <f t="array" ref="Y6">MMULT(X6,1/$T$2)</f>
        <v>-63.256833333333354</v>
      </c>
    </row>
    <row r="7" spans="1:25" x14ac:dyDescent="0.35">
      <c r="A7" s="48"/>
      <c r="B7" s="142" t="s">
        <v>20</v>
      </c>
      <c r="C7" s="143">
        <f>SUM('MAY25'!E269)</f>
        <v>34967.479999999996</v>
      </c>
      <c r="D7" s="143">
        <f>SUM('MAY25'!E270)</f>
        <v>16939.3</v>
      </c>
      <c r="E7" s="143">
        <f>SUM('MAY25'!E271)</f>
        <v>5144.8999999999996</v>
      </c>
      <c r="F7" s="217">
        <v>2446.65</v>
      </c>
      <c r="G7" s="143">
        <f>SUM('MAY25'!E272)-F7</f>
        <v>7543.91</v>
      </c>
      <c r="H7" s="143">
        <f>SUM('MAY25'!E274)</f>
        <v>9837.9699999999993</v>
      </c>
      <c r="I7" s="143">
        <f>SUM('MAY25'!E273)</f>
        <v>92.7</v>
      </c>
      <c r="J7" s="143">
        <f>SUM('MAY25'!E275)</f>
        <v>98.289999999999992</v>
      </c>
      <c r="K7" s="143">
        <f t="shared" si="0"/>
        <v>77071.199999999997</v>
      </c>
      <c r="L7" s="143">
        <f>SUM('MAY25'!E265)</f>
        <v>84362.37000000001</v>
      </c>
      <c r="M7" s="170">
        <f t="shared" si="3"/>
        <v>7291.1700000000128</v>
      </c>
      <c r="O7" s="289">
        <f t="shared" si="4"/>
        <v>-2.1554999999999889</v>
      </c>
      <c r="Q7" s="201">
        <f t="shared" si="1"/>
        <v>292.15549999999996</v>
      </c>
      <c r="R7" s="202">
        <v>290</v>
      </c>
      <c r="S7" s="201">
        <f t="shared" si="5"/>
        <v>-2.1554999999999609</v>
      </c>
      <c r="T7" s="192" cm="1">
        <f t="array" ref="T7">MMULT(S7,$T$2)</f>
        <v>-387.98999999999296</v>
      </c>
      <c r="U7" s="202"/>
      <c r="V7" s="254">
        <f t="shared" si="2"/>
        <v>52587.99</v>
      </c>
      <c r="W7" s="254" cm="1">
        <f t="array" ref="W7">MMULT(290,$T$2)</f>
        <v>52200</v>
      </c>
      <c r="X7" s="272">
        <f t="shared" ref="X7" si="7">SUM(W7,-V7)</f>
        <v>-387.98999999999796</v>
      </c>
      <c r="Y7" s="285" cm="1">
        <f t="array" ref="Y7">MMULT(X7,1/$T$2)</f>
        <v>-2.1554999999999889</v>
      </c>
    </row>
    <row r="8" spans="1:25" x14ac:dyDescent="0.35">
      <c r="A8" s="48"/>
      <c r="B8" s="215" t="s">
        <v>13</v>
      </c>
      <c r="C8" s="141">
        <f>SUM('JUN25'!E221)</f>
        <v>34840.080000000002</v>
      </c>
      <c r="D8" s="141">
        <f>SUM('JUN25'!E222)</f>
        <v>14728.7</v>
      </c>
      <c r="E8" s="141">
        <f>SUM('JUN25'!E223)</f>
        <v>5671.7000000000007</v>
      </c>
      <c r="F8" s="261">
        <v>2446.65</v>
      </c>
      <c r="G8" s="141">
        <f>SUM('JUN25'!E224)-F8</f>
        <v>0</v>
      </c>
      <c r="H8" s="141">
        <f>SUM('JUN25'!E226)</f>
        <v>2577.0499999999997</v>
      </c>
      <c r="I8" s="141">
        <f>SUM('JUN25'!E225)</f>
        <v>65.3</v>
      </c>
      <c r="J8" s="141">
        <f>SUM('JUN25'!E227)</f>
        <v>92.289999999999992</v>
      </c>
      <c r="K8" s="141">
        <f t="shared" si="0"/>
        <v>60421.770000000004</v>
      </c>
      <c r="L8" s="141">
        <f>SUM('JUN25'!E217)</f>
        <v>66912.200000000012</v>
      </c>
      <c r="M8" s="169">
        <f t="shared" si="3"/>
        <v>6490.4300000000076</v>
      </c>
      <c r="O8" s="289">
        <f t="shared" si="4"/>
        <v>36.149611111111071</v>
      </c>
      <c r="Q8" s="201">
        <f t="shared" si="1"/>
        <v>253.85038888888892</v>
      </c>
      <c r="R8" s="202">
        <v>290</v>
      </c>
      <c r="S8" s="201">
        <f t="shared" ref="S8" si="8">SUM(-Q8,R8)</f>
        <v>36.149611111111085</v>
      </c>
      <c r="T8" s="192" cm="1">
        <f t="array" ref="T8">MMULT(S8,$T$2)</f>
        <v>6506.9299999999948</v>
      </c>
      <c r="U8" s="202"/>
      <c r="V8" s="254">
        <f t="shared" si="2"/>
        <v>45693.070000000007</v>
      </c>
      <c r="W8" s="254" cm="1">
        <f t="array" ref="W8">MMULT(290,$T$2)</f>
        <v>52200</v>
      </c>
      <c r="X8" s="272">
        <f>SUM(W8,-V8)</f>
        <v>6506.929999999993</v>
      </c>
      <c r="Y8" s="285" cm="1">
        <f t="array" ref="Y8">MMULT(X8,1/$T$2)</f>
        <v>36.149611111111071</v>
      </c>
    </row>
    <row r="9" spans="1:25" x14ac:dyDescent="0.35">
      <c r="A9" s="48"/>
      <c r="B9" s="142" t="s">
        <v>14</v>
      </c>
      <c r="C9" s="143">
        <f>SUM('JUL25'!E254)</f>
        <v>44269.78</v>
      </c>
      <c r="D9" s="143">
        <f>SUM('JUL25'!E255)</f>
        <v>13951.6</v>
      </c>
      <c r="E9" s="143">
        <f>SUM('JUL25'!E256)</f>
        <v>5860.7000000000007</v>
      </c>
      <c r="F9" s="217">
        <v>2446.65</v>
      </c>
      <c r="G9" s="297">
        <f>SUM('JUL25'!E257)-F9</f>
        <v>0</v>
      </c>
      <c r="H9" s="143">
        <f>SUM('JUL25'!E259)</f>
        <v>6738</v>
      </c>
      <c r="I9" s="143">
        <f>SUM('JUL25'!E258)</f>
        <v>71.7</v>
      </c>
      <c r="J9" s="143">
        <f>SUM('JUL25'!E260)</f>
        <v>92.490000000000009</v>
      </c>
      <c r="K9" s="143">
        <f t="shared" si="0"/>
        <v>73430.92</v>
      </c>
      <c r="L9" s="143">
        <f>SUM('JUL25'!E250)</f>
        <v>70202.000000000015</v>
      </c>
      <c r="M9" s="170">
        <f t="shared" si="3"/>
        <v>-3228.9199999999837</v>
      </c>
      <c r="O9" s="289">
        <f t="shared" si="4"/>
        <v>-40.44066666666663</v>
      </c>
      <c r="P9" s="138"/>
      <c r="Q9" s="201">
        <f t="shared" si="1"/>
        <v>330.44066666666663</v>
      </c>
      <c r="R9" s="202">
        <v>290</v>
      </c>
      <c r="S9" s="201">
        <f>SUM(-Q9,R9)</f>
        <v>-40.44066666666663</v>
      </c>
      <c r="T9" s="192" cm="1">
        <f t="array" ref="T9">MMULT(S9,$T$2)</f>
        <v>-7279.3199999999933</v>
      </c>
      <c r="U9" s="202"/>
      <c r="V9" s="254">
        <f t="shared" si="2"/>
        <v>59479.319999999992</v>
      </c>
      <c r="W9" s="254" cm="1">
        <f t="array" ref="W9">MMULT(290,$T$2)</f>
        <v>52200</v>
      </c>
      <c r="X9" s="272">
        <f t="shared" ref="X9" si="9">SUM(W9,-V9)</f>
        <v>-7279.3199999999924</v>
      </c>
      <c r="Y9" s="285" cm="1">
        <f t="array" ref="Y9">MMULT(X9,1/$T$2)</f>
        <v>-40.44066666666663</v>
      </c>
    </row>
    <row r="10" spans="1:25" x14ac:dyDescent="0.35">
      <c r="A10" s="48"/>
      <c r="B10" s="215" t="s">
        <v>15</v>
      </c>
      <c r="C10" s="141">
        <f>SUM('AGO25'!E252)</f>
        <v>35226.959999999999</v>
      </c>
      <c r="D10" s="141">
        <f>SUM('AGO25'!E253)</f>
        <v>13705.2</v>
      </c>
      <c r="E10" s="141">
        <f>SUM('AGO25'!E254)</f>
        <v>5768.9</v>
      </c>
      <c r="F10" s="261">
        <v>2446.65</v>
      </c>
      <c r="G10" s="141">
        <f>SUM('AGO25'!E255)-F10</f>
        <v>1859.9999999999995</v>
      </c>
      <c r="H10" s="141">
        <f>SUM('AGO25'!E257)</f>
        <v>4139.3</v>
      </c>
      <c r="I10" s="141">
        <f>SUM('AGO25'!E256)</f>
        <v>12.6</v>
      </c>
      <c r="J10" s="141">
        <f>SUM('AGO25'!E258)</f>
        <v>91.94</v>
      </c>
      <c r="K10" s="141">
        <f t="shared" si="0"/>
        <v>63251.55000000001</v>
      </c>
      <c r="L10" s="141">
        <f>SUM('AGO25'!E248)</f>
        <v>72858.119999999952</v>
      </c>
      <c r="M10" s="169">
        <f t="shared" si="3"/>
        <v>9606.5699999999415</v>
      </c>
      <c r="O10" s="289">
        <f t="shared" si="4"/>
        <v>25.075833333333303</v>
      </c>
      <c r="P10" s="138"/>
      <c r="Q10" s="201">
        <f t="shared" si="1"/>
        <v>264.92416666666668</v>
      </c>
      <c r="R10" s="202">
        <v>290</v>
      </c>
      <c r="S10" s="201">
        <f t="shared" ref="S10:S11" si="10">SUM(-Q10,R10)</f>
        <v>25.075833333333321</v>
      </c>
      <c r="T10" s="192" cm="1">
        <f t="array" ref="T10">MMULT(S10,$T$2)</f>
        <v>4513.6499999999978</v>
      </c>
      <c r="U10" s="202"/>
      <c r="V10" s="254">
        <f t="shared" si="2"/>
        <v>47686.350000000006</v>
      </c>
      <c r="W10" s="254" cm="1">
        <f t="array" ref="W10">MMULT(290,$T$2)</f>
        <v>52200</v>
      </c>
      <c r="X10" s="272">
        <f>SUM(W10,-V10)</f>
        <v>4513.6499999999942</v>
      </c>
      <c r="Y10" s="285" cm="1">
        <f t="array" ref="Y10">MMULT(X10,1/$T$2)</f>
        <v>25.075833333333303</v>
      </c>
    </row>
    <row r="11" spans="1:25" x14ac:dyDescent="0.35">
      <c r="A11" s="48"/>
      <c r="B11" s="142" t="s">
        <v>68</v>
      </c>
      <c r="C11" s="143">
        <f>SUM('SET25'!E236)</f>
        <v>34835.620000000003</v>
      </c>
      <c r="D11" s="143">
        <f>SUM('SET25'!E237)</f>
        <v>13543.2</v>
      </c>
      <c r="E11" s="143">
        <f>SUM('SET25'!E238)</f>
        <v>5503.5</v>
      </c>
      <c r="F11" s="217">
        <v>2446.65</v>
      </c>
      <c r="G11" s="143">
        <f>SUM('SET25'!E239)-F11</f>
        <v>0</v>
      </c>
      <c r="H11" s="143">
        <f>SUM('SET25'!E241)</f>
        <v>968</v>
      </c>
      <c r="I11" s="143">
        <f>SUM('SET25'!E240)</f>
        <v>50.6</v>
      </c>
      <c r="J11" s="143">
        <f>SUM('SET25'!E242)</f>
        <v>111.25</v>
      </c>
      <c r="K11" s="143">
        <f t="shared" si="0"/>
        <v>57458.820000000007</v>
      </c>
      <c r="L11" s="143">
        <f>SUM('SET25'!E232)</f>
        <v>69401.239999999976</v>
      </c>
      <c r="M11" s="170">
        <f t="shared" si="3"/>
        <v>11942.419999999969</v>
      </c>
      <c r="O11" s="289">
        <f t="shared" si="4"/>
        <v>46.024333333333324</v>
      </c>
      <c r="P11" s="138"/>
      <c r="Q11" s="201">
        <f t="shared" si="1"/>
        <v>243.97566666666668</v>
      </c>
      <c r="R11" s="202">
        <v>290</v>
      </c>
      <c r="S11" s="201">
        <f t="shared" si="10"/>
        <v>46.024333333333317</v>
      </c>
      <c r="T11" s="192" cm="1">
        <f t="array" ref="T11">MMULT(S11,$T$2)</f>
        <v>8284.3799999999974</v>
      </c>
      <c r="U11" s="202"/>
      <c r="V11" s="254">
        <f t="shared" si="2"/>
        <v>43915.62</v>
      </c>
      <c r="W11" s="254" cm="1">
        <f t="array" ref="W11">MMULT(290,$T$2)</f>
        <v>52200</v>
      </c>
      <c r="X11" s="272">
        <f>SUM(W11,-V11)</f>
        <v>8284.3799999999974</v>
      </c>
      <c r="Y11" s="285" cm="1">
        <f t="array" ref="Y11">MMULT(X11,1/$T$2)</f>
        <v>46.024333333333324</v>
      </c>
    </row>
    <row r="12" spans="1:25" x14ac:dyDescent="0.35">
      <c r="A12" s="48"/>
      <c r="B12" s="215" t="s">
        <v>21</v>
      </c>
      <c r="C12" s="141">
        <f>SUM('OCT25'!E231)</f>
        <v>34786.58</v>
      </c>
      <c r="D12" s="141">
        <f>SUM('OCT25'!E232)</f>
        <v>12844.6</v>
      </c>
      <c r="E12" s="141">
        <f>SUM('OCT25'!E233)</f>
        <v>5485.4</v>
      </c>
      <c r="F12" s="141">
        <v>2446.65</v>
      </c>
      <c r="G12" s="141">
        <f>SUM('OCT25'!E234)-F12</f>
        <v>259.59999999999991</v>
      </c>
      <c r="H12" s="141">
        <f>SUM('OCT25'!E236)</f>
        <v>3448.6200000000003</v>
      </c>
      <c r="I12" s="141">
        <f>SUM('OCT25'!E235)</f>
        <v>91.5</v>
      </c>
      <c r="J12" s="141">
        <f>SUM('OCT25'!E237)</f>
        <v>89.789999999999992</v>
      </c>
      <c r="K12" s="141">
        <f t="shared" si="0"/>
        <v>59452.740000000005</v>
      </c>
      <c r="L12" s="141">
        <f>SUM('OCT25'!E227)</f>
        <v>61574.700000000004</v>
      </c>
      <c r="M12" s="169">
        <f t="shared" si="3"/>
        <v>2121.9599999999991</v>
      </c>
      <c r="O12" s="289">
        <f>SUM(Y12)</f>
        <v>32.50811111111107</v>
      </c>
      <c r="P12" s="138"/>
      <c r="Q12" s="201">
        <f t="shared" ref="Q12:Q13" si="11">SUM(C12,E12,I12,H12,J12,F12)/180</f>
        <v>257.49188888888892</v>
      </c>
      <c r="R12" s="202">
        <v>291</v>
      </c>
      <c r="S12" s="201">
        <f t="shared" ref="S12:S13" si="12">SUM(-Q12,R12)</f>
        <v>33.508111111111077</v>
      </c>
      <c r="T12" s="192" cm="1">
        <f t="array" ref="T12">MMULT(S12,$T$2)</f>
        <v>6031.4599999999937</v>
      </c>
      <c r="U12" s="202"/>
      <c r="V12" s="254">
        <f>SUM(C12,E12,H12,I12,F12,J12)</f>
        <v>46348.540000000008</v>
      </c>
      <c r="W12" s="254" cm="1">
        <f t="array" ref="W12">MMULT(290,$T$2)</f>
        <v>52200</v>
      </c>
      <c r="X12" s="272">
        <f>SUM(W12,-V12)</f>
        <v>5851.4599999999919</v>
      </c>
      <c r="Y12" s="285" cm="1">
        <f t="array" ref="Y12">MMULT(X12,1/$T$2)</f>
        <v>32.50811111111107</v>
      </c>
    </row>
    <row r="13" spans="1:25" x14ac:dyDescent="0.35">
      <c r="A13" s="48"/>
      <c r="B13" s="142" t="s">
        <v>22</v>
      </c>
      <c r="C13" s="143">
        <f>SUM('NOV25'!E189)</f>
        <v>17703.98</v>
      </c>
      <c r="D13" s="143">
        <f>SUM('NOV25'!E190)</f>
        <v>14159.699999999999</v>
      </c>
      <c r="E13" s="143">
        <f>SUM('NOV25'!E191)</f>
        <v>5661.7</v>
      </c>
      <c r="F13" s="297">
        <v>2446.65</v>
      </c>
      <c r="G13" s="143">
        <f>SUM('NOV25'!E192)-F13</f>
        <v>812.07999999999993</v>
      </c>
      <c r="H13" s="143">
        <f>SUM('NOV25'!E194)</f>
        <v>3170.0800000000004</v>
      </c>
      <c r="I13" s="143">
        <f>SUM('NOV25'!E193)</f>
        <v>88.5</v>
      </c>
      <c r="J13" s="143">
        <f>SUM('NOV25'!E195)</f>
        <v>6</v>
      </c>
      <c r="K13" s="143">
        <f t="shared" si="0"/>
        <v>44048.69</v>
      </c>
      <c r="L13" s="143">
        <f>SUM('NOV25'!E185)</f>
        <v>41959.55</v>
      </c>
      <c r="M13" s="170">
        <f>SUM(L13,-K13)</f>
        <v>-2089.1399999999994</v>
      </c>
      <c r="O13" s="289">
        <f>SUM(Y13)</f>
        <v>128.4616111111111</v>
      </c>
      <c r="P13" s="138"/>
      <c r="Q13" s="201">
        <f t="shared" si="11"/>
        <v>161.5383888888889</v>
      </c>
      <c r="R13" s="202">
        <v>291.33333333333297</v>
      </c>
      <c r="S13" s="201">
        <f t="shared" si="12"/>
        <v>129.79494444444407</v>
      </c>
      <c r="T13" s="192" cm="1">
        <f t="array" ref="T13">MMULT(S13,$T$2)</f>
        <v>23363.089999999931</v>
      </c>
      <c r="U13" s="202"/>
      <c r="V13" s="254">
        <f t="shared" ref="V13" si="13">SUM(C13,E13,H13,I13,F13,J13)</f>
        <v>29076.910000000003</v>
      </c>
      <c r="W13" s="254" cm="1">
        <f t="array" ref="W13">MMULT(290,$T$2)</f>
        <v>52200</v>
      </c>
      <c r="X13" s="272">
        <f>SUM(W13,-V13)</f>
        <v>23123.089999999997</v>
      </c>
      <c r="Y13" s="285" cm="1">
        <f t="array" ref="Y13">MMULT(X13,1/$T$2)</f>
        <v>128.4616111111111</v>
      </c>
    </row>
    <row r="14" spans="1:25" x14ac:dyDescent="0.35">
      <c r="A14" s="48"/>
      <c r="B14" s="215" t="s">
        <v>23</v>
      </c>
      <c r="C14" s="141">
        <f>SUM('DIC25'!E33)</f>
        <v>0</v>
      </c>
      <c r="D14" s="141">
        <f>SUM('DIC25'!E34)</f>
        <v>0</v>
      </c>
      <c r="E14" s="141">
        <f>SUM('DIC25'!E35)</f>
        <v>0</v>
      </c>
      <c r="F14" s="141"/>
      <c r="G14" s="141">
        <f>SUM('DIC25'!E36)-F14</f>
        <v>0</v>
      </c>
      <c r="H14" s="141">
        <f>SUM('DIC25'!E38)</f>
        <v>0</v>
      </c>
      <c r="I14" s="141">
        <f>SUM('DIC25'!E37)</f>
        <v>0</v>
      </c>
      <c r="J14" s="141">
        <f>SUM('DIC25'!E39)</f>
        <v>0</v>
      </c>
      <c r="K14" s="141">
        <f t="shared" si="0"/>
        <v>0</v>
      </c>
      <c r="L14" s="141">
        <f>SUM('DIC25'!E29)</f>
        <v>0</v>
      </c>
      <c r="M14" s="169">
        <f t="shared" si="3"/>
        <v>0</v>
      </c>
      <c r="O14" s="48"/>
      <c r="Q14" s="207"/>
      <c r="R14" s="207"/>
      <c r="S14" s="207"/>
      <c r="T14" s="206"/>
      <c r="U14" s="205"/>
      <c r="X14" s="273"/>
    </row>
    <row r="15" spans="1:25" ht="13.5" thickBot="1" x14ac:dyDescent="0.4">
      <c r="A15" s="48"/>
      <c r="B15" s="144"/>
      <c r="C15" s="150">
        <f>SUM(C3:C14)</f>
        <v>377415.75</v>
      </c>
      <c r="D15" s="151">
        <f>SUM(D3:D14)</f>
        <v>151326.1</v>
      </c>
      <c r="E15" s="150">
        <f t="shared" ref="E15:J15" si="14">SUM(E3:E14)</f>
        <v>62406.399999999994</v>
      </c>
      <c r="F15" s="150">
        <f>SUM(F3:F14)</f>
        <v>26913.150000000005</v>
      </c>
      <c r="G15" s="151">
        <f t="shared" si="14"/>
        <v>33441.35</v>
      </c>
      <c r="H15" s="150">
        <f>SUM(H3:H14)</f>
        <v>89164.64</v>
      </c>
      <c r="I15" s="151">
        <f>SUM(I3:I14)</f>
        <v>788.7</v>
      </c>
      <c r="J15" s="256">
        <f t="shared" si="14"/>
        <v>998.3599999999999</v>
      </c>
      <c r="K15" s="257">
        <f>SUM(K3:K14)</f>
        <v>742454.45</v>
      </c>
      <c r="L15" s="256">
        <f>SUM(L3:L14)</f>
        <v>819031.2</v>
      </c>
      <c r="O15" s="48"/>
      <c r="Q15" s="207"/>
      <c r="R15" s="207"/>
      <c r="S15" s="207"/>
      <c r="T15" s="206"/>
      <c r="U15" s="205"/>
      <c r="X15" s="273"/>
    </row>
    <row r="16" spans="1:25" ht="13.9" customHeight="1" thickBot="1" x14ac:dyDescent="0.6">
      <c r="A16" s="147"/>
      <c r="B16" s="214">
        <f ca="1">NOW()</f>
        <v>45981.283363773146</v>
      </c>
      <c r="C16" s="212" t="s">
        <v>25</v>
      </c>
      <c r="D16" s="210"/>
      <c r="E16" s="210"/>
      <c r="F16" s="210"/>
      <c r="H16" s="144"/>
      <c r="I16" s="145"/>
      <c r="J16" s="301" t="s">
        <v>344</v>
      </c>
      <c r="K16" s="302"/>
      <c r="L16" s="258">
        <f>SUM(-K15,L15)</f>
        <v>76576.75</v>
      </c>
      <c r="O16" s="287"/>
      <c r="Q16" s="207"/>
      <c r="R16" s="207"/>
      <c r="S16" s="207"/>
      <c r="T16" s="206"/>
      <c r="U16" s="205"/>
      <c r="X16" s="273"/>
    </row>
    <row r="17" spans="1:24" ht="13.9" customHeight="1" thickBot="1" x14ac:dyDescent="0.6">
      <c r="A17" s="49"/>
      <c r="B17" s="213" t="s">
        <v>25</v>
      </c>
      <c r="C17" s="211"/>
      <c r="D17" s="211"/>
      <c r="E17" s="211"/>
      <c r="F17" s="211"/>
      <c r="G17" s="144"/>
      <c r="H17" s="144"/>
      <c r="I17" s="145"/>
      <c r="J17" s="298" t="s">
        <v>51</v>
      </c>
      <c r="K17" s="299"/>
      <c r="L17" s="259">
        <v>-105856.5493783717</v>
      </c>
      <c r="O17" s="48"/>
      <c r="P17" s="152" t="s">
        <v>25</v>
      </c>
      <c r="Q17" s="208">
        <f>SUM('[1]Cuota-Pago=Saldo'!$AP$186)</f>
        <v>-105856.5493783717</v>
      </c>
      <c r="R17" s="207"/>
      <c r="S17" s="207"/>
      <c r="T17" s="206">
        <f>SUM(T3:T16)</f>
        <v>16932.99999999992</v>
      </c>
      <c r="U17" s="205"/>
    </row>
    <row r="18" spans="1:24" ht="13.5" customHeight="1" x14ac:dyDescent="0.35">
      <c r="A18" s="48"/>
      <c r="B18" s="146" t="s">
        <v>333</v>
      </c>
      <c r="C18" s="144"/>
      <c r="D18" s="144"/>
      <c r="E18" s="144"/>
      <c r="F18" s="144"/>
      <c r="G18" s="144"/>
      <c r="H18" s="144"/>
      <c r="I18" s="144"/>
      <c r="J18" s="144"/>
      <c r="K18" s="266"/>
      <c r="L18" s="267"/>
      <c r="O18" s="48"/>
      <c r="Q18" s="207"/>
      <c r="R18" s="207"/>
      <c r="S18" s="207"/>
    </row>
    <row r="19" spans="1:24" ht="13.5" thickBot="1" x14ac:dyDescent="0.4">
      <c r="A19" s="48"/>
      <c r="B19" s="146" t="s">
        <v>438</v>
      </c>
      <c r="C19" s="144"/>
      <c r="D19" s="144"/>
      <c r="E19" s="144"/>
      <c r="F19" s="144"/>
      <c r="G19" s="144"/>
      <c r="H19" s="144"/>
      <c r="I19" s="144"/>
      <c r="J19" s="144"/>
      <c r="K19" s="303" t="s">
        <v>671</v>
      </c>
      <c r="L19" s="303"/>
      <c r="O19" s="48"/>
      <c r="Q19" s="295">
        <f>SUM(L16,-L17)</f>
        <v>182433.29937837168</v>
      </c>
    </row>
    <row r="20" spans="1:24" ht="13.5" thickBot="1" x14ac:dyDescent="0.4">
      <c r="A20" s="48"/>
      <c r="B20" s="144"/>
      <c r="C20" s="144"/>
      <c r="D20" s="144"/>
      <c r="E20" s="144"/>
      <c r="F20" s="144"/>
      <c r="G20" s="144"/>
      <c r="H20" s="144"/>
      <c r="I20" s="144"/>
      <c r="J20" s="144"/>
      <c r="K20" s="291" t="s">
        <v>89</v>
      </c>
      <c r="L20" s="294">
        <f>SUM(X20)</f>
        <v>16512.999999999978</v>
      </c>
      <c r="O20" s="289">
        <f>SUM(X20)</f>
        <v>16512.999999999978</v>
      </c>
      <c r="Q20" s="295">
        <f>SUM(L25,L21,L20)</f>
        <v>182433.29937837168</v>
      </c>
      <c r="X20" s="272">
        <f>SUM(X3:X14)</f>
        <v>16512.999999999978</v>
      </c>
    </row>
    <row r="21" spans="1:24" ht="13.5" thickBot="1" x14ac:dyDescent="0.4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296" t="s">
        <v>669</v>
      </c>
      <c r="L21" s="293">
        <f>SUM(L16,-L17)-L25-X20</f>
        <v>27884.509378371753</v>
      </c>
    </row>
    <row r="22" spans="1:24" ht="13.5" thickBot="1" x14ac:dyDescent="0.4">
      <c r="A22" s="48"/>
      <c r="B22" s="148"/>
      <c r="C22" s="48"/>
      <c r="D22" s="48"/>
      <c r="E22" s="48"/>
      <c r="F22" s="48"/>
      <c r="G22" s="48"/>
      <c r="H22" s="48"/>
      <c r="I22" s="48"/>
      <c r="J22" s="48"/>
      <c r="K22" s="292" t="s">
        <v>327</v>
      </c>
      <c r="L22" s="294">
        <v>0</v>
      </c>
    </row>
    <row r="23" spans="1:24" x14ac:dyDescent="0.35">
      <c r="A23" s="48"/>
      <c r="B23" s="48"/>
      <c r="C23" s="48"/>
      <c r="D23" s="48"/>
      <c r="E23" s="48"/>
      <c r="F23" s="48"/>
      <c r="G23" s="48"/>
      <c r="H23" s="48"/>
      <c r="I23" s="48"/>
      <c r="J23" s="48"/>
    </row>
    <row r="24" spans="1:24" ht="13.5" thickBot="1" x14ac:dyDescent="0.4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303" t="s">
        <v>394</v>
      </c>
      <c r="L24" s="303"/>
      <c r="M24" s="48"/>
      <c r="N24" s="48"/>
      <c r="O24" s="48"/>
    </row>
    <row r="25" spans="1:24" ht="13.5" thickBot="1" x14ac:dyDescent="0.4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268" t="s">
        <v>328</v>
      </c>
      <c r="L25" s="269">
        <f>SUM('ASBAU-THYSENKRUPP'!J103)</f>
        <v>138035.78999999995</v>
      </c>
      <c r="M25" s="48"/>
      <c r="N25" s="48"/>
      <c r="O25" s="48"/>
    </row>
    <row r="26" spans="1:24" x14ac:dyDescent="0.35">
      <c r="A26" s="48"/>
      <c r="B26" s="48"/>
      <c r="C26" s="48"/>
      <c r="D26" s="48"/>
      <c r="E26" s="48"/>
      <c r="F26" s="48"/>
      <c r="G26" s="48"/>
      <c r="H26" s="48"/>
      <c r="I26" s="48"/>
      <c r="J26" s="48"/>
      <c r="L26" s="152" t="s">
        <v>25</v>
      </c>
      <c r="M26" s="153" t="s">
        <v>25</v>
      </c>
      <c r="N26" s="153"/>
      <c r="O26" s="48"/>
      <c r="Q26" s="188" t="s">
        <v>25</v>
      </c>
    </row>
    <row r="27" spans="1:24" x14ac:dyDescent="0.35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189" t="s">
        <v>92</v>
      </c>
      <c r="L27" s="190"/>
      <c r="M27" s="48"/>
      <c r="N27" s="48"/>
      <c r="O27" s="48"/>
      <c r="Q27" s="188" t="s">
        <v>25</v>
      </c>
      <c r="U27" s="260" t="s">
        <v>336</v>
      </c>
      <c r="V27" s="192">
        <v>37200</v>
      </c>
    </row>
    <row r="28" spans="1:24" x14ac:dyDescent="0.35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191" t="s">
        <v>88</v>
      </c>
      <c r="L28" s="190">
        <v>2510</v>
      </c>
      <c r="M28" s="48"/>
      <c r="N28" s="48"/>
      <c r="O28" s="48"/>
      <c r="Q28" s="192"/>
      <c r="U28" s="260" t="s">
        <v>337</v>
      </c>
      <c r="V28" s="192">
        <v>6200</v>
      </c>
    </row>
    <row r="29" spans="1:24" x14ac:dyDescent="0.35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191" t="s">
        <v>93</v>
      </c>
      <c r="L29" s="190">
        <v>3300</v>
      </c>
      <c r="M29" s="48"/>
      <c r="N29" s="48"/>
      <c r="O29" s="48"/>
      <c r="U29" s="260" t="s">
        <v>175</v>
      </c>
      <c r="V29" s="192">
        <v>2446.65</v>
      </c>
    </row>
    <row r="30" spans="1:24" x14ac:dyDescent="0.35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191" t="s">
        <v>25</v>
      </c>
      <c r="L30" s="190" t="s">
        <v>25</v>
      </c>
      <c r="M30" s="48"/>
      <c r="N30" s="48"/>
      <c r="O30" s="48"/>
      <c r="U30" s="260" t="s">
        <v>29</v>
      </c>
      <c r="V30" s="192">
        <v>150</v>
      </c>
    </row>
    <row r="31" spans="1:24" x14ac:dyDescent="0.3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U31" s="260" t="s">
        <v>5</v>
      </c>
      <c r="V31" s="192">
        <v>100</v>
      </c>
    </row>
    <row r="32" spans="1:24" x14ac:dyDescent="0.35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M32" s="48"/>
      <c r="N32" s="48"/>
      <c r="O32" s="48"/>
      <c r="U32" s="260" t="s">
        <v>338</v>
      </c>
      <c r="V32" s="192">
        <f>SUM(V27:V31)</f>
        <v>46096.65</v>
      </c>
    </row>
    <row r="33" spans="1:22" x14ac:dyDescent="0.35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M33" s="48"/>
      <c r="N33" s="48"/>
      <c r="O33" s="48"/>
      <c r="U33" s="260" t="s">
        <v>339</v>
      </c>
      <c r="V33" s="192">
        <v>52200</v>
      </c>
    </row>
    <row r="34" spans="1:22" ht="15" customHeight="1" x14ac:dyDescent="0.3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U34" s="260" t="s">
        <v>35</v>
      </c>
      <c r="V34" s="192">
        <f>SUM(V33,-V32)</f>
        <v>6103.3499999999985</v>
      </c>
    </row>
    <row r="35" spans="1:22" ht="15" customHeight="1" x14ac:dyDescent="0.35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</row>
    <row r="36" spans="1:22" ht="15" customHeight="1" x14ac:dyDescent="0.35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</row>
    <row r="37" spans="1:22" x14ac:dyDescent="0.35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</row>
    <row r="38" spans="1:22" x14ac:dyDescent="0.3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</row>
    <row r="39" spans="1:22" x14ac:dyDescent="0.35">
      <c r="K39" s="48"/>
      <c r="L39" s="48"/>
    </row>
    <row r="40" spans="1:22" x14ac:dyDescent="0.35">
      <c r="K40" s="48"/>
      <c r="L40" s="48"/>
    </row>
  </sheetData>
  <mergeCells count="5">
    <mergeCell ref="J17:K17"/>
    <mergeCell ref="B1:M1"/>
    <mergeCell ref="J16:K16"/>
    <mergeCell ref="K24:L24"/>
    <mergeCell ref="K19:L19"/>
  </mergeCells>
  <conditionalFormatting sqref="L20:L22">
    <cfRule type="cellIs" dxfId="0" priority="10" operator="lessThan">
      <formula>0</formula>
    </cfRule>
  </conditionalFormatting>
  <conditionalFormatting sqref="O3:O13">
    <cfRule type="iconSet" priority="5">
      <iconSet>
        <cfvo type="percent" val="0"/>
        <cfvo type="num" val="0"/>
        <cfvo type="num" val="0"/>
      </iconSet>
    </cfRule>
    <cfRule type="iconSet" priority="6">
      <iconSet>
        <cfvo type="percent" val="0"/>
        <cfvo type="percent" val="0"/>
        <cfvo type="percent" val="1"/>
      </iconSet>
    </cfRule>
    <cfRule type="iconSet" priority="7">
      <iconSet>
        <cfvo type="percent" val="0"/>
        <cfvo type="percent" val="0"/>
        <cfvo type="num" val="1" gte="0"/>
      </iconSet>
    </cfRule>
    <cfRule type="iconSet" priority="9">
      <iconSet>
        <cfvo type="percent" val="0"/>
        <cfvo type="percent" val="33"/>
        <cfvo type="percent" val="67"/>
      </iconSet>
    </cfRule>
  </conditionalFormatting>
  <conditionalFormatting sqref="O20">
    <cfRule type="iconSet" priority="1">
      <iconSet>
        <cfvo type="percent" val="0"/>
        <cfvo type="num" val="0"/>
        <cfvo type="num" val="0"/>
      </iconSet>
    </cfRule>
    <cfRule type="iconSet" priority="2">
      <iconSet>
        <cfvo type="percent" val="0"/>
        <cfvo type="percent" val="0"/>
        <cfvo type="percent" val="1"/>
      </iconSet>
    </cfRule>
    <cfRule type="iconSet" priority="3">
      <iconSet>
        <cfvo type="percent" val="0"/>
        <cfvo type="percent" val="0"/>
        <cfvo type="num" val="1" gte="0"/>
      </iconSet>
    </cfRule>
    <cfRule type="iconSet" priority="4">
      <iconSet>
        <cfvo type="percent" val="0"/>
        <cfvo type="percent" val="33"/>
        <cfvo type="percent" val="67"/>
      </iconSet>
    </cfRule>
  </conditionalFormatting>
  <pageMargins left="0.25" right="0.25" top="0.75" bottom="0.75" header="0.3" footer="0.3"/>
  <pageSetup paperSize="9" scale="85" orientation="landscape" horizontalDpi="360" verticalDpi="36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BBE5B-1FCE-47AA-AD17-909958C63EDA}">
  <sheetPr>
    <tabColor theme="9" tint="-0.249977111117893"/>
  </sheetPr>
  <dimension ref="A1:N254"/>
  <sheetViews>
    <sheetView topLeftCell="A4" zoomScale="80" zoomScaleNormal="80" workbookViewId="0">
      <pane xSplit="1" ySplit="3" topLeftCell="B226" activePane="bottomRight" state="frozen"/>
      <selection activeCell="A4" sqref="A4"/>
      <selection pane="topRight" activeCell="B4" sqref="B4"/>
      <selection pane="bottomLeft" activeCell="A7" sqref="A7"/>
      <selection pane="bottomRight" activeCell="E103" sqref="E103"/>
    </sheetView>
  </sheetViews>
  <sheetFormatPr baseColWidth="10" defaultRowHeight="14.25" x14ac:dyDescent="0.45"/>
  <cols>
    <col min="2" max="2" width="11.86328125" style="171" bestFit="1" customWidth="1"/>
    <col min="3" max="3" width="37.265625" style="80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90" bestFit="1" customWidth="1"/>
    <col min="8" max="8" width="9.73046875" style="90" customWidth="1"/>
    <col min="9" max="9" width="12" style="8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184">
        <v>2019</v>
      </c>
    </row>
    <row r="2" spans="1:10" x14ac:dyDescent="0.45">
      <c r="B2" s="185" t="s">
        <v>31</v>
      </c>
      <c r="C2" s="94"/>
      <c r="D2" s="3"/>
      <c r="E2" s="15"/>
      <c r="F2" s="9"/>
      <c r="G2" s="91"/>
      <c r="H2" s="91"/>
    </row>
    <row r="3" spans="1:10" x14ac:dyDescent="0.45">
      <c r="B3" s="185" t="s">
        <v>26</v>
      </c>
      <c r="C3" s="95">
        <v>20537982765</v>
      </c>
      <c r="D3" s="3"/>
      <c r="E3" s="15"/>
      <c r="F3" s="9"/>
      <c r="G3" s="91"/>
      <c r="H3" s="91"/>
      <c r="I3" s="9"/>
    </row>
    <row r="4" spans="1:10" x14ac:dyDescent="0.45">
      <c r="B4" s="185" t="s">
        <v>6</v>
      </c>
      <c r="C4" s="95" t="s">
        <v>41</v>
      </c>
      <c r="D4" s="3"/>
      <c r="E4" s="15"/>
      <c r="F4" s="9"/>
      <c r="G4" s="91"/>
      <c r="H4" s="91"/>
      <c r="I4" s="9"/>
    </row>
    <row r="5" spans="1:10" ht="15" customHeight="1" x14ac:dyDescent="0.45">
      <c r="A5" s="1"/>
      <c r="B5" s="314" t="s">
        <v>2</v>
      </c>
      <c r="C5" s="315" t="s">
        <v>32</v>
      </c>
      <c r="D5" s="306" t="s">
        <v>36</v>
      </c>
      <c r="E5" s="306"/>
      <c r="F5" s="313" t="s">
        <v>7</v>
      </c>
      <c r="G5" s="318" t="s">
        <v>8</v>
      </c>
      <c r="H5" s="318" t="s">
        <v>5</v>
      </c>
      <c r="I5" s="126" t="s">
        <v>3</v>
      </c>
    </row>
    <row r="6" spans="1:10" x14ac:dyDescent="0.45">
      <c r="A6" s="2"/>
      <c r="B6" s="314"/>
      <c r="C6" s="315"/>
      <c r="D6" s="306"/>
      <c r="E6" s="306"/>
      <c r="F6" s="313"/>
      <c r="G6" s="318"/>
      <c r="H6" s="318"/>
      <c r="I6" s="126" t="s">
        <v>4</v>
      </c>
    </row>
    <row r="7" spans="1:10" s="62" customFormat="1" x14ac:dyDescent="0.45">
      <c r="A7"/>
      <c r="B7" s="171"/>
      <c r="C7" s="94" t="s">
        <v>30</v>
      </c>
      <c r="D7" t="s">
        <v>25</v>
      </c>
      <c r="E7" s="6"/>
      <c r="F7" s="8"/>
      <c r="G7" s="90"/>
      <c r="H7" s="90"/>
      <c r="I7" s="9">
        <f>SUM('AGO25'!E261)</f>
        <v>64601.509999999944</v>
      </c>
      <c r="J7"/>
    </row>
    <row r="8" spans="1:10" s="62" customFormat="1" x14ac:dyDescent="0.45">
      <c r="A8">
        <v>1</v>
      </c>
      <c r="B8" s="107" t="s">
        <v>580</v>
      </c>
      <c r="C8" s="79" t="s">
        <v>87</v>
      </c>
      <c r="D8"/>
      <c r="E8" s="6"/>
      <c r="F8" s="128">
        <v>395</v>
      </c>
      <c r="G8" s="120"/>
      <c r="H8" s="120"/>
      <c r="I8" s="240">
        <f t="shared" ref="I8:I71" si="0">I7+F8-G8-H8</f>
        <v>64996.509999999944</v>
      </c>
      <c r="J8"/>
    </row>
    <row r="9" spans="1:10" s="62" customFormat="1" x14ac:dyDescent="0.45">
      <c r="A9">
        <v>2</v>
      </c>
      <c r="B9" s="107" t="s">
        <v>580</v>
      </c>
      <c r="C9" s="79" t="s">
        <v>85</v>
      </c>
      <c r="D9"/>
      <c r="E9" s="6"/>
      <c r="F9" s="128">
        <v>382.23</v>
      </c>
      <c r="G9" s="120"/>
      <c r="H9" s="120"/>
      <c r="I9" s="240">
        <f t="shared" si="0"/>
        <v>65378.739999999947</v>
      </c>
      <c r="J9"/>
    </row>
    <row r="10" spans="1:10" s="62" customFormat="1" x14ac:dyDescent="0.45">
      <c r="A10">
        <v>3</v>
      </c>
      <c r="B10" s="171" t="s">
        <v>580</v>
      </c>
      <c r="C10" s="79" t="s">
        <v>143</v>
      </c>
      <c r="D10"/>
      <c r="E10" s="6"/>
      <c r="F10" s="128">
        <v>453.03</v>
      </c>
      <c r="G10" s="90"/>
      <c r="H10" s="90"/>
      <c r="I10" s="240">
        <f t="shared" si="0"/>
        <v>65831.769999999946</v>
      </c>
      <c r="J10"/>
    </row>
    <row r="11" spans="1:10" s="62" customFormat="1" x14ac:dyDescent="0.45">
      <c r="A11">
        <v>4</v>
      </c>
      <c r="B11" s="171" t="s">
        <v>580</v>
      </c>
      <c r="C11" s="79" t="s">
        <v>115</v>
      </c>
      <c r="D11"/>
      <c r="E11" s="6"/>
      <c r="F11" s="128">
        <v>430.1</v>
      </c>
      <c r="G11" s="90"/>
      <c r="H11" s="90"/>
      <c r="I11" s="240">
        <f t="shared" si="0"/>
        <v>66261.869999999952</v>
      </c>
      <c r="J11"/>
    </row>
    <row r="12" spans="1:10" s="62" customFormat="1" x14ac:dyDescent="0.45">
      <c r="A12">
        <v>5</v>
      </c>
      <c r="B12" s="171" t="s">
        <v>580</v>
      </c>
      <c r="C12" s="79" t="s">
        <v>85</v>
      </c>
      <c r="D12"/>
      <c r="E12" s="6"/>
      <c r="F12" s="128">
        <v>391.05</v>
      </c>
      <c r="G12" s="90"/>
      <c r="H12" s="90"/>
      <c r="I12" s="240">
        <f t="shared" si="0"/>
        <v>66652.919999999955</v>
      </c>
      <c r="J12"/>
    </row>
    <row r="13" spans="1:10" s="62" customFormat="1" x14ac:dyDescent="0.45">
      <c r="A13">
        <v>6</v>
      </c>
      <c r="B13" s="171" t="s">
        <v>580</v>
      </c>
      <c r="C13" s="79" t="s">
        <v>85</v>
      </c>
      <c r="D13"/>
      <c r="E13" s="6"/>
      <c r="F13" s="128">
        <v>387.49</v>
      </c>
      <c r="G13" s="90"/>
      <c r="H13" s="90"/>
      <c r="I13" s="240">
        <f t="shared" si="0"/>
        <v>67040.40999999996</v>
      </c>
      <c r="J13"/>
    </row>
    <row r="14" spans="1:10" s="62" customFormat="1" x14ac:dyDescent="0.45">
      <c r="A14">
        <v>7</v>
      </c>
      <c r="B14" s="171" t="s">
        <v>580</v>
      </c>
      <c r="C14" s="79" t="s">
        <v>115</v>
      </c>
      <c r="D14"/>
      <c r="E14" s="6"/>
      <c r="F14" s="128">
        <v>383.5</v>
      </c>
      <c r="G14" s="90"/>
      <c r="H14" s="90"/>
      <c r="I14" s="240">
        <f t="shared" si="0"/>
        <v>67423.90999999996</v>
      </c>
      <c r="J14"/>
    </row>
    <row r="15" spans="1:10" s="62" customFormat="1" x14ac:dyDescent="0.45">
      <c r="A15">
        <v>8</v>
      </c>
      <c r="B15" s="171" t="s">
        <v>580</v>
      </c>
      <c r="C15" s="79" t="s">
        <v>85</v>
      </c>
      <c r="D15"/>
      <c r="E15" s="6"/>
      <c r="F15" s="128">
        <v>373.06</v>
      </c>
      <c r="G15" s="90"/>
      <c r="H15" s="90"/>
      <c r="I15" s="240">
        <f t="shared" si="0"/>
        <v>67796.969999999958</v>
      </c>
      <c r="J15"/>
    </row>
    <row r="16" spans="1:10" s="62" customFormat="1" x14ac:dyDescent="0.45">
      <c r="A16">
        <v>9</v>
      </c>
      <c r="B16" s="171" t="s">
        <v>580</v>
      </c>
      <c r="C16" s="79" t="s">
        <v>85</v>
      </c>
      <c r="D16"/>
      <c r="E16" s="6"/>
      <c r="F16" s="128">
        <v>365.64</v>
      </c>
      <c r="G16" s="90"/>
      <c r="H16" s="90"/>
      <c r="I16" s="240">
        <f t="shared" si="0"/>
        <v>68162.609999999957</v>
      </c>
      <c r="J16"/>
    </row>
    <row r="17" spans="1:10" s="62" customFormat="1" x14ac:dyDescent="0.45">
      <c r="A17">
        <v>10</v>
      </c>
      <c r="B17" s="171" t="s">
        <v>580</v>
      </c>
      <c r="C17" s="79" t="s">
        <v>113</v>
      </c>
      <c r="D17"/>
      <c r="E17" s="6"/>
      <c r="F17" s="128">
        <v>357.13</v>
      </c>
      <c r="G17" s="90"/>
      <c r="H17" s="90"/>
      <c r="I17" s="240">
        <f t="shared" si="0"/>
        <v>68519.739999999962</v>
      </c>
      <c r="J17"/>
    </row>
    <row r="18" spans="1:10" s="62" customFormat="1" x14ac:dyDescent="0.45">
      <c r="A18">
        <v>11</v>
      </c>
      <c r="B18" s="171" t="s">
        <v>580</v>
      </c>
      <c r="C18" s="79" t="s">
        <v>85</v>
      </c>
      <c r="D18"/>
      <c r="E18" s="6"/>
      <c r="F18" s="128">
        <v>355.96</v>
      </c>
      <c r="G18" s="90"/>
      <c r="H18" s="90"/>
      <c r="I18" s="240">
        <f t="shared" si="0"/>
        <v>68875.699999999968</v>
      </c>
      <c r="J18"/>
    </row>
    <row r="19" spans="1:10" s="62" customFormat="1" x14ac:dyDescent="0.45">
      <c r="A19">
        <v>12</v>
      </c>
      <c r="B19" s="171" t="s">
        <v>580</v>
      </c>
      <c r="C19" s="79" t="s">
        <v>113</v>
      </c>
      <c r="D19"/>
      <c r="E19" s="6"/>
      <c r="F19" s="128">
        <v>323</v>
      </c>
      <c r="G19" s="90"/>
      <c r="H19" s="90"/>
      <c r="I19" s="240">
        <f t="shared" si="0"/>
        <v>69198.699999999968</v>
      </c>
      <c r="J19"/>
    </row>
    <row r="20" spans="1:10" s="62" customFormat="1" x14ac:dyDescent="0.45">
      <c r="A20">
        <v>13</v>
      </c>
      <c r="B20" s="171" t="s">
        <v>583</v>
      </c>
      <c r="C20" s="79" t="s">
        <v>141</v>
      </c>
      <c r="D20"/>
      <c r="E20" s="6"/>
      <c r="F20" s="6"/>
      <c r="G20" s="247">
        <v>50</v>
      </c>
      <c r="H20" s="90"/>
      <c r="I20" s="240">
        <f t="shared" si="0"/>
        <v>69148.699999999968</v>
      </c>
      <c r="J20"/>
    </row>
    <row r="21" spans="1:10" s="62" customFormat="1" x14ac:dyDescent="0.45">
      <c r="A21">
        <v>14</v>
      </c>
      <c r="B21" s="171" t="s">
        <v>583</v>
      </c>
      <c r="C21" s="79" t="s">
        <v>85</v>
      </c>
      <c r="D21"/>
      <c r="E21" s="6"/>
      <c r="F21" s="128">
        <v>404.63</v>
      </c>
      <c r="G21" s="90"/>
      <c r="H21" s="90"/>
      <c r="I21" s="240">
        <f t="shared" si="0"/>
        <v>69553.329999999973</v>
      </c>
      <c r="J21"/>
    </row>
    <row r="22" spans="1:10" s="62" customFormat="1" x14ac:dyDescent="0.45">
      <c r="A22">
        <v>15</v>
      </c>
      <c r="B22" s="171" t="s">
        <v>583</v>
      </c>
      <c r="C22" s="79" t="s">
        <v>143</v>
      </c>
      <c r="D22"/>
      <c r="E22" s="6"/>
      <c r="F22" s="128">
        <v>334</v>
      </c>
      <c r="G22" s="90"/>
      <c r="H22" s="90"/>
      <c r="I22" s="240">
        <f t="shared" si="0"/>
        <v>69887.329999999973</v>
      </c>
      <c r="J22"/>
    </row>
    <row r="23" spans="1:10" s="62" customFormat="1" x14ac:dyDescent="0.45">
      <c r="A23">
        <v>16</v>
      </c>
      <c r="B23" s="171" t="s">
        <v>583</v>
      </c>
      <c r="C23" s="79" t="s">
        <v>584</v>
      </c>
      <c r="D23"/>
      <c r="E23" s="6"/>
      <c r="F23" s="128">
        <v>342.08</v>
      </c>
      <c r="G23" s="90"/>
      <c r="H23" s="90"/>
      <c r="I23" s="240">
        <f t="shared" si="0"/>
        <v>70229.409999999974</v>
      </c>
      <c r="J23"/>
    </row>
    <row r="24" spans="1:10" s="62" customFormat="1" x14ac:dyDescent="0.45">
      <c r="A24">
        <v>17</v>
      </c>
      <c r="B24" s="171" t="s">
        <v>583</v>
      </c>
      <c r="C24" s="79" t="s">
        <v>125</v>
      </c>
      <c r="D24"/>
      <c r="E24" s="6"/>
      <c r="F24" s="6"/>
      <c r="G24" s="249">
        <v>177</v>
      </c>
      <c r="H24" s="90"/>
      <c r="I24" s="240">
        <f t="shared" si="0"/>
        <v>70052.409999999974</v>
      </c>
      <c r="J24"/>
    </row>
    <row r="25" spans="1:10" s="62" customFormat="1" x14ac:dyDescent="0.45">
      <c r="A25">
        <v>18</v>
      </c>
      <c r="B25" s="171" t="s">
        <v>583</v>
      </c>
      <c r="C25" s="79" t="s">
        <v>586</v>
      </c>
      <c r="D25"/>
      <c r="E25" s="6"/>
      <c r="F25" s="6"/>
      <c r="G25" s="247">
        <v>215.82</v>
      </c>
      <c r="H25" s="90"/>
      <c r="I25" s="240">
        <f t="shared" si="0"/>
        <v>69836.589999999967</v>
      </c>
      <c r="J25"/>
    </row>
    <row r="26" spans="1:10" s="62" customFormat="1" x14ac:dyDescent="0.45">
      <c r="A26">
        <v>19</v>
      </c>
      <c r="B26" s="171" t="s">
        <v>583</v>
      </c>
      <c r="C26" s="79" t="s">
        <v>585</v>
      </c>
      <c r="D26"/>
      <c r="E26" s="6"/>
      <c r="F26" s="6"/>
      <c r="G26" s="247">
        <v>222.3</v>
      </c>
      <c r="H26" s="90"/>
      <c r="I26" s="240">
        <f t="shared" si="0"/>
        <v>69614.289999999964</v>
      </c>
      <c r="J26"/>
    </row>
    <row r="27" spans="1:10" s="62" customFormat="1" x14ac:dyDescent="0.45">
      <c r="A27">
        <v>20</v>
      </c>
      <c r="B27" s="171" t="s">
        <v>583</v>
      </c>
      <c r="C27" s="79" t="s">
        <v>431</v>
      </c>
      <c r="D27"/>
      <c r="E27" s="6"/>
      <c r="F27" s="128">
        <v>396.24</v>
      </c>
      <c r="G27" s="90"/>
      <c r="H27" s="90"/>
      <c r="I27" s="240">
        <f t="shared" si="0"/>
        <v>70010.52999999997</v>
      </c>
      <c r="J27"/>
    </row>
    <row r="28" spans="1:10" s="62" customFormat="1" x14ac:dyDescent="0.45">
      <c r="A28">
        <v>21</v>
      </c>
      <c r="B28" s="171" t="s">
        <v>583</v>
      </c>
      <c r="C28" s="79" t="s">
        <v>143</v>
      </c>
      <c r="D28"/>
      <c r="E28" s="6"/>
      <c r="F28" s="128">
        <v>726.09</v>
      </c>
      <c r="G28" s="90"/>
      <c r="H28" s="90"/>
      <c r="I28" s="240">
        <f t="shared" si="0"/>
        <v>70736.619999999966</v>
      </c>
      <c r="J28"/>
    </row>
    <row r="29" spans="1:10" s="62" customFormat="1" x14ac:dyDescent="0.45">
      <c r="A29">
        <v>22</v>
      </c>
      <c r="B29" s="171" t="s">
        <v>583</v>
      </c>
      <c r="C29" s="79" t="s">
        <v>85</v>
      </c>
      <c r="D29"/>
      <c r="E29" s="6"/>
      <c r="F29" s="128">
        <v>1779.36</v>
      </c>
      <c r="G29" s="90"/>
      <c r="H29" s="90"/>
      <c r="I29" s="240">
        <f t="shared" si="0"/>
        <v>72515.979999999967</v>
      </c>
      <c r="J29"/>
    </row>
    <row r="30" spans="1:10" s="62" customFormat="1" x14ac:dyDescent="0.45">
      <c r="A30">
        <v>23</v>
      </c>
      <c r="B30" s="171" t="s">
        <v>583</v>
      </c>
      <c r="C30" s="79" t="s">
        <v>87</v>
      </c>
      <c r="D30"/>
      <c r="E30" s="6"/>
      <c r="F30" s="128">
        <v>500</v>
      </c>
      <c r="G30" s="90"/>
      <c r="H30" s="90"/>
      <c r="I30" s="240">
        <f t="shared" si="0"/>
        <v>73015.979999999967</v>
      </c>
      <c r="J30"/>
    </row>
    <row r="31" spans="1:10" s="62" customFormat="1" x14ac:dyDescent="0.45">
      <c r="A31">
        <v>24</v>
      </c>
      <c r="B31" s="171" t="s">
        <v>583</v>
      </c>
      <c r="C31" s="80" t="s">
        <v>87</v>
      </c>
      <c r="D31"/>
      <c r="E31" s="6"/>
      <c r="F31" s="83">
        <v>100</v>
      </c>
      <c r="G31" s="90"/>
      <c r="H31" s="90"/>
      <c r="I31" s="240">
        <f t="shared" si="0"/>
        <v>73115.979999999967</v>
      </c>
      <c r="J31"/>
    </row>
    <row r="32" spans="1:10" s="62" customFormat="1" x14ac:dyDescent="0.45">
      <c r="A32">
        <v>25</v>
      </c>
      <c r="B32" s="171">
        <v>45902</v>
      </c>
      <c r="C32" s="80" t="s">
        <v>119</v>
      </c>
      <c r="D32"/>
      <c r="E32" s="6"/>
      <c r="F32" s="6"/>
      <c r="G32" s="90"/>
      <c r="H32" s="90">
        <v>0.05</v>
      </c>
      <c r="I32" s="240">
        <f t="shared" si="0"/>
        <v>73115.929999999964</v>
      </c>
      <c r="J32"/>
    </row>
    <row r="33" spans="1:10" s="62" customFormat="1" x14ac:dyDescent="0.45">
      <c r="A33">
        <v>26</v>
      </c>
      <c r="B33" s="171" t="s">
        <v>587</v>
      </c>
      <c r="C33" s="80" t="s">
        <v>131</v>
      </c>
      <c r="D33"/>
      <c r="E33" s="6"/>
      <c r="F33" s="6"/>
      <c r="G33" s="247">
        <v>571.58000000000004</v>
      </c>
      <c r="H33" s="90"/>
      <c r="I33" s="240">
        <f t="shared" si="0"/>
        <v>72544.349999999962</v>
      </c>
      <c r="J33"/>
    </row>
    <row r="34" spans="1:10" s="62" customFormat="1" x14ac:dyDescent="0.45">
      <c r="A34">
        <v>27</v>
      </c>
      <c r="B34" s="171" t="s">
        <v>587</v>
      </c>
      <c r="C34" s="80" t="s">
        <v>132</v>
      </c>
      <c r="D34"/>
      <c r="E34" s="6"/>
      <c r="F34" s="6"/>
      <c r="G34" s="247">
        <v>444.65</v>
      </c>
      <c r="H34" s="90"/>
      <c r="I34" s="240">
        <f t="shared" si="0"/>
        <v>72099.699999999968</v>
      </c>
      <c r="J34"/>
    </row>
    <row r="35" spans="1:10" s="62" customFormat="1" x14ac:dyDescent="0.45">
      <c r="A35">
        <v>28</v>
      </c>
      <c r="B35" s="171" t="s">
        <v>587</v>
      </c>
      <c r="C35" s="79" t="s">
        <v>133</v>
      </c>
      <c r="D35"/>
      <c r="E35" s="6"/>
      <c r="F35" s="6"/>
      <c r="G35" s="247">
        <v>291.24</v>
      </c>
      <c r="H35" s="90"/>
      <c r="I35" s="240">
        <f t="shared" si="0"/>
        <v>71808.459999999963</v>
      </c>
      <c r="J35"/>
    </row>
    <row r="36" spans="1:10" s="62" customFormat="1" x14ac:dyDescent="0.45">
      <c r="A36">
        <v>29</v>
      </c>
      <c r="B36" s="171" t="s">
        <v>587</v>
      </c>
      <c r="C36" s="79" t="s">
        <v>134</v>
      </c>
      <c r="D36"/>
      <c r="E36" s="6"/>
      <c r="F36" s="6"/>
      <c r="G36" s="247">
        <v>128.47999999999999</v>
      </c>
      <c r="H36" s="90"/>
      <c r="I36" s="240">
        <f t="shared" si="0"/>
        <v>71679.979999999967</v>
      </c>
      <c r="J36"/>
    </row>
    <row r="37" spans="1:10" s="62" customFormat="1" x14ac:dyDescent="0.45">
      <c r="A37">
        <v>30</v>
      </c>
      <c r="B37" s="171" t="s">
        <v>587</v>
      </c>
      <c r="C37" s="80" t="s">
        <v>85</v>
      </c>
      <c r="D37"/>
      <c r="E37" s="6"/>
      <c r="F37" s="83">
        <v>500</v>
      </c>
      <c r="G37" s="90"/>
      <c r="H37" s="90"/>
      <c r="I37" s="240">
        <f t="shared" si="0"/>
        <v>72179.979999999967</v>
      </c>
      <c r="J37"/>
    </row>
    <row r="38" spans="1:10" s="62" customFormat="1" x14ac:dyDescent="0.45">
      <c r="A38">
        <v>31</v>
      </c>
      <c r="B38" s="171" t="s">
        <v>587</v>
      </c>
      <c r="C38" s="80" t="s">
        <v>85</v>
      </c>
      <c r="D38"/>
      <c r="E38" s="6"/>
      <c r="F38" s="83">
        <v>455.46</v>
      </c>
      <c r="G38" s="90"/>
      <c r="H38" s="90"/>
      <c r="I38" s="240">
        <f t="shared" si="0"/>
        <v>72635.439999999973</v>
      </c>
      <c r="J38"/>
    </row>
    <row r="39" spans="1:10" s="62" customFormat="1" x14ac:dyDescent="0.45">
      <c r="A39">
        <v>32</v>
      </c>
      <c r="B39" s="171" t="s">
        <v>587</v>
      </c>
      <c r="C39" s="80" t="s">
        <v>87</v>
      </c>
      <c r="D39"/>
      <c r="E39" s="6"/>
      <c r="F39" s="83">
        <v>400</v>
      </c>
      <c r="G39" s="90"/>
      <c r="H39" s="90"/>
      <c r="I39" s="240">
        <f t="shared" si="0"/>
        <v>73035.439999999973</v>
      </c>
      <c r="J39"/>
    </row>
    <row r="40" spans="1:10" s="62" customFormat="1" x14ac:dyDescent="0.45">
      <c r="A40">
        <v>33</v>
      </c>
      <c r="B40" s="171" t="s">
        <v>587</v>
      </c>
      <c r="C40" s="80" t="s">
        <v>86</v>
      </c>
      <c r="D40"/>
      <c r="E40" s="6"/>
      <c r="F40" s="83">
        <v>335.18</v>
      </c>
      <c r="G40" s="90"/>
      <c r="H40" s="90"/>
      <c r="I40" s="240">
        <f t="shared" si="0"/>
        <v>73370.619999999966</v>
      </c>
      <c r="J40"/>
    </row>
    <row r="41" spans="1:10" s="62" customFormat="1" x14ac:dyDescent="0.45">
      <c r="A41">
        <v>34</v>
      </c>
      <c r="B41" s="171" t="s">
        <v>588</v>
      </c>
      <c r="C41" s="80" t="s">
        <v>119</v>
      </c>
      <c r="D41"/>
      <c r="E41" s="6"/>
      <c r="F41" s="6"/>
      <c r="G41" s="90"/>
      <c r="H41" s="90">
        <v>0.1</v>
      </c>
      <c r="I41" s="240">
        <f t="shared" si="0"/>
        <v>73370.51999999996</v>
      </c>
      <c r="J41"/>
    </row>
    <row r="42" spans="1:10" s="62" customFormat="1" x14ac:dyDescent="0.45">
      <c r="A42">
        <v>35</v>
      </c>
      <c r="B42" s="171" t="s">
        <v>588</v>
      </c>
      <c r="C42" s="80" t="s">
        <v>589</v>
      </c>
      <c r="D42"/>
      <c r="E42" s="6"/>
      <c r="F42" s="83">
        <v>1995.29</v>
      </c>
      <c r="G42" s="90"/>
      <c r="H42" s="90"/>
      <c r="I42" s="240">
        <f t="shared" si="0"/>
        <v>75365.809999999954</v>
      </c>
      <c r="J42"/>
    </row>
    <row r="43" spans="1:10" s="62" customFormat="1" x14ac:dyDescent="0.45">
      <c r="A43">
        <v>36</v>
      </c>
      <c r="B43" s="171" t="s">
        <v>588</v>
      </c>
      <c r="C43" s="80" t="s">
        <v>85</v>
      </c>
      <c r="D43"/>
      <c r="E43" s="6"/>
      <c r="F43" s="83">
        <v>1030.18</v>
      </c>
      <c r="G43" s="90"/>
      <c r="H43" s="90"/>
      <c r="I43" s="240">
        <f t="shared" si="0"/>
        <v>76395.989999999947</v>
      </c>
      <c r="J43"/>
    </row>
    <row r="44" spans="1:10" s="62" customFormat="1" x14ac:dyDescent="0.45">
      <c r="A44">
        <v>37</v>
      </c>
      <c r="B44" s="171" t="s">
        <v>588</v>
      </c>
      <c r="C44" s="80" t="s">
        <v>87</v>
      </c>
      <c r="D44"/>
      <c r="E44" s="6"/>
      <c r="F44" s="83">
        <v>500</v>
      </c>
      <c r="G44" s="90"/>
      <c r="H44" s="90"/>
      <c r="I44" s="240">
        <f t="shared" si="0"/>
        <v>76895.989999999947</v>
      </c>
      <c r="J44"/>
    </row>
    <row r="45" spans="1:10" s="62" customFormat="1" x14ac:dyDescent="0.45">
      <c r="A45">
        <v>38</v>
      </c>
      <c r="B45" s="171" t="s">
        <v>588</v>
      </c>
      <c r="C45" s="80" t="s">
        <v>115</v>
      </c>
      <c r="D45"/>
      <c r="E45" s="6"/>
      <c r="F45" s="83">
        <v>420</v>
      </c>
      <c r="G45" s="90"/>
      <c r="H45" s="90"/>
      <c r="I45" s="240">
        <f t="shared" si="0"/>
        <v>77315.989999999947</v>
      </c>
      <c r="J45"/>
    </row>
    <row r="46" spans="1:10" s="62" customFormat="1" x14ac:dyDescent="0.45">
      <c r="A46">
        <v>39</v>
      </c>
      <c r="B46" s="171" t="s">
        <v>588</v>
      </c>
      <c r="C46" s="80" t="s">
        <v>115</v>
      </c>
      <c r="D46"/>
      <c r="E46" s="6"/>
      <c r="F46" s="83">
        <v>360.56</v>
      </c>
      <c r="G46" s="90"/>
      <c r="H46" s="90"/>
      <c r="I46" s="240">
        <f t="shared" si="0"/>
        <v>77676.549999999945</v>
      </c>
      <c r="J46"/>
    </row>
    <row r="47" spans="1:10" s="62" customFormat="1" x14ac:dyDescent="0.45">
      <c r="A47">
        <v>40</v>
      </c>
      <c r="B47" s="171" t="s">
        <v>588</v>
      </c>
      <c r="C47" s="80" t="s">
        <v>87</v>
      </c>
      <c r="D47"/>
      <c r="E47" s="6"/>
      <c r="F47" s="83">
        <v>241.31</v>
      </c>
      <c r="G47" s="90"/>
      <c r="H47" s="90"/>
      <c r="I47" s="240">
        <f t="shared" si="0"/>
        <v>77917.859999999942</v>
      </c>
      <c r="J47"/>
    </row>
    <row r="48" spans="1:10" s="62" customFormat="1" x14ac:dyDescent="0.45">
      <c r="A48">
        <v>41</v>
      </c>
      <c r="B48" s="171" t="s">
        <v>591</v>
      </c>
      <c r="C48" s="80" t="s">
        <v>87</v>
      </c>
      <c r="D48"/>
      <c r="E48" s="6"/>
      <c r="F48" s="83">
        <v>446.48</v>
      </c>
      <c r="G48" s="90"/>
      <c r="H48" s="90"/>
      <c r="I48" s="240">
        <f t="shared" si="0"/>
        <v>78364.339999999938</v>
      </c>
      <c r="J48"/>
    </row>
    <row r="49" spans="1:10" s="62" customFormat="1" x14ac:dyDescent="0.45">
      <c r="A49">
        <v>42</v>
      </c>
      <c r="B49" s="171" t="s">
        <v>591</v>
      </c>
      <c r="C49" s="80" t="s">
        <v>113</v>
      </c>
      <c r="D49"/>
      <c r="E49" s="6"/>
      <c r="F49" s="83">
        <v>418.65</v>
      </c>
      <c r="G49" s="90"/>
      <c r="H49" s="90"/>
      <c r="I49" s="240">
        <f t="shared" si="0"/>
        <v>78782.989999999932</v>
      </c>
      <c r="J49"/>
    </row>
    <row r="50" spans="1:10" s="62" customFormat="1" x14ac:dyDescent="0.45">
      <c r="A50">
        <v>43</v>
      </c>
      <c r="B50" s="171" t="s">
        <v>591</v>
      </c>
      <c r="C50" s="80" t="s">
        <v>85</v>
      </c>
      <c r="D50"/>
      <c r="E50" s="6"/>
      <c r="F50" s="83">
        <v>395.83</v>
      </c>
      <c r="G50" s="90"/>
      <c r="H50" s="90"/>
      <c r="I50" s="240">
        <f t="shared" si="0"/>
        <v>79178.819999999934</v>
      </c>
      <c r="J50"/>
    </row>
    <row r="51" spans="1:10" s="62" customFormat="1" x14ac:dyDescent="0.45">
      <c r="A51">
        <v>44</v>
      </c>
      <c r="B51" s="171" t="s">
        <v>591</v>
      </c>
      <c r="C51" s="80" t="s">
        <v>87</v>
      </c>
      <c r="D51"/>
      <c r="E51" s="6"/>
      <c r="F51" s="83">
        <v>393.92</v>
      </c>
      <c r="G51" s="90"/>
      <c r="H51" s="90"/>
      <c r="I51" s="240">
        <f t="shared" si="0"/>
        <v>79572.739999999932</v>
      </c>
      <c r="J51"/>
    </row>
    <row r="52" spans="1:10" s="62" customFormat="1" x14ac:dyDescent="0.45">
      <c r="A52">
        <v>45</v>
      </c>
      <c r="B52" s="171" t="s">
        <v>591</v>
      </c>
      <c r="C52" s="80" t="s">
        <v>87</v>
      </c>
      <c r="D52"/>
      <c r="E52" s="6"/>
      <c r="F52" s="83">
        <v>393.62</v>
      </c>
      <c r="G52" s="90"/>
      <c r="H52" s="90"/>
      <c r="I52" s="240">
        <f t="shared" si="0"/>
        <v>79966.359999999928</v>
      </c>
      <c r="J52"/>
    </row>
    <row r="53" spans="1:10" s="62" customFormat="1" x14ac:dyDescent="0.45">
      <c r="A53">
        <v>46</v>
      </c>
      <c r="B53" s="171" t="s">
        <v>591</v>
      </c>
      <c r="C53" s="80" t="s">
        <v>86</v>
      </c>
      <c r="D53"/>
      <c r="E53" s="6"/>
      <c r="F53" s="83">
        <v>355.05</v>
      </c>
      <c r="G53" s="90"/>
      <c r="H53" s="90"/>
      <c r="I53" s="240">
        <f t="shared" si="0"/>
        <v>80321.409999999931</v>
      </c>
      <c r="J53"/>
    </row>
    <row r="54" spans="1:10" s="62" customFormat="1" x14ac:dyDescent="0.45">
      <c r="A54">
        <v>47</v>
      </c>
      <c r="B54" s="171" t="s">
        <v>591</v>
      </c>
      <c r="C54" s="80" t="s">
        <v>87</v>
      </c>
      <c r="D54"/>
      <c r="E54" s="6"/>
      <c r="F54" s="83">
        <v>97.3</v>
      </c>
      <c r="G54" s="90"/>
      <c r="H54" s="90"/>
      <c r="I54" s="240">
        <f t="shared" si="0"/>
        <v>80418.709999999934</v>
      </c>
      <c r="J54"/>
    </row>
    <row r="55" spans="1:10" s="62" customFormat="1" x14ac:dyDescent="0.45">
      <c r="A55">
        <v>48</v>
      </c>
      <c r="B55" s="171" t="s">
        <v>590</v>
      </c>
      <c r="C55" s="80" t="s">
        <v>118</v>
      </c>
      <c r="D55"/>
      <c r="E55" s="6"/>
      <c r="F55" s="6"/>
      <c r="G55" s="277">
        <v>9.5</v>
      </c>
      <c r="H55" s="90"/>
      <c r="I55" s="240">
        <f t="shared" si="0"/>
        <v>80409.209999999934</v>
      </c>
      <c r="J55"/>
    </row>
    <row r="56" spans="1:10" s="62" customFormat="1" x14ac:dyDescent="0.45">
      <c r="A56">
        <v>49</v>
      </c>
      <c r="B56" s="171" t="s">
        <v>590</v>
      </c>
      <c r="C56" s="80" t="s">
        <v>118</v>
      </c>
      <c r="D56"/>
      <c r="E56" s="6"/>
      <c r="F56" s="6"/>
      <c r="G56" s="277">
        <v>4</v>
      </c>
      <c r="H56" s="90"/>
      <c r="I56" s="240">
        <f t="shared" si="0"/>
        <v>80405.209999999934</v>
      </c>
      <c r="J56"/>
    </row>
    <row r="57" spans="1:10" s="62" customFormat="1" x14ac:dyDescent="0.45">
      <c r="A57">
        <v>50</v>
      </c>
      <c r="B57" s="171" t="s">
        <v>590</v>
      </c>
      <c r="C57" s="79" t="s">
        <v>140</v>
      </c>
      <c r="D57"/>
      <c r="E57" s="6"/>
      <c r="F57" s="6"/>
      <c r="G57" s="249">
        <v>298.60000000000002</v>
      </c>
      <c r="H57" s="90"/>
      <c r="I57" s="240">
        <f t="shared" si="0"/>
        <v>80106.609999999928</v>
      </c>
      <c r="J57"/>
    </row>
    <row r="58" spans="1:10" s="62" customFormat="1" x14ac:dyDescent="0.45">
      <c r="A58">
        <v>51</v>
      </c>
      <c r="B58" s="171" t="s">
        <v>590</v>
      </c>
      <c r="C58" s="79" t="s">
        <v>224</v>
      </c>
      <c r="D58"/>
      <c r="E58" s="6"/>
      <c r="F58" s="6"/>
      <c r="G58" s="249">
        <v>94.8</v>
      </c>
      <c r="H58" s="90"/>
      <c r="I58" s="240">
        <f t="shared" si="0"/>
        <v>80011.809999999925</v>
      </c>
      <c r="J58"/>
    </row>
    <row r="59" spans="1:10" s="62" customFormat="1" x14ac:dyDescent="0.45">
      <c r="A59">
        <v>52</v>
      </c>
      <c r="B59" s="171" t="s">
        <v>590</v>
      </c>
      <c r="C59" s="80" t="s">
        <v>597</v>
      </c>
      <c r="D59"/>
      <c r="E59" s="6"/>
      <c r="F59" s="6"/>
      <c r="G59" s="247">
        <v>177</v>
      </c>
      <c r="H59" s="90"/>
      <c r="I59" s="240">
        <f t="shared" si="0"/>
        <v>79834.809999999925</v>
      </c>
      <c r="J59"/>
    </row>
    <row r="60" spans="1:10" s="62" customFormat="1" x14ac:dyDescent="0.45">
      <c r="A60">
        <v>53</v>
      </c>
      <c r="B60" s="171" t="s">
        <v>590</v>
      </c>
      <c r="C60" s="80" t="s">
        <v>118</v>
      </c>
      <c r="D60"/>
      <c r="E60" s="6"/>
      <c r="F60" s="6"/>
      <c r="G60" s="247">
        <v>43</v>
      </c>
      <c r="H60" s="90"/>
      <c r="I60" s="240">
        <f t="shared" si="0"/>
        <v>79791.809999999925</v>
      </c>
      <c r="J60"/>
    </row>
    <row r="61" spans="1:10" s="62" customFormat="1" x14ac:dyDescent="0.45">
      <c r="A61">
        <v>54</v>
      </c>
      <c r="B61" s="171" t="s">
        <v>590</v>
      </c>
      <c r="C61" s="80" t="s">
        <v>118</v>
      </c>
      <c r="D61"/>
      <c r="E61" s="6"/>
      <c r="F61" s="6"/>
      <c r="G61" s="248">
        <v>13</v>
      </c>
      <c r="H61" s="90"/>
      <c r="I61" s="240">
        <f t="shared" si="0"/>
        <v>79778.809999999925</v>
      </c>
      <c r="J61"/>
    </row>
    <row r="62" spans="1:10" s="62" customFormat="1" x14ac:dyDescent="0.45">
      <c r="A62">
        <v>55</v>
      </c>
      <c r="B62" s="171" t="s">
        <v>595</v>
      </c>
      <c r="C62" s="80" t="s">
        <v>115</v>
      </c>
      <c r="D62"/>
      <c r="E62" s="6"/>
      <c r="F62" s="83">
        <v>385.31</v>
      </c>
      <c r="G62" s="90"/>
      <c r="H62" s="90"/>
      <c r="I62" s="240">
        <f t="shared" si="0"/>
        <v>80164.119999999923</v>
      </c>
      <c r="J62"/>
    </row>
    <row r="63" spans="1:10" s="62" customFormat="1" x14ac:dyDescent="0.45">
      <c r="A63">
        <v>56</v>
      </c>
      <c r="B63" s="171" t="s">
        <v>594</v>
      </c>
      <c r="C63" s="80" t="s">
        <v>85</v>
      </c>
      <c r="D63"/>
      <c r="E63" s="6"/>
      <c r="F63" s="83">
        <v>500</v>
      </c>
      <c r="G63" s="90"/>
      <c r="H63" s="90"/>
      <c r="I63" s="240">
        <f t="shared" si="0"/>
        <v>80664.119999999923</v>
      </c>
      <c r="J63"/>
    </row>
    <row r="64" spans="1:10" s="62" customFormat="1" x14ac:dyDescent="0.45">
      <c r="A64">
        <v>57</v>
      </c>
      <c r="B64" s="171" t="s">
        <v>594</v>
      </c>
      <c r="C64" s="80" t="s">
        <v>85</v>
      </c>
      <c r="D64"/>
      <c r="E64" s="6"/>
      <c r="F64" s="83">
        <v>381.74</v>
      </c>
      <c r="G64" s="90"/>
      <c r="H64" s="90"/>
      <c r="I64" s="240">
        <f t="shared" si="0"/>
        <v>81045.859999999928</v>
      </c>
      <c r="J64"/>
    </row>
    <row r="65" spans="1:10" s="62" customFormat="1" x14ac:dyDescent="0.45">
      <c r="A65">
        <v>58</v>
      </c>
      <c r="B65" s="171" t="s">
        <v>594</v>
      </c>
      <c r="C65" s="80" t="s">
        <v>596</v>
      </c>
      <c r="D65"/>
      <c r="E65" s="6"/>
      <c r="F65" s="83">
        <v>360.67</v>
      </c>
      <c r="G65" s="90"/>
      <c r="H65" s="90"/>
      <c r="I65" s="240">
        <f t="shared" si="0"/>
        <v>81406.529999999926</v>
      </c>
      <c r="J65"/>
    </row>
    <row r="66" spans="1:10" s="62" customFormat="1" x14ac:dyDescent="0.45">
      <c r="A66">
        <v>59</v>
      </c>
      <c r="B66" s="171" t="s">
        <v>594</v>
      </c>
      <c r="C66" s="80" t="s">
        <v>85</v>
      </c>
      <c r="D66"/>
      <c r="E66" s="6"/>
      <c r="F66" s="83">
        <v>300</v>
      </c>
      <c r="G66" s="90"/>
      <c r="H66" s="90"/>
      <c r="I66" s="240">
        <f t="shared" si="0"/>
        <v>81706.529999999926</v>
      </c>
      <c r="J66"/>
    </row>
    <row r="67" spans="1:10" s="62" customFormat="1" x14ac:dyDescent="0.45">
      <c r="A67">
        <v>60</v>
      </c>
      <c r="B67" s="171" t="s">
        <v>593</v>
      </c>
      <c r="C67" s="80" t="s">
        <v>85</v>
      </c>
      <c r="D67"/>
      <c r="E67" s="6"/>
      <c r="F67" s="83">
        <v>900</v>
      </c>
      <c r="G67" s="90"/>
      <c r="H67" s="90"/>
      <c r="I67" s="240">
        <f t="shared" si="0"/>
        <v>82606.529999999926</v>
      </c>
      <c r="J67"/>
    </row>
    <row r="68" spans="1:10" s="62" customFormat="1" x14ac:dyDescent="0.45">
      <c r="A68">
        <v>61</v>
      </c>
      <c r="B68" s="171" t="s">
        <v>593</v>
      </c>
      <c r="C68" s="80" t="s">
        <v>85</v>
      </c>
      <c r="D68"/>
      <c r="E68" s="6"/>
      <c r="F68" s="83">
        <v>400</v>
      </c>
      <c r="G68" s="90"/>
      <c r="H68" s="90"/>
      <c r="I68" s="240">
        <f t="shared" si="0"/>
        <v>83006.529999999926</v>
      </c>
      <c r="J68"/>
    </row>
    <row r="69" spans="1:10" s="62" customFormat="1" x14ac:dyDescent="0.45">
      <c r="A69">
        <v>62</v>
      </c>
      <c r="B69" s="171" t="s">
        <v>593</v>
      </c>
      <c r="C69" s="80" t="s">
        <v>115</v>
      </c>
      <c r="D69"/>
      <c r="E69" s="6"/>
      <c r="F69" s="83">
        <v>366.91</v>
      </c>
      <c r="G69" s="90"/>
      <c r="H69" s="90"/>
      <c r="I69" s="240">
        <f t="shared" si="0"/>
        <v>83373.43999999993</v>
      </c>
      <c r="J69"/>
    </row>
    <row r="70" spans="1:10" s="62" customFormat="1" x14ac:dyDescent="0.45">
      <c r="A70">
        <v>63</v>
      </c>
      <c r="B70" s="171" t="s">
        <v>593</v>
      </c>
      <c r="C70" s="80" t="s">
        <v>85</v>
      </c>
      <c r="D70"/>
      <c r="E70" s="6"/>
      <c r="F70" s="83">
        <v>100</v>
      </c>
      <c r="G70" s="90"/>
      <c r="H70" s="90"/>
      <c r="I70" s="240">
        <f t="shared" si="0"/>
        <v>83473.43999999993</v>
      </c>
      <c r="J70"/>
    </row>
    <row r="71" spans="1:10" s="62" customFormat="1" x14ac:dyDescent="0.45">
      <c r="A71">
        <v>64</v>
      </c>
      <c r="B71" s="171" t="s">
        <v>592</v>
      </c>
      <c r="C71" s="80" t="s">
        <v>85</v>
      </c>
      <c r="D71"/>
      <c r="E71" s="6"/>
      <c r="F71" s="83">
        <v>383</v>
      </c>
      <c r="G71" s="90"/>
      <c r="H71" s="90"/>
      <c r="I71" s="240">
        <f t="shared" si="0"/>
        <v>83856.43999999993</v>
      </c>
      <c r="J71"/>
    </row>
    <row r="72" spans="1:10" s="62" customFormat="1" x14ac:dyDescent="0.45">
      <c r="A72">
        <v>65</v>
      </c>
      <c r="B72" s="171" t="s">
        <v>598</v>
      </c>
      <c r="C72" s="80" t="s">
        <v>85</v>
      </c>
      <c r="D72"/>
      <c r="E72" s="6"/>
      <c r="F72" s="83">
        <v>736.07</v>
      </c>
      <c r="G72" s="90"/>
      <c r="H72" s="90"/>
      <c r="I72" s="240">
        <f t="shared" ref="I72:I135" si="1">I71+F72-G72-H72</f>
        <v>84592.509999999937</v>
      </c>
      <c r="J72"/>
    </row>
    <row r="73" spans="1:10" s="62" customFormat="1" x14ac:dyDescent="0.45">
      <c r="A73">
        <v>66</v>
      </c>
      <c r="B73" s="171" t="s">
        <v>598</v>
      </c>
      <c r="C73" s="80" t="s">
        <v>85</v>
      </c>
      <c r="D73"/>
      <c r="E73" s="6"/>
      <c r="F73" s="83">
        <v>450</v>
      </c>
      <c r="G73" s="90"/>
      <c r="H73" s="90"/>
      <c r="I73" s="240">
        <f t="shared" si="1"/>
        <v>85042.509999999937</v>
      </c>
      <c r="J73"/>
    </row>
    <row r="74" spans="1:10" s="62" customFormat="1" x14ac:dyDescent="0.45">
      <c r="A74">
        <v>67</v>
      </c>
      <c r="B74" s="171" t="s">
        <v>598</v>
      </c>
      <c r="C74" s="80" t="s">
        <v>85</v>
      </c>
      <c r="D74"/>
      <c r="E74" s="6"/>
      <c r="F74" s="83">
        <v>417.95</v>
      </c>
      <c r="G74" s="90"/>
      <c r="H74" s="90"/>
      <c r="I74" s="240">
        <f t="shared" si="1"/>
        <v>85460.459999999934</v>
      </c>
      <c r="J74"/>
    </row>
    <row r="75" spans="1:10" s="62" customFormat="1" x14ac:dyDescent="0.45">
      <c r="A75">
        <v>68</v>
      </c>
      <c r="B75" s="171" t="s">
        <v>598</v>
      </c>
      <c r="C75" s="80" t="s">
        <v>87</v>
      </c>
      <c r="D75"/>
      <c r="E75" s="6"/>
      <c r="F75" s="83">
        <v>392.46</v>
      </c>
      <c r="G75" s="90"/>
      <c r="H75" s="90"/>
      <c r="I75" s="240">
        <f t="shared" si="1"/>
        <v>85852.91999999994</v>
      </c>
      <c r="J75"/>
    </row>
    <row r="76" spans="1:10" s="62" customFormat="1" x14ac:dyDescent="0.45">
      <c r="A76">
        <v>69</v>
      </c>
      <c r="B76" s="171" t="s">
        <v>598</v>
      </c>
      <c r="C76" s="80" t="s">
        <v>85</v>
      </c>
      <c r="D76"/>
      <c r="E76" s="6"/>
      <c r="F76" s="83">
        <v>340</v>
      </c>
      <c r="G76" s="90"/>
      <c r="H76" s="90"/>
      <c r="I76" s="240">
        <f t="shared" si="1"/>
        <v>86192.91999999994</v>
      </c>
      <c r="J76"/>
    </row>
    <row r="77" spans="1:10" s="62" customFormat="1" x14ac:dyDescent="0.45">
      <c r="A77">
        <v>70</v>
      </c>
      <c r="B77" s="171" t="s">
        <v>600</v>
      </c>
      <c r="C77" s="80" t="s">
        <v>181</v>
      </c>
      <c r="D77"/>
      <c r="E77" s="6"/>
      <c r="F77" s="6"/>
      <c r="G77" s="248">
        <v>160</v>
      </c>
      <c r="H77" s="90"/>
      <c r="I77" s="240">
        <f t="shared" si="1"/>
        <v>86032.91999999994</v>
      </c>
      <c r="J77"/>
    </row>
    <row r="78" spans="1:10" s="62" customFormat="1" x14ac:dyDescent="0.45">
      <c r="A78">
        <v>71</v>
      </c>
      <c r="B78" s="171" t="s">
        <v>600</v>
      </c>
      <c r="C78" s="80" t="s">
        <v>119</v>
      </c>
      <c r="D78"/>
      <c r="E78" s="6"/>
      <c r="F78" s="6"/>
      <c r="G78" s="6"/>
      <c r="H78" s="90">
        <v>0.05</v>
      </c>
      <c r="I78" s="240">
        <f t="shared" si="1"/>
        <v>86032.869999999937</v>
      </c>
      <c r="J78"/>
    </row>
    <row r="79" spans="1:10" s="62" customFormat="1" x14ac:dyDescent="0.45">
      <c r="A79">
        <v>72</v>
      </c>
      <c r="B79" s="171" t="s">
        <v>600</v>
      </c>
      <c r="C79" s="80" t="s">
        <v>113</v>
      </c>
      <c r="D79"/>
      <c r="E79" s="6"/>
      <c r="F79" s="83">
        <v>391.06</v>
      </c>
      <c r="G79" s="90"/>
      <c r="H79" s="90"/>
      <c r="I79" s="240">
        <f t="shared" si="1"/>
        <v>86423.929999999935</v>
      </c>
      <c r="J79"/>
    </row>
    <row r="80" spans="1:10" s="62" customFormat="1" x14ac:dyDescent="0.45">
      <c r="A80">
        <v>73</v>
      </c>
      <c r="B80" s="171" t="s">
        <v>599</v>
      </c>
      <c r="C80" s="80" t="s">
        <v>153</v>
      </c>
      <c r="D80"/>
      <c r="E80" s="6"/>
      <c r="F80" s="6"/>
      <c r="G80" s="278">
        <v>314.89999999999998</v>
      </c>
      <c r="I80" s="240">
        <f t="shared" si="1"/>
        <v>86109.029999999941</v>
      </c>
      <c r="J80"/>
    </row>
    <row r="81" spans="1:10" s="62" customFormat="1" x14ac:dyDescent="0.45">
      <c r="A81">
        <v>74</v>
      </c>
      <c r="B81" s="171" t="s">
        <v>599</v>
      </c>
      <c r="C81" s="80" t="s">
        <v>150</v>
      </c>
      <c r="D81"/>
      <c r="E81" s="6"/>
      <c r="F81" s="6"/>
      <c r="G81" s="278">
        <v>258.2</v>
      </c>
      <c r="I81" s="240">
        <f t="shared" si="1"/>
        <v>85850.829999999944</v>
      </c>
      <c r="J81"/>
    </row>
    <row r="82" spans="1:10" s="62" customFormat="1" x14ac:dyDescent="0.45">
      <c r="A82">
        <v>75</v>
      </c>
      <c r="B82" s="171" t="s">
        <v>599</v>
      </c>
      <c r="C82" s="80" t="s">
        <v>147</v>
      </c>
      <c r="D82"/>
      <c r="E82" s="6"/>
      <c r="F82" s="6"/>
      <c r="G82" s="278">
        <v>247.3</v>
      </c>
      <c r="H82" s="90"/>
      <c r="I82" s="240">
        <f t="shared" si="1"/>
        <v>85603.529999999941</v>
      </c>
      <c r="J82"/>
    </row>
    <row r="83" spans="1:10" s="62" customFormat="1" x14ac:dyDescent="0.45">
      <c r="A83">
        <v>76</v>
      </c>
      <c r="B83" s="171" t="s">
        <v>599</v>
      </c>
      <c r="C83" s="80" t="s">
        <v>151</v>
      </c>
      <c r="D83"/>
      <c r="E83" s="6"/>
      <c r="F83" s="6"/>
      <c r="G83" s="278">
        <v>206.6</v>
      </c>
      <c r="H83" s="90"/>
      <c r="I83" s="240">
        <f t="shared" si="1"/>
        <v>85396.929999999935</v>
      </c>
      <c r="J83"/>
    </row>
    <row r="84" spans="1:10" s="62" customFormat="1" x14ac:dyDescent="0.45">
      <c r="A84">
        <v>77</v>
      </c>
      <c r="B84" s="171" t="s">
        <v>599</v>
      </c>
      <c r="C84" s="80" t="s">
        <v>149</v>
      </c>
      <c r="D84"/>
      <c r="E84" s="6"/>
      <c r="F84" s="6"/>
      <c r="G84" s="278">
        <v>231.4</v>
      </c>
      <c r="H84" s="90"/>
      <c r="I84" s="240">
        <f t="shared" si="1"/>
        <v>85165.529999999941</v>
      </c>
      <c r="J84"/>
    </row>
    <row r="85" spans="1:10" s="62" customFormat="1" x14ac:dyDescent="0.45">
      <c r="A85">
        <v>78</v>
      </c>
      <c r="B85" s="171" t="s">
        <v>599</v>
      </c>
      <c r="C85" s="80" t="s">
        <v>148</v>
      </c>
      <c r="D85"/>
      <c r="E85" s="6"/>
      <c r="F85" s="6"/>
      <c r="G85" s="278">
        <v>250.5</v>
      </c>
      <c r="H85" s="90"/>
      <c r="I85" s="240">
        <f t="shared" si="1"/>
        <v>84915.029999999941</v>
      </c>
      <c r="J85"/>
    </row>
    <row r="86" spans="1:10" s="62" customFormat="1" x14ac:dyDescent="0.45">
      <c r="A86">
        <v>79</v>
      </c>
      <c r="B86" s="171" t="s">
        <v>599</v>
      </c>
      <c r="C86" s="80" t="s">
        <v>152</v>
      </c>
      <c r="D86"/>
      <c r="E86" s="6"/>
      <c r="F86" s="6"/>
      <c r="G86" s="278">
        <v>187.6</v>
      </c>
      <c r="H86" s="90"/>
      <c r="I86" s="240">
        <f t="shared" si="1"/>
        <v>84727.429999999935</v>
      </c>
      <c r="J86"/>
    </row>
    <row r="87" spans="1:10" s="62" customFormat="1" x14ac:dyDescent="0.45">
      <c r="A87">
        <v>80</v>
      </c>
      <c r="B87" s="171" t="s">
        <v>599</v>
      </c>
      <c r="C87" s="80" t="s">
        <v>146</v>
      </c>
      <c r="D87"/>
      <c r="E87" s="6"/>
      <c r="F87" s="6"/>
      <c r="G87" s="278">
        <v>281.3</v>
      </c>
      <c r="H87" s="90"/>
      <c r="I87" s="240">
        <f t="shared" si="1"/>
        <v>84446.129999999932</v>
      </c>
      <c r="J87"/>
    </row>
    <row r="88" spans="1:10" s="62" customFormat="1" x14ac:dyDescent="0.45">
      <c r="A88">
        <v>81</v>
      </c>
      <c r="B88" s="171" t="s">
        <v>599</v>
      </c>
      <c r="C88" s="80" t="s">
        <v>155</v>
      </c>
      <c r="D88"/>
      <c r="E88" s="6"/>
      <c r="F88" s="6"/>
      <c r="G88" s="278">
        <v>272.7</v>
      </c>
      <c r="H88" s="90"/>
      <c r="I88" s="240">
        <f t="shared" si="1"/>
        <v>84173.429999999935</v>
      </c>
      <c r="J88"/>
    </row>
    <row r="89" spans="1:10" s="62" customFormat="1" x14ac:dyDescent="0.45">
      <c r="A89">
        <v>82</v>
      </c>
      <c r="B89" s="171" t="s">
        <v>599</v>
      </c>
      <c r="C89" s="80" t="s">
        <v>154</v>
      </c>
      <c r="D89"/>
      <c r="E89" s="6"/>
      <c r="F89" s="6"/>
      <c r="G89" s="278">
        <v>3253</v>
      </c>
      <c r="H89" s="90"/>
      <c r="I89" s="240">
        <f t="shared" si="1"/>
        <v>80920.429999999935</v>
      </c>
      <c r="J89"/>
    </row>
    <row r="90" spans="1:10" s="62" customFormat="1" x14ac:dyDescent="0.45">
      <c r="A90">
        <v>83</v>
      </c>
      <c r="B90" s="171" t="s">
        <v>599</v>
      </c>
      <c r="C90" s="80" t="s">
        <v>145</v>
      </c>
      <c r="D90"/>
      <c r="E90" s="6"/>
      <c r="F90" s="6"/>
      <c r="G90" s="279">
        <v>5901</v>
      </c>
      <c r="H90" s="90"/>
      <c r="I90" s="240">
        <f t="shared" si="1"/>
        <v>75019.429999999935</v>
      </c>
      <c r="J90"/>
    </row>
    <row r="91" spans="1:10" s="62" customFormat="1" x14ac:dyDescent="0.45">
      <c r="A91">
        <v>84</v>
      </c>
      <c r="B91" s="171" t="s">
        <v>599</v>
      </c>
      <c r="C91" s="80" t="s">
        <v>156</v>
      </c>
      <c r="D91"/>
      <c r="E91" s="6"/>
      <c r="F91" s="6"/>
      <c r="G91" s="279">
        <v>7642.2</v>
      </c>
      <c r="H91" s="90"/>
      <c r="I91" s="240">
        <f t="shared" si="1"/>
        <v>67377.229999999938</v>
      </c>
      <c r="J91"/>
    </row>
    <row r="92" spans="1:10" s="62" customFormat="1" x14ac:dyDescent="0.45">
      <c r="A92">
        <v>85</v>
      </c>
      <c r="B92" s="171" t="s">
        <v>599</v>
      </c>
      <c r="C92" s="80" t="s">
        <v>601</v>
      </c>
      <c r="D92"/>
      <c r="E92" s="6"/>
      <c r="F92" s="6"/>
      <c r="G92" s="247">
        <v>1981</v>
      </c>
      <c r="H92" s="90"/>
      <c r="I92" s="240">
        <f t="shared" si="1"/>
        <v>65396.229999999938</v>
      </c>
      <c r="J92"/>
    </row>
    <row r="93" spans="1:10" s="62" customFormat="1" x14ac:dyDescent="0.45">
      <c r="A93">
        <v>86</v>
      </c>
      <c r="B93" s="171" t="s">
        <v>599</v>
      </c>
      <c r="C93" s="79" t="s">
        <v>157</v>
      </c>
      <c r="G93" s="227">
        <v>1946.65</v>
      </c>
      <c r="H93" s="90">
        <v>4.3</v>
      </c>
      <c r="I93" s="240">
        <f t="shared" si="1"/>
        <v>63445.279999999933</v>
      </c>
      <c r="J93"/>
    </row>
    <row r="94" spans="1:10" s="62" customFormat="1" x14ac:dyDescent="0.45">
      <c r="A94">
        <v>87</v>
      </c>
      <c r="B94" s="171" t="s">
        <v>599</v>
      </c>
      <c r="C94" s="79" t="s">
        <v>158</v>
      </c>
      <c r="G94" s="227">
        <v>500</v>
      </c>
      <c r="H94" s="86"/>
      <c r="I94" s="240">
        <f t="shared" si="1"/>
        <v>62945.279999999933</v>
      </c>
      <c r="J94"/>
    </row>
    <row r="95" spans="1:10" s="62" customFormat="1" x14ac:dyDescent="0.45">
      <c r="A95">
        <v>88</v>
      </c>
      <c r="B95" s="183" t="s">
        <v>599</v>
      </c>
      <c r="C95" s="80" t="s">
        <v>603</v>
      </c>
      <c r="D95"/>
      <c r="E95" s="6"/>
      <c r="G95" s="247">
        <v>13855.04</v>
      </c>
      <c r="H95" s="90"/>
      <c r="I95" s="240">
        <f t="shared" si="1"/>
        <v>49090.239999999932</v>
      </c>
      <c r="J95"/>
    </row>
    <row r="96" spans="1:10" s="62" customFormat="1" x14ac:dyDescent="0.45">
      <c r="A96">
        <v>89</v>
      </c>
      <c r="B96" s="183" t="s">
        <v>599</v>
      </c>
      <c r="C96" s="80" t="s">
        <v>85</v>
      </c>
      <c r="D96"/>
      <c r="E96" s="6"/>
      <c r="F96" s="83">
        <v>380</v>
      </c>
      <c r="G96" s="90"/>
      <c r="H96" s="90"/>
      <c r="I96" s="240">
        <f t="shared" si="1"/>
        <v>49470.239999999932</v>
      </c>
      <c r="J96"/>
    </row>
    <row r="97" spans="1:10" s="62" customFormat="1" x14ac:dyDescent="0.45">
      <c r="A97">
        <v>90</v>
      </c>
      <c r="B97" s="183" t="s">
        <v>599</v>
      </c>
      <c r="C97" s="80" t="s">
        <v>113</v>
      </c>
      <c r="D97"/>
      <c r="E97" s="6"/>
      <c r="F97" s="83">
        <v>350</v>
      </c>
      <c r="G97" s="90"/>
      <c r="H97" s="90"/>
      <c r="I97" s="240">
        <f t="shared" si="1"/>
        <v>49820.239999999932</v>
      </c>
      <c r="J97"/>
    </row>
    <row r="98" spans="1:10" s="62" customFormat="1" x14ac:dyDescent="0.45">
      <c r="A98">
        <v>91</v>
      </c>
      <c r="B98" s="80" t="s">
        <v>602</v>
      </c>
      <c r="C98" s="80" t="s">
        <v>119</v>
      </c>
      <c r="H98" s="90">
        <v>1.45</v>
      </c>
      <c r="I98" s="240">
        <f t="shared" si="1"/>
        <v>49818.789999999935</v>
      </c>
      <c r="J98"/>
    </row>
    <row r="99" spans="1:10" s="62" customFormat="1" x14ac:dyDescent="0.45">
      <c r="A99">
        <v>92</v>
      </c>
      <c r="B99" s="171" t="s">
        <v>604</v>
      </c>
      <c r="C99" s="80" t="s">
        <v>605</v>
      </c>
      <c r="D99"/>
      <c r="E99" s="6"/>
      <c r="F99" s="6"/>
      <c r="G99" s="247">
        <v>150</v>
      </c>
      <c r="H99" s="90"/>
      <c r="I99" s="240">
        <f t="shared" si="1"/>
        <v>49668.789999999935</v>
      </c>
      <c r="J99"/>
    </row>
    <row r="100" spans="1:10" s="62" customFormat="1" x14ac:dyDescent="0.45">
      <c r="A100">
        <v>93</v>
      </c>
      <c r="B100" s="171" t="s">
        <v>604</v>
      </c>
      <c r="C100" s="80" t="s">
        <v>86</v>
      </c>
      <c r="D100"/>
      <c r="E100" s="6"/>
      <c r="F100" s="83">
        <v>400.34</v>
      </c>
      <c r="G100" s="90"/>
      <c r="H100" s="90"/>
      <c r="I100" s="240">
        <f t="shared" si="1"/>
        <v>50069.129999999932</v>
      </c>
      <c r="J100"/>
    </row>
    <row r="101" spans="1:10" s="62" customFormat="1" x14ac:dyDescent="0.45">
      <c r="A101">
        <v>94</v>
      </c>
      <c r="B101" s="171" t="s">
        <v>604</v>
      </c>
      <c r="C101" s="80" t="s">
        <v>87</v>
      </c>
      <c r="D101"/>
      <c r="E101" s="6"/>
      <c r="F101" s="83">
        <v>395.05</v>
      </c>
      <c r="G101" s="90"/>
      <c r="H101" s="90"/>
      <c r="I101" s="240">
        <f t="shared" si="1"/>
        <v>50464.179999999935</v>
      </c>
      <c r="J101"/>
    </row>
    <row r="102" spans="1:10" s="62" customFormat="1" x14ac:dyDescent="0.45">
      <c r="A102">
        <v>95</v>
      </c>
      <c r="B102" s="171" t="s">
        <v>604</v>
      </c>
      <c r="C102" s="80" t="s">
        <v>87</v>
      </c>
      <c r="D102"/>
      <c r="E102" s="6"/>
      <c r="F102" s="83">
        <v>45</v>
      </c>
      <c r="G102" s="90"/>
      <c r="H102" s="90"/>
      <c r="I102" s="240">
        <f t="shared" si="1"/>
        <v>50509.179999999935</v>
      </c>
      <c r="J102"/>
    </row>
    <row r="103" spans="1:10" s="62" customFormat="1" x14ac:dyDescent="0.45">
      <c r="A103">
        <v>96</v>
      </c>
      <c r="B103" s="171" t="s">
        <v>606</v>
      </c>
      <c r="C103" s="80" t="s">
        <v>119</v>
      </c>
      <c r="D103"/>
      <c r="E103" s="6"/>
      <c r="F103" s="6"/>
      <c r="G103" s="90"/>
      <c r="H103" s="90">
        <v>0.05</v>
      </c>
      <c r="I103" s="240">
        <f t="shared" si="1"/>
        <v>50509.129999999932</v>
      </c>
      <c r="J103"/>
    </row>
    <row r="104" spans="1:10" s="62" customFormat="1" x14ac:dyDescent="0.45">
      <c r="A104">
        <v>97</v>
      </c>
      <c r="B104" s="171" t="s">
        <v>606</v>
      </c>
      <c r="C104" s="80" t="s">
        <v>85</v>
      </c>
      <c r="D104"/>
      <c r="E104" s="6"/>
      <c r="F104" s="83">
        <v>1000</v>
      </c>
      <c r="G104" s="90"/>
      <c r="H104" s="90"/>
      <c r="I104" s="240">
        <f t="shared" si="1"/>
        <v>51509.129999999932</v>
      </c>
      <c r="J104"/>
    </row>
    <row r="105" spans="1:10" s="62" customFormat="1" x14ac:dyDescent="0.45">
      <c r="A105">
        <v>98</v>
      </c>
      <c r="B105" s="171" t="s">
        <v>606</v>
      </c>
      <c r="C105" s="80" t="s">
        <v>607</v>
      </c>
      <c r="D105"/>
      <c r="E105" s="6"/>
      <c r="F105" s="83">
        <v>522.19000000000005</v>
      </c>
      <c r="G105" s="90"/>
      <c r="H105" s="90"/>
      <c r="I105" s="240">
        <f t="shared" si="1"/>
        <v>52031.319999999934</v>
      </c>
      <c r="J105"/>
    </row>
    <row r="106" spans="1:10" s="62" customFormat="1" x14ac:dyDescent="0.45">
      <c r="A106">
        <v>99</v>
      </c>
      <c r="B106" s="171" t="s">
        <v>606</v>
      </c>
      <c r="C106" s="80" t="s">
        <v>177</v>
      </c>
      <c r="D106"/>
      <c r="E106" s="6"/>
      <c r="F106" s="83">
        <v>320</v>
      </c>
      <c r="G106" s="90"/>
      <c r="H106" s="90"/>
      <c r="I106" s="240">
        <f t="shared" si="1"/>
        <v>52351.319999999934</v>
      </c>
      <c r="J106"/>
    </row>
    <row r="107" spans="1:10" s="62" customFormat="1" x14ac:dyDescent="0.45">
      <c r="A107">
        <v>100</v>
      </c>
      <c r="B107" s="171" t="s">
        <v>609</v>
      </c>
      <c r="C107" s="80" t="s">
        <v>86</v>
      </c>
      <c r="D107"/>
      <c r="E107" s="6"/>
      <c r="F107" s="83">
        <v>406.16</v>
      </c>
      <c r="G107" s="90"/>
      <c r="H107" s="90"/>
      <c r="I107" s="240">
        <f t="shared" si="1"/>
        <v>52757.479999999938</v>
      </c>
      <c r="J107"/>
    </row>
    <row r="108" spans="1:10" s="62" customFormat="1" x14ac:dyDescent="0.45">
      <c r="A108">
        <v>101</v>
      </c>
      <c r="B108" s="171" t="s">
        <v>609</v>
      </c>
      <c r="C108" s="80" t="s">
        <v>143</v>
      </c>
      <c r="D108"/>
      <c r="E108" s="6"/>
      <c r="F108" s="83">
        <v>390</v>
      </c>
      <c r="G108" s="90"/>
      <c r="H108" s="90"/>
      <c r="I108" s="240">
        <f t="shared" si="1"/>
        <v>53147.479999999938</v>
      </c>
      <c r="J108"/>
    </row>
    <row r="109" spans="1:10" s="62" customFormat="1" x14ac:dyDescent="0.45">
      <c r="A109">
        <v>102</v>
      </c>
      <c r="B109" s="171" t="s">
        <v>609</v>
      </c>
      <c r="C109" s="80" t="s">
        <v>143</v>
      </c>
      <c r="D109"/>
      <c r="E109" s="6"/>
      <c r="F109" s="83">
        <v>387.78</v>
      </c>
      <c r="G109" s="90"/>
      <c r="H109" s="90"/>
      <c r="I109" s="240">
        <f t="shared" si="1"/>
        <v>53535.259999999937</v>
      </c>
      <c r="J109"/>
    </row>
    <row r="110" spans="1:10" s="62" customFormat="1" x14ac:dyDescent="0.45">
      <c r="A110">
        <v>103</v>
      </c>
      <c r="B110" s="171" t="s">
        <v>609</v>
      </c>
      <c r="C110" s="80" t="s">
        <v>85</v>
      </c>
      <c r="D110"/>
      <c r="E110" s="6"/>
      <c r="F110" s="83">
        <v>372.89</v>
      </c>
      <c r="G110" s="90"/>
      <c r="H110" s="90"/>
      <c r="I110" s="240">
        <f t="shared" si="1"/>
        <v>53908.149999999936</v>
      </c>
      <c r="J110"/>
    </row>
    <row r="111" spans="1:10" s="62" customFormat="1" x14ac:dyDescent="0.45">
      <c r="A111">
        <v>104</v>
      </c>
      <c r="B111" s="171" t="s">
        <v>609</v>
      </c>
      <c r="C111" s="80" t="s">
        <v>85</v>
      </c>
      <c r="D111"/>
      <c r="E111" s="6"/>
      <c r="F111" s="83">
        <v>371.48</v>
      </c>
      <c r="G111" s="90"/>
      <c r="H111" s="90"/>
      <c r="I111" s="240">
        <f t="shared" si="1"/>
        <v>54279.629999999939</v>
      </c>
      <c r="J111"/>
    </row>
    <row r="112" spans="1:10" s="62" customFormat="1" x14ac:dyDescent="0.45">
      <c r="A112">
        <v>105</v>
      </c>
      <c r="B112" s="171" t="s">
        <v>609</v>
      </c>
      <c r="C112" s="80" t="s">
        <v>85</v>
      </c>
      <c r="D112"/>
      <c r="E112" s="6"/>
      <c r="F112" s="83">
        <v>350</v>
      </c>
      <c r="G112" s="90"/>
      <c r="H112" s="90"/>
      <c r="I112" s="240">
        <f t="shared" si="1"/>
        <v>54629.629999999939</v>
      </c>
      <c r="J112"/>
    </row>
    <row r="113" spans="1:10" s="62" customFormat="1" x14ac:dyDescent="0.45">
      <c r="A113">
        <v>106</v>
      </c>
      <c r="B113" s="171" t="s">
        <v>608</v>
      </c>
      <c r="C113" s="80" t="s">
        <v>85</v>
      </c>
      <c r="D113"/>
      <c r="E113" s="6"/>
      <c r="F113" s="83">
        <v>390</v>
      </c>
      <c r="G113" s="90"/>
      <c r="H113" s="90"/>
      <c r="I113" s="240">
        <f t="shared" si="1"/>
        <v>55019.629999999939</v>
      </c>
      <c r="J113"/>
    </row>
    <row r="114" spans="1:10" s="62" customFormat="1" x14ac:dyDescent="0.45">
      <c r="A114">
        <v>107</v>
      </c>
      <c r="B114" s="171" t="s">
        <v>608</v>
      </c>
      <c r="C114" s="80" t="s">
        <v>85</v>
      </c>
      <c r="D114"/>
      <c r="E114" s="6"/>
      <c r="F114" s="83">
        <v>375.09</v>
      </c>
      <c r="G114" s="90"/>
      <c r="H114" s="90"/>
      <c r="I114" s="240">
        <f t="shared" si="1"/>
        <v>55394.719999999936</v>
      </c>
      <c r="J114"/>
    </row>
    <row r="115" spans="1:10" s="62" customFormat="1" x14ac:dyDescent="0.45">
      <c r="A115">
        <v>108</v>
      </c>
      <c r="B115" s="171" t="s">
        <v>608</v>
      </c>
      <c r="C115" s="80" t="s">
        <v>119</v>
      </c>
      <c r="D115"/>
      <c r="E115" s="6"/>
      <c r="F115" s="6"/>
      <c r="G115" s="90"/>
      <c r="H115" s="90">
        <v>0.05</v>
      </c>
      <c r="I115" s="240">
        <f t="shared" si="1"/>
        <v>55394.669999999933</v>
      </c>
      <c r="J115"/>
    </row>
    <row r="116" spans="1:10" s="62" customFormat="1" x14ac:dyDescent="0.45">
      <c r="A116">
        <v>109</v>
      </c>
      <c r="B116" s="171" t="s">
        <v>608</v>
      </c>
      <c r="C116" s="80" t="s">
        <v>118</v>
      </c>
      <c r="D116"/>
      <c r="E116" s="6"/>
      <c r="F116" s="6"/>
      <c r="G116" s="248">
        <v>260</v>
      </c>
      <c r="H116" s="90"/>
      <c r="I116" s="240">
        <f t="shared" si="1"/>
        <v>55134.669999999933</v>
      </c>
      <c r="J116"/>
    </row>
    <row r="117" spans="1:10" s="62" customFormat="1" x14ac:dyDescent="0.45">
      <c r="A117">
        <v>110</v>
      </c>
      <c r="B117" s="171" t="s">
        <v>608</v>
      </c>
      <c r="C117" s="80" t="s">
        <v>86</v>
      </c>
      <c r="D117"/>
      <c r="E117" s="6"/>
      <c r="F117" s="83">
        <v>1000</v>
      </c>
      <c r="G117" s="90"/>
      <c r="H117" s="90"/>
      <c r="I117" s="240">
        <f t="shared" si="1"/>
        <v>56134.669999999933</v>
      </c>
      <c r="J117"/>
    </row>
    <row r="118" spans="1:10" s="62" customFormat="1" x14ac:dyDescent="0.45">
      <c r="A118">
        <v>111</v>
      </c>
      <c r="B118" s="171" t="s">
        <v>608</v>
      </c>
      <c r="C118" s="80" t="s">
        <v>86</v>
      </c>
      <c r="D118"/>
      <c r="E118" s="6"/>
      <c r="F118" s="83">
        <v>480.31</v>
      </c>
      <c r="G118" s="90"/>
      <c r="H118" s="90"/>
      <c r="I118" s="240">
        <f t="shared" si="1"/>
        <v>56614.97999999993</v>
      </c>
      <c r="J118"/>
    </row>
    <row r="119" spans="1:10" s="62" customFormat="1" x14ac:dyDescent="0.45">
      <c r="A119">
        <v>112</v>
      </c>
      <c r="B119" s="171" t="s">
        <v>608</v>
      </c>
      <c r="C119" s="80" t="s">
        <v>115</v>
      </c>
      <c r="D119"/>
      <c r="E119" s="6"/>
      <c r="F119" s="83">
        <v>400</v>
      </c>
      <c r="G119" s="90"/>
      <c r="H119" s="90"/>
      <c r="I119" s="240">
        <f t="shared" si="1"/>
        <v>57014.97999999993</v>
      </c>
      <c r="J119"/>
    </row>
    <row r="120" spans="1:10" s="62" customFormat="1" x14ac:dyDescent="0.45">
      <c r="A120">
        <v>113</v>
      </c>
      <c r="B120" s="171" t="s">
        <v>608</v>
      </c>
      <c r="C120" s="80" t="s">
        <v>87</v>
      </c>
      <c r="D120"/>
      <c r="E120" s="6"/>
      <c r="F120" s="83">
        <v>384.31</v>
      </c>
      <c r="G120" s="90"/>
      <c r="H120" s="90"/>
      <c r="I120" s="240">
        <f t="shared" si="1"/>
        <v>57399.289999999928</v>
      </c>
      <c r="J120"/>
    </row>
    <row r="121" spans="1:10" s="62" customFormat="1" x14ac:dyDescent="0.45">
      <c r="A121">
        <v>114</v>
      </c>
      <c r="B121" s="171" t="s">
        <v>608</v>
      </c>
      <c r="C121" s="80" t="s">
        <v>86</v>
      </c>
      <c r="D121"/>
      <c r="E121" s="6"/>
      <c r="F121" s="83">
        <v>380.29</v>
      </c>
      <c r="G121" s="90"/>
      <c r="H121" s="90"/>
      <c r="I121" s="240">
        <f t="shared" si="1"/>
        <v>57779.579999999929</v>
      </c>
      <c r="J121"/>
    </row>
    <row r="122" spans="1:10" s="62" customFormat="1" x14ac:dyDescent="0.45">
      <c r="A122">
        <v>115</v>
      </c>
      <c r="B122" s="171" t="s">
        <v>608</v>
      </c>
      <c r="C122" s="80" t="s">
        <v>85</v>
      </c>
      <c r="D122"/>
      <c r="E122" s="6"/>
      <c r="F122" s="83">
        <v>380.09</v>
      </c>
      <c r="G122" s="90"/>
      <c r="H122" s="90"/>
      <c r="I122" s="240">
        <f t="shared" si="1"/>
        <v>58159.669999999925</v>
      </c>
      <c r="J122"/>
    </row>
    <row r="123" spans="1:10" s="62" customFormat="1" x14ac:dyDescent="0.45">
      <c r="A123">
        <v>116</v>
      </c>
      <c r="B123" s="171" t="s">
        <v>608</v>
      </c>
      <c r="C123" s="80" t="s">
        <v>85</v>
      </c>
      <c r="D123"/>
      <c r="E123" s="6"/>
      <c r="F123" s="83">
        <v>380</v>
      </c>
      <c r="G123" s="90"/>
      <c r="H123" s="90"/>
      <c r="I123" s="240">
        <f t="shared" si="1"/>
        <v>58539.669999999925</v>
      </c>
      <c r="J123"/>
    </row>
    <row r="124" spans="1:10" s="62" customFormat="1" x14ac:dyDescent="0.45">
      <c r="A124">
        <v>117</v>
      </c>
      <c r="B124" s="171" t="s">
        <v>608</v>
      </c>
      <c r="C124" s="80" t="s">
        <v>87</v>
      </c>
      <c r="D124"/>
      <c r="E124" s="6"/>
      <c r="F124" s="83">
        <v>364.85</v>
      </c>
      <c r="G124" s="90"/>
      <c r="H124" s="90"/>
      <c r="I124" s="240">
        <f t="shared" si="1"/>
        <v>58904.519999999924</v>
      </c>
      <c r="J124"/>
    </row>
    <row r="125" spans="1:10" s="62" customFormat="1" x14ac:dyDescent="0.45">
      <c r="A125">
        <v>118</v>
      </c>
      <c r="B125" s="171" t="s">
        <v>608</v>
      </c>
      <c r="C125" s="80" t="s">
        <v>87</v>
      </c>
      <c r="D125"/>
      <c r="E125" s="6"/>
      <c r="F125" s="83">
        <v>361</v>
      </c>
      <c r="G125" s="90"/>
      <c r="H125" s="90"/>
      <c r="I125" s="240">
        <f t="shared" si="1"/>
        <v>59265.519999999924</v>
      </c>
      <c r="J125"/>
    </row>
    <row r="126" spans="1:10" s="62" customFormat="1" x14ac:dyDescent="0.45">
      <c r="A126">
        <v>119</v>
      </c>
      <c r="B126" s="171" t="s">
        <v>608</v>
      </c>
      <c r="C126" s="80" t="s">
        <v>87</v>
      </c>
      <c r="D126"/>
      <c r="E126" s="6"/>
      <c r="F126" s="83">
        <v>353</v>
      </c>
      <c r="G126" s="90"/>
      <c r="H126" s="90"/>
      <c r="I126" s="240">
        <f t="shared" si="1"/>
        <v>59618.519999999924</v>
      </c>
      <c r="J126"/>
    </row>
    <row r="127" spans="1:10" s="62" customFormat="1" x14ac:dyDescent="0.45">
      <c r="A127">
        <v>120</v>
      </c>
      <c r="B127" s="171" t="s">
        <v>608</v>
      </c>
      <c r="C127" s="80" t="s">
        <v>87</v>
      </c>
      <c r="D127"/>
      <c r="E127" s="6"/>
      <c r="F127" s="83">
        <v>350</v>
      </c>
      <c r="G127" s="90"/>
      <c r="H127" s="90"/>
      <c r="I127" s="240">
        <f t="shared" si="1"/>
        <v>59968.519999999924</v>
      </c>
      <c r="J127"/>
    </row>
    <row r="128" spans="1:10" s="62" customFormat="1" x14ac:dyDescent="0.45">
      <c r="A128">
        <v>121</v>
      </c>
      <c r="B128" s="171" t="s">
        <v>608</v>
      </c>
      <c r="C128" s="80" t="s">
        <v>611</v>
      </c>
      <c r="D128"/>
      <c r="E128" s="6"/>
      <c r="F128" s="83">
        <v>321.5</v>
      </c>
      <c r="G128" s="90"/>
      <c r="H128" s="90"/>
      <c r="I128" s="240">
        <f t="shared" si="1"/>
        <v>60290.019999999924</v>
      </c>
      <c r="J128"/>
    </row>
    <row r="129" spans="1:10" s="62" customFormat="1" x14ac:dyDescent="0.45">
      <c r="A129">
        <v>122</v>
      </c>
      <c r="B129" s="171" t="s">
        <v>608</v>
      </c>
      <c r="C129" s="80" t="s">
        <v>87</v>
      </c>
      <c r="D129"/>
      <c r="E129" s="6"/>
      <c r="F129" s="83">
        <v>329.9</v>
      </c>
      <c r="G129" s="90"/>
      <c r="H129" s="90"/>
      <c r="I129" s="240">
        <f t="shared" si="1"/>
        <v>60619.919999999925</v>
      </c>
      <c r="J129"/>
    </row>
    <row r="130" spans="1:10" s="62" customFormat="1" x14ac:dyDescent="0.45">
      <c r="A130">
        <v>123</v>
      </c>
      <c r="B130" s="183" t="s">
        <v>610</v>
      </c>
      <c r="C130" s="80" t="s">
        <v>87</v>
      </c>
      <c r="D130"/>
      <c r="E130" s="6"/>
      <c r="F130" s="83">
        <v>320.83</v>
      </c>
      <c r="G130" s="90"/>
      <c r="H130" s="90"/>
      <c r="I130" s="240">
        <f t="shared" si="1"/>
        <v>60940.749999999927</v>
      </c>
      <c r="J130"/>
    </row>
    <row r="131" spans="1:10" s="62" customFormat="1" x14ac:dyDescent="0.45">
      <c r="A131">
        <v>124</v>
      </c>
      <c r="B131" s="183" t="s">
        <v>610</v>
      </c>
      <c r="C131" s="80" t="s">
        <v>87</v>
      </c>
      <c r="D131"/>
      <c r="E131" s="6"/>
      <c r="F131" s="83">
        <v>327.29000000000002</v>
      </c>
      <c r="G131" s="90"/>
      <c r="H131" s="90"/>
      <c r="I131" s="240">
        <f t="shared" si="1"/>
        <v>61268.039999999928</v>
      </c>
      <c r="J131"/>
    </row>
    <row r="132" spans="1:10" s="62" customFormat="1" x14ac:dyDescent="0.45">
      <c r="A132">
        <v>125</v>
      </c>
      <c r="B132" s="183" t="s">
        <v>610</v>
      </c>
      <c r="C132" s="80" t="s">
        <v>612</v>
      </c>
      <c r="D132"/>
      <c r="E132" s="6"/>
      <c r="F132" s="83">
        <v>371</v>
      </c>
      <c r="G132" s="90"/>
      <c r="H132" s="90"/>
      <c r="I132" s="240">
        <f t="shared" si="1"/>
        <v>61639.039999999928</v>
      </c>
      <c r="J132"/>
    </row>
    <row r="133" spans="1:10" s="62" customFormat="1" x14ac:dyDescent="0.45">
      <c r="A133">
        <v>126</v>
      </c>
      <c r="B133" s="183" t="s">
        <v>610</v>
      </c>
      <c r="C133" s="80" t="s">
        <v>85</v>
      </c>
      <c r="D133"/>
      <c r="E133" s="6"/>
      <c r="F133" s="83">
        <v>372.15</v>
      </c>
      <c r="G133" s="90"/>
      <c r="H133" s="90"/>
      <c r="I133" s="240">
        <f t="shared" si="1"/>
        <v>62011.18999999993</v>
      </c>
      <c r="J133"/>
    </row>
    <row r="134" spans="1:10" s="62" customFormat="1" x14ac:dyDescent="0.45">
      <c r="A134">
        <v>127</v>
      </c>
      <c r="B134" s="183" t="s">
        <v>610</v>
      </c>
      <c r="C134" s="80" t="s">
        <v>143</v>
      </c>
      <c r="D134"/>
      <c r="E134" s="6"/>
      <c r="F134" s="83">
        <v>378.94</v>
      </c>
      <c r="G134" s="90"/>
      <c r="H134" s="90"/>
      <c r="I134" s="240">
        <f t="shared" si="1"/>
        <v>62390.129999999932</v>
      </c>
      <c r="J134"/>
    </row>
    <row r="135" spans="1:10" s="62" customFormat="1" x14ac:dyDescent="0.45">
      <c r="A135">
        <v>128</v>
      </c>
      <c r="B135" s="183" t="s">
        <v>610</v>
      </c>
      <c r="C135" s="80" t="s">
        <v>85</v>
      </c>
      <c r="D135"/>
      <c r="E135" s="6"/>
      <c r="F135" s="83">
        <v>379.45</v>
      </c>
      <c r="G135" s="90"/>
      <c r="H135" s="90"/>
      <c r="I135" s="240">
        <f t="shared" si="1"/>
        <v>62769.579999999929</v>
      </c>
      <c r="J135"/>
    </row>
    <row r="136" spans="1:10" s="62" customFormat="1" x14ac:dyDescent="0.45">
      <c r="A136">
        <v>129</v>
      </c>
      <c r="B136" s="183" t="s">
        <v>610</v>
      </c>
      <c r="C136" s="80" t="s">
        <v>87</v>
      </c>
      <c r="D136"/>
      <c r="E136" s="6"/>
      <c r="F136" s="83">
        <v>380.36</v>
      </c>
      <c r="G136" s="90"/>
      <c r="H136" s="90"/>
      <c r="I136" s="240">
        <f t="shared" ref="I136:I199" si="2">I135+F136-G136-H136</f>
        <v>63149.93999999993</v>
      </c>
      <c r="J136"/>
    </row>
    <row r="137" spans="1:10" s="62" customFormat="1" x14ac:dyDescent="0.45">
      <c r="A137">
        <v>130</v>
      </c>
      <c r="B137" s="183" t="s">
        <v>610</v>
      </c>
      <c r="C137" s="80" t="s">
        <v>87</v>
      </c>
      <c r="D137"/>
      <c r="E137" s="6"/>
      <c r="F137" s="83">
        <v>382.15</v>
      </c>
      <c r="G137" s="90"/>
      <c r="H137" s="90"/>
      <c r="I137" s="240">
        <f t="shared" si="2"/>
        <v>63532.089999999931</v>
      </c>
      <c r="J137"/>
    </row>
    <row r="138" spans="1:10" s="62" customFormat="1" x14ac:dyDescent="0.45">
      <c r="A138">
        <v>131</v>
      </c>
      <c r="B138" s="183" t="s">
        <v>610</v>
      </c>
      <c r="C138" s="80" t="s">
        <v>87</v>
      </c>
      <c r="D138"/>
      <c r="E138" s="6"/>
      <c r="F138" s="83">
        <v>387.32</v>
      </c>
      <c r="G138" s="90"/>
      <c r="H138" s="90"/>
      <c r="I138" s="240">
        <f t="shared" si="2"/>
        <v>63919.409999999931</v>
      </c>
      <c r="J138"/>
    </row>
    <row r="139" spans="1:10" s="62" customFormat="1" x14ac:dyDescent="0.45">
      <c r="A139">
        <v>132</v>
      </c>
      <c r="B139" s="183" t="s">
        <v>610</v>
      </c>
      <c r="C139" s="80" t="s">
        <v>87</v>
      </c>
      <c r="D139"/>
      <c r="E139" s="6"/>
      <c r="F139" s="83">
        <v>392.13</v>
      </c>
      <c r="G139" s="90"/>
      <c r="H139" s="90"/>
      <c r="I139" s="240">
        <f t="shared" si="2"/>
        <v>64311.539999999928</v>
      </c>
      <c r="J139"/>
    </row>
    <row r="140" spans="1:10" s="62" customFormat="1" x14ac:dyDescent="0.45">
      <c r="A140">
        <v>133</v>
      </c>
      <c r="B140" s="80" t="s">
        <v>610</v>
      </c>
      <c r="C140" s="80" t="s">
        <v>86</v>
      </c>
      <c r="F140" s="83">
        <v>401.89</v>
      </c>
      <c r="H140" s="90"/>
      <c r="I140" s="240">
        <f t="shared" si="2"/>
        <v>64713.429999999928</v>
      </c>
      <c r="J140"/>
    </row>
    <row r="141" spans="1:10" s="62" customFormat="1" x14ac:dyDescent="0.45">
      <c r="A141">
        <v>134</v>
      </c>
      <c r="B141" s="183" t="s">
        <v>610</v>
      </c>
      <c r="C141" s="80" t="s">
        <v>113</v>
      </c>
      <c r="D141"/>
      <c r="E141" s="6"/>
      <c r="F141" s="83">
        <v>410</v>
      </c>
      <c r="G141" s="90"/>
      <c r="H141" s="90"/>
      <c r="I141" s="240">
        <f t="shared" si="2"/>
        <v>65123.429999999928</v>
      </c>
      <c r="J141"/>
    </row>
    <row r="142" spans="1:10" s="62" customFormat="1" x14ac:dyDescent="0.45">
      <c r="A142">
        <v>135</v>
      </c>
      <c r="B142" s="183" t="s">
        <v>610</v>
      </c>
      <c r="C142" s="80" t="s">
        <v>87</v>
      </c>
      <c r="D142"/>
      <c r="E142" s="6"/>
      <c r="F142" s="83">
        <v>410</v>
      </c>
      <c r="G142" s="90"/>
      <c r="H142" s="90"/>
      <c r="I142" s="240">
        <f t="shared" si="2"/>
        <v>65533.429999999928</v>
      </c>
      <c r="J142"/>
    </row>
    <row r="143" spans="1:10" s="62" customFormat="1" x14ac:dyDescent="0.45">
      <c r="A143">
        <v>136</v>
      </c>
      <c r="B143" s="183" t="s">
        <v>610</v>
      </c>
      <c r="C143" s="80" t="s">
        <v>85</v>
      </c>
      <c r="D143"/>
      <c r="E143" s="6"/>
      <c r="F143" s="83">
        <v>450.45</v>
      </c>
      <c r="G143" s="90"/>
      <c r="H143" s="90"/>
      <c r="I143" s="240">
        <f t="shared" si="2"/>
        <v>65983.879999999932</v>
      </c>
      <c r="J143"/>
    </row>
    <row r="144" spans="1:10" s="62" customFormat="1" x14ac:dyDescent="0.45">
      <c r="A144">
        <v>137</v>
      </c>
      <c r="B144" s="183" t="s">
        <v>610</v>
      </c>
      <c r="C144" s="80" t="s">
        <v>87</v>
      </c>
      <c r="D144"/>
      <c r="E144" s="6"/>
      <c r="F144" s="83">
        <v>463.72</v>
      </c>
      <c r="G144" s="90"/>
      <c r="H144" s="90"/>
      <c r="I144" s="240">
        <f t="shared" si="2"/>
        <v>66447.599999999933</v>
      </c>
      <c r="J144"/>
    </row>
    <row r="145" spans="1:10" s="62" customFormat="1" x14ac:dyDescent="0.45">
      <c r="A145">
        <v>138</v>
      </c>
      <c r="B145" s="183" t="s">
        <v>610</v>
      </c>
      <c r="C145" s="80" t="s">
        <v>87</v>
      </c>
      <c r="D145"/>
      <c r="E145" s="6"/>
      <c r="F145" s="83">
        <v>480.05</v>
      </c>
      <c r="G145" s="90"/>
      <c r="H145" s="90"/>
      <c r="I145" s="240">
        <f t="shared" si="2"/>
        <v>66927.649999999936</v>
      </c>
      <c r="J145"/>
    </row>
    <row r="146" spans="1:10" s="62" customFormat="1" x14ac:dyDescent="0.45">
      <c r="A146">
        <v>139</v>
      </c>
      <c r="B146" s="183" t="s">
        <v>610</v>
      </c>
      <c r="C146" s="80" t="s">
        <v>87</v>
      </c>
      <c r="D146"/>
      <c r="E146" s="6"/>
      <c r="F146" s="83">
        <v>500</v>
      </c>
      <c r="G146" s="90"/>
      <c r="H146" s="90"/>
      <c r="I146" s="240">
        <f t="shared" si="2"/>
        <v>67427.649999999936</v>
      </c>
      <c r="J146"/>
    </row>
    <row r="147" spans="1:10" s="62" customFormat="1" x14ac:dyDescent="0.45">
      <c r="A147">
        <v>140</v>
      </c>
      <c r="B147" s="171" t="s">
        <v>610</v>
      </c>
      <c r="C147" s="80" t="s">
        <v>377</v>
      </c>
      <c r="D147"/>
      <c r="E147" s="6"/>
      <c r="F147" s="6"/>
      <c r="G147" s="248">
        <v>420</v>
      </c>
      <c r="H147" s="90"/>
      <c r="I147" s="240">
        <f t="shared" si="2"/>
        <v>67007.649999999936</v>
      </c>
      <c r="J147"/>
    </row>
    <row r="148" spans="1:10" s="62" customFormat="1" x14ac:dyDescent="0.45">
      <c r="A148">
        <v>141</v>
      </c>
      <c r="B148" s="171" t="s">
        <v>610</v>
      </c>
      <c r="C148" s="80" t="s">
        <v>118</v>
      </c>
      <c r="D148"/>
      <c r="E148" s="6"/>
      <c r="F148" s="6"/>
      <c r="G148" s="248">
        <v>40</v>
      </c>
      <c r="H148" s="90"/>
      <c r="I148" s="240">
        <f t="shared" si="2"/>
        <v>66967.649999999936</v>
      </c>
      <c r="J148"/>
    </row>
    <row r="149" spans="1:10" s="62" customFormat="1" x14ac:dyDescent="0.45">
      <c r="A149">
        <v>142</v>
      </c>
      <c r="B149" s="171" t="s">
        <v>615</v>
      </c>
      <c r="C149" s="80" t="s">
        <v>85</v>
      </c>
      <c r="D149"/>
      <c r="E149" s="6"/>
      <c r="F149" s="83">
        <v>328.49</v>
      </c>
      <c r="G149" s="90"/>
      <c r="H149" s="90"/>
      <c r="I149" s="240">
        <f t="shared" si="2"/>
        <v>67296.139999999941</v>
      </c>
      <c r="J149"/>
    </row>
    <row r="150" spans="1:10" s="62" customFormat="1" x14ac:dyDescent="0.45">
      <c r="A150">
        <v>143</v>
      </c>
      <c r="B150" s="171" t="s">
        <v>615</v>
      </c>
      <c r="C150" s="80" t="s">
        <v>87</v>
      </c>
      <c r="D150"/>
      <c r="E150" s="6"/>
      <c r="F150" s="83">
        <v>336.78</v>
      </c>
      <c r="G150" s="90"/>
      <c r="H150" s="90"/>
      <c r="I150" s="240">
        <f t="shared" si="2"/>
        <v>67632.91999999994</v>
      </c>
      <c r="J150"/>
    </row>
    <row r="151" spans="1:10" s="62" customFormat="1" x14ac:dyDescent="0.45">
      <c r="A151">
        <v>144</v>
      </c>
      <c r="B151" s="171" t="s">
        <v>615</v>
      </c>
      <c r="C151" s="80" t="s">
        <v>85</v>
      </c>
      <c r="D151"/>
      <c r="E151" s="6"/>
      <c r="F151" s="83">
        <v>343.63</v>
      </c>
      <c r="G151" s="90"/>
      <c r="H151" s="90"/>
      <c r="I151" s="240">
        <f t="shared" si="2"/>
        <v>67976.549999999945</v>
      </c>
      <c r="J151"/>
    </row>
    <row r="152" spans="1:10" s="62" customFormat="1" x14ac:dyDescent="0.45">
      <c r="A152">
        <v>145</v>
      </c>
      <c r="B152" s="171" t="s">
        <v>615</v>
      </c>
      <c r="C152" s="80" t="s">
        <v>86</v>
      </c>
      <c r="D152"/>
      <c r="E152" s="6"/>
      <c r="F152" s="83">
        <v>375.94</v>
      </c>
      <c r="G152" s="90"/>
      <c r="H152" s="90"/>
      <c r="I152" s="240">
        <f t="shared" si="2"/>
        <v>68352.489999999947</v>
      </c>
      <c r="J152"/>
    </row>
    <row r="153" spans="1:10" s="62" customFormat="1" x14ac:dyDescent="0.45">
      <c r="A153">
        <v>146</v>
      </c>
      <c r="B153" s="171" t="s">
        <v>615</v>
      </c>
      <c r="C153" s="80" t="s">
        <v>87</v>
      </c>
      <c r="D153"/>
      <c r="E153" s="6"/>
      <c r="F153" s="83">
        <v>419.71</v>
      </c>
      <c r="H153" s="90"/>
      <c r="I153" s="240">
        <f t="shared" si="2"/>
        <v>68772.199999999953</v>
      </c>
      <c r="J153"/>
    </row>
    <row r="154" spans="1:10" s="62" customFormat="1" x14ac:dyDescent="0.45">
      <c r="A154">
        <v>147</v>
      </c>
      <c r="B154" s="171">
        <v>45920</v>
      </c>
      <c r="C154" s="80" t="s">
        <v>85</v>
      </c>
      <c r="D154"/>
      <c r="E154" s="6"/>
      <c r="F154" s="83">
        <v>863.14</v>
      </c>
      <c r="G154" s="90"/>
      <c r="H154" s="90"/>
      <c r="I154" s="240">
        <f t="shared" si="2"/>
        <v>69635.339999999953</v>
      </c>
      <c r="J154"/>
    </row>
    <row r="155" spans="1:10" s="62" customFormat="1" x14ac:dyDescent="0.45">
      <c r="A155">
        <v>148</v>
      </c>
      <c r="B155" s="171" t="s">
        <v>614</v>
      </c>
      <c r="C155" s="80" t="s">
        <v>85</v>
      </c>
      <c r="D155"/>
      <c r="E155" s="6"/>
      <c r="F155" s="83">
        <v>300</v>
      </c>
      <c r="G155" s="90"/>
      <c r="H155" s="90"/>
      <c r="I155" s="240">
        <f t="shared" si="2"/>
        <v>69935.339999999953</v>
      </c>
      <c r="J155"/>
    </row>
    <row r="156" spans="1:10" s="62" customFormat="1" x14ac:dyDescent="0.45">
      <c r="A156">
        <v>149</v>
      </c>
      <c r="B156" s="171" t="s">
        <v>614</v>
      </c>
      <c r="C156" s="80" t="s">
        <v>85</v>
      </c>
      <c r="D156"/>
      <c r="E156" s="6"/>
      <c r="F156" s="83">
        <v>373</v>
      </c>
      <c r="G156" s="90"/>
      <c r="H156" s="90"/>
      <c r="I156" s="240">
        <f t="shared" si="2"/>
        <v>70308.339999999953</v>
      </c>
      <c r="J156"/>
    </row>
    <row r="157" spans="1:10" s="62" customFormat="1" x14ac:dyDescent="0.45">
      <c r="A157">
        <v>150</v>
      </c>
      <c r="B157" s="171" t="s">
        <v>613</v>
      </c>
      <c r="C157" s="80" t="s">
        <v>85</v>
      </c>
      <c r="D157"/>
      <c r="E157" s="6"/>
      <c r="F157" s="83">
        <v>785.33</v>
      </c>
      <c r="G157" s="90"/>
      <c r="H157" s="90"/>
      <c r="I157" s="240">
        <f t="shared" si="2"/>
        <v>71093.669999999955</v>
      </c>
      <c r="J157"/>
    </row>
    <row r="158" spans="1:10" s="62" customFormat="1" x14ac:dyDescent="0.45">
      <c r="A158">
        <v>151</v>
      </c>
      <c r="B158" s="171" t="s">
        <v>613</v>
      </c>
      <c r="C158" s="80" t="s">
        <v>119</v>
      </c>
      <c r="D158"/>
      <c r="E158" s="6"/>
      <c r="F158" s="6"/>
      <c r="G158" s="90"/>
      <c r="H158" s="90">
        <v>0.05</v>
      </c>
      <c r="I158" s="240">
        <f t="shared" si="2"/>
        <v>71093.619999999952</v>
      </c>
      <c r="J158"/>
    </row>
    <row r="159" spans="1:10" s="62" customFormat="1" x14ac:dyDescent="0.45">
      <c r="A159">
        <v>152</v>
      </c>
      <c r="B159" s="171" t="s">
        <v>613</v>
      </c>
      <c r="C159" s="80" t="s">
        <v>85</v>
      </c>
      <c r="D159"/>
      <c r="E159" s="6"/>
      <c r="F159" s="83">
        <v>1000</v>
      </c>
      <c r="G159" s="90"/>
      <c r="H159" s="90"/>
      <c r="I159" s="240">
        <f t="shared" si="2"/>
        <v>72093.619999999952</v>
      </c>
      <c r="J159"/>
    </row>
    <row r="160" spans="1:10" s="62" customFormat="1" x14ac:dyDescent="0.45">
      <c r="A160">
        <v>153</v>
      </c>
      <c r="B160" s="171" t="s">
        <v>613</v>
      </c>
      <c r="C160" s="80" t="s">
        <v>86</v>
      </c>
      <c r="D160"/>
      <c r="E160" s="6"/>
      <c r="F160" s="83">
        <v>600</v>
      </c>
      <c r="G160" s="90"/>
      <c r="H160" s="90"/>
      <c r="I160" s="240">
        <f t="shared" si="2"/>
        <v>72693.619999999952</v>
      </c>
      <c r="J160"/>
    </row>
    <row r="161" spans="1:10" s="62" customFormat="1" x14ac:dyDescent="0.45">
      <c r="A161">
        <v>154</v>
      </c>
      <c r="B161" s="171" t="s">
        <v>613</v>
      </c>
      <c r="C161" s="80" t="s">
        <v>86</v>
      </c>
      <c r="D161"/>
      <c r="E161" s="6"/>
      <c r="F161" s="83">
        <v>466.56</v>
      </c>
      <c r="G161" s="90"/>
      <c r="H161" s="90"/>
      <c r="I161" s="240">
        <f t="shared" si="2"/>
        <v>73160.179999999949</v>
      </c>
      <c r="J161"/>
    </row>
    <row r="162" spans="1:10" s="62" customFormat="1" x14ac:dyDescent="0.45">
      <c r="A162">
        <v>155</v>
      </c>
      <c r="B162" s="171" t="s">
        <v>613</v>
      </c>
      <c r="C162" s="80" t="s">
        <v>617</v>
      </c>
      <c r="D162"/>
      <c r="E162" s="6"/>
      <c r="F162" s="83">
        <v>454</v>
      </c>
      <c r="G162" s="90"/>
      <c r="H162" s="90"/>
      <c r="I162" s="240">
        <f t="shared" si="2"/>
        <v>73614.179999999949</v>
      </c>
      <c r="J162"/>
    </row>
    <row r="163" spans="1:10" s="62" customFormat="1" x14ac:dyDescent="0.45">
      <c r="A163">
        <v>156</v>
      </c>
      <c r="B163" s="171" t="s">
        <v>613</v>
      </c>
      <c r="C163" s="80" t="s">
        <v>87</v>
      </c>
      <c r="D163"/>
      <c r="E163" s="6"/>
      <c r="F163" s="83">
        <v>400.83</v>
      </c>
      <c r="G163" s="90"/>
      <c r="H163" s="90"/>
      <c r="I163" s="240">
        <f t="shared" si="2"/>
        <v>74015.009999999951</v>
      </c>
      <c r="J163"/>
    </row>
    <row r="164" spans="1:10" s="62" customFormat="1" x14ac:dyDescent="0.45">
      <c r="A164">
        <v>157</v>
      </c>
      <c r="B164" s="171" t="s">
        <v>613</v>
      </c>
      <c r="C164" s="80" t="s">
        <v>113</v>
      </c>
      <c r="D164"/>
      <c r="E164" s="6"/>
      <c r="F164" s="83">
        <v>376</v>
      </c>
      <c r="G164" s="90"/>
      <c r="H164" s="90"/>
      <c r="I164" s="240">
        <f t="shared" si="2"/>
        <v>74391.009999999951</v>
      </c>
      <c r="J164"/>
    </row>
    <row r="165" spans="1:10" s="62" customFormat="1" x14ac:dyDescent="0.45">
      <c r="A165">
        <v>158</v>
      </c>
      <c r="B165" s="171" t="s">
        <v>613</v>
      </c>
      <c r="C165" s="80" t="s">
        <v>87</v>
      </c>
      <c r="D165"/>
      <c r="E165" s="6"/>
      <c r="F165" s="83">
        <v>375.3</v>
      </c>
      <c r="G165" s="90"/>
      <c r="H165" s="90"/>
      <c r="I165" s="240">
        <f t="shared" si="2"/>
        <v>74766.309999999954</v>
      </c>
      <c r="J165"/>
    </row>
    <row r="166" spans="1:10" s="62" customFormat="1" x14ac:dyDescent="0.45">
      <c r="A166">
        <v>159</v>
      </c>
      <c r="B166" s="171" t="s">
        <v>613</v>
      </c>
      <c r="C166" s="80" t="s">
        <v>85</v>
      </c>
      <c r="D166"/>
      <c r="E166" s="6"/>
      <c r="F166" s="83">
        <v>321.39</v>
      </c>
      <c r="G166" s="90"/>
      <c r="H166" s="90"/>
      <c r="I166" s="240">
        <f t="shared" si="2"/>
        <v>75087.699999999953</v>
      </c>
      <c r="J166"/>
    </row>
    <row r="167" spans="1:10" s="62" customFormat="1" x14ac:dyDescent="0.45">
      <c r="A167">
        <v>160</v>
      </c>
      <c r="B167" s="171" t="s">
        <v>616</v>
      </c>
      <c r="C167" s="80" t="s">
        <v>118</v>
      </c>
      <c r="D167"/>
      <c r="E167" s="6"/>
      <c r="F167" s="6"/>
      <c r="G167" s="248">
        <v>75</v>
      </c>
      <c r="H167" s="90"/>
      <c r="I167" s="240">
        <f t="shared" si="2"/>
        <v>75012.699999999953</v>
      </c>
      <c r="J167"/>
    </row>
    <row r="168" spans="1:10" s="62" customFormat="1" x14ac:dyDescent="0.45">
      <c r="A168">
        <v>161</v>
      </c>
      <c r="B168" s="171" t="s">
        <v>616</v>
      </c>
      <c r="C168" s="80" t="s">
        <v>182</v>
      </c>
      <c r="D168"/>
      <c r="E168" s="6"/>
      <c r="F168" s="6"/>
      <c r="G168" s="277">
        <v>26.6</v>
      </c>
      <c r="H168" s="90"/>
      <c r="I168" s="240">
        <f t="shared" si="2"/>
        <v>74986.099999999948</v>
      </c>
      <c r="J168"/>
    </row>
    <row r="169" spans="1:10" s="62" customFormat="1" x14ac:dyDescent="0.45">
      <c r="A169">
        <v>162</v>
      </c>
      <c r="B169" s="183" t="s">
        <v>616</v>
      </c>
      <c r="C169" s="80" t="s">
        <v>87</v>
      </c>
      <c r="D169"/>
      <c r="E169" s="6"/>
      <c r="F169" s="83">
        <v>481.32</v>
      </c>
      <c r="G169" s="90"/>
      <c r="H169" s="90"/>
      <c r="I169" s="240">
        <f t="shared" si="2"/>
        <v>75467.419999999955</v>
      </c>
      <c r="J169"/>
    </row>
    <row r="170" spans="1:10" s="62" customFormat="1" x14ac:dyDescent="0.45">
      <c r="A170">
        <v>163</v>
      </c>
      <c r="B170" s="183" t="s">
        <v>616</v>
      </c>
      <c r="C170" s="80" t="s">
        <v>87</v>
      </c>
      <c r="D170"/>
      <c r="E170" s="6"/>
      <c r="F170" s="83">
        <v>462.89</v>
      </c>
      <c r="G170" s="90"/>
      <c r="H170" s="90"/>
      <c r="I170" s="240">
        <f t="shared" si="2"/>
        <v>75930.309999999954</v>
      </c>
      <c r="J170"/>
    </row>
    <row r="171" spans="1:10" s="62" customFormat="1" x14ac:dyDescent="0.45">
      <c r="A171">
        <v>164</v>
      </c>
      <c r="B171" s="183" t="s">
        <v>616</v>
      </c>
      <c r="C171" s="80" t="s">
        <v>86</v>
      </c>
      <c r="D171"/>
      <c r="E171" s="6"/>
      <c r="F171" s="83">
        <v>366.79</v>
      </c>
      <c r="G171" s="90"/>
      <c r="H171" s="90"/>
      <c r="I171" s="240">
        <f t="shared" si="2"/>
        <v>76297.099999999948</v>
      </c>
      <c r="J171"/>
    </row>
    <row r="172" spans="1:10" s="62" customFormat="1" x14ac:dyDescent="0.45">
      <c r="A172">
        <v>165</v>
      </c>
      <c r="B172" s="183" t="s">
        <v>616</v>
      </c>
      <c r="C172" s="80" t="s">
        <v>87</v>
      </c>
      <c r="D172"/>
      <c r="E172" s="6"/>
      <c r="F172" s="83">
        <v>376.24</v>
      </c>
      <c r="G172" s="90"/>
      <c r="H172" s="90"/>
      <c r="I172" s="240">
        <f t="shared" si="2"/>
        <v>76673.339999999953</v>
      </c>
      <c r="J172"/>
    </row>
    <row r="173" spans="1:10" s="62" customFormat="1" x14ac:dyDescent="0.45">
      <c r="A173">
        <v>166</v>
      </c>
      <c r="B173" s="183" t="s">
        <v>616</v>
      </c>
      <c r="C173" s="80" t="s">
        <v>87</v>
      </c>
      <c r="D173"/>
      <c r="E173" s="6"/>
      <c r="F173" s="83">
        <v>300</v>
      </c>
      <c r="G173" s="90"/>
      <c r="H173" s="90"/>
      <c r="I173" s="240">
        <f t="shared" si="2"/>
        <v>76973.339999999953</v>
      </c>
      <c r="J173"/>
    </row>
    <row r="174" spans="1:10" s="62" customFormat="1" x14ac:dyDescent="0.45">
      <c r="A174">
        <v>167</v>
      </c>
      <c r="B174" s="80" t="s">
        <v>618</v>
      </c>
      <c r="C174" s="80" t="s">
        <v>85</v>
      </c>
      <c r="F174" s="83">
        <v>402.92</v>
      </c>
      <c r="H174" s="90"/>
      <c r="I174" s="240">
        <f t="shared" si="2"/>
        <v>77376.259999999951</v>
      </c>
      <c r="J174"/>
    </row>
    <row r="175" spans="1:10" s="62" customFormat="1" x14ac:dyDescent="0.45">
      <c r="A175">
        <v>168</v>
      </c>
      <c r="B175" s="80" t="s">
        <v>618</v>
      </c>
      <c r="C175" s="80" t="s">
        <v>86</v>
      </c>
      <c r="F175" s="83">
        <v>394.84</v>
      </c>
      <c r="H175" s="90"/>
      <c r="I175" s="240">
        <f t="shared" si="2"/>
        <v>77771.099999999948</v>
      </c>
      <c r="J175"/>
    </row>
    <row r="176" spans="1:10" s="62" customFormat="1" x14ac:dyDescent="0.45">
      <c r="A176">
        <v>169</v>
      </c>
      <c r="B176" s="80" t="s">
        <v>618</v>
      </c>
      <c r="C176" s="80" t="s">
        <v>87</v>
      </c>
      <c r="F176" s="83">
        <v>359.08</v>
      </c>
      <c r="H176" s="90"/>
      <c r="I176" s="240">
        <f t="shared" si="2"/>
        <v>78130.179999999949</v>
      </c>
      <c r="J176"/>
    </row>
    <row r="177" spans="1:10" s="62" customFormat="1" x14ac:dyDescent="0.45">
      <c r="A177">
        <v>170</v>
      </c>
      <c r="B177" s="80" t="s">
        <v>620</v>
      </c>
      <c r="C177" s="80" t="s">
        <v>85</v>
      </c>
      <c r="D177" s="80"/>
      <c r="E177" s="80"/>
      <c r="F177" s="187">
        <v>803.49</v>
      </c>
      <c r="G177" s="80"/>
      <c r="H177" s="90"/>
      <c r="I177" s="240">
        <f t="shared" si="2"/>
        <v>78933.669999999955</v>
      </c>
      <c r="J177"/>
    </row>
    <row r="178" spans="1:10" s="62" customFormat="1" x14ac:dyDescent="0.45">
      <c r="A178">
        <v>171</v>
      </c>
      <c r="B178" s="80" t="s">
        <v>620</v>
      </c>
      <c r="C178" s="80" t="s">
        <v>87</v>
      </c>
      <c r="D178" s="80"/>
      <c r="E178" s="80"/>
      <c r="F178" s="187">
        <v>414.58</v>
      </c>
      <c r="G178" s="80"/>
      <c r="H178" s="90"/>
      <c r="I178" s="240">
        <f t="shared" si="2"/>
        <v>79348.249999999956</v>
      </c>
      <c r="J178"/>
    </row>
    <row r="179" spans="1:10" s="62" customFormat="1" x14ac:dyDescent="0.45">
      <c r="A179">
        <v>172</v>
      </c>
      <c r="B179" s="80" t="s">
        <v>620</v>
      </c>
      <c r="C179" s="80" t="s">
        <v>115</v>
      </c>
      <c r="D179" s="80"/>
      <c r="E179" s="80"/>
      <c r="F179" s="187">
        <v>410.66</v>
      </c>
      <c r="G179" s="80"/>
      <c r="H179" s="90"/>
      <c r="I179" s="240">
        <f t="shared" si="2"/>
        <v>79758.90999999996</v>
      </c>
      <c r="J179"/>
    </row>
    <row r="180" spans="1:10" s="62" customFormat="1" x14ac:dyDescent="0.45">
      <c r="A180">
        <v>173</v>
      </c>
      <c r="B180" s="80" t="s">
        <v>620</v>
      </c>
      <c r="C180" s="80" t="s">
        <v>143</v>
      </c>
      <c r="D180" s="80"/>
      <c r="E180" s="80"/>
      <c r="F180" s="187">
        <v>383.52</v>
      </c>
      <c r="G180" s="80"/>
      <c r="H180" s="90"/>
      <c r="I180" s="240">
        <f t="shared" si="2"/>
        <v>80142.429999999964</v>
      </c>
      <c r="J180"/>
    </row>
    <row r="181" spans="1:10" s="62" customFormat="1" x14ac:dyDescent="0.45">
      <c r="A181">
        <v>174</v>
      </c>
      <c r="B181" s="80" t="s">
        <v>619</v>
      </c>
      <c r="C181" s="80" t="s">
        <v>203</v>
      </c>
      <c r="D181" s="80"/>
      <c r="E181" s="80"/>
      <c r="F181" s="80"/>
      <c r="G181" s="80"/>
      <c r="H181" s="90">
        <v>42.9</v>
      </c>
      <c r="I181" s="240">
        <f t="shared" si="2"/>
        <v>80099.52999999997</v>
      </c>
      <c r="J181"/>
    </row>
    <row r="182" spans="1:10" s="62" customFormat="1" x14ac:dyDescent="0.45">
      <c r="A182">
        <v>175</v>
      </c>
      <c r="B182" s="80" t="s">
        <v>619</v>
      </c>
      <c r="C182" s="80" t="s">
        <v>85</v>
      </c>
      <c r="D182" s="80"/>
      <c r="E182" s="80"/>
      <c r="F182" s="187">
        <v>715.81</v>
      </c>
      <c r="G182" s="80"/>
      <c r="H182" s="90"/>
      <c r="I182" s="240">
        <f t="shared" si="2"/>
        <v>80815.339999999967</v>
      </c>
      <c r="J182"/>
    </row>
    <row r="183" spans="1:10" s="62" customFormat="1" x14ac:dyDescent="0.45">
      <c r="A183">
        <v>176</v>
      </c>
      <c r="B183" s="80" t="s">
        <v>619</v>
      </c>
      <c r="C183" s="80" t="s">
        <v>87</v>
      </c>
      <c r="D183" s="80"/>
      <c r="E183" s="80"/>
      <c r="F183" s="187">
        <v>439</v>
      </c>
      <c r="G183" s="80"/>
      <c r="H183" s="90"/>
      <c r="I183" s="240">
        <f t="shared" si="2"/>
        <v>81254.339999999967</v>
      </c>
      <c r="J183"/>
    </row>
    <row r="184" spans="1:10" s="62" customFormat="1" x14ac:dyDescent="0.45">
      <c r="A184">
        <v>177</v>
      </c>
      <c r="B184" s="80" t="s">
        <v>619</v>
      </c>
      <c r="C184" s="80" t="s">
        <v>87</v>
      </c>
      <c r="D184" s="80"/>
      <c r="E184" s="80"/>
      <c r="F184" s="187">
        <v>405.11</v>
      </c>
      <c r="G184" s="80"/>
      <c r="H184" s="90"/>
      <c r="I184" s="240">
        <f t="shared" si="2"/>
        <v>81659.449999999968</v>
      </c>
      <c r="J184"/>
    </row>
    <row r="185" spans="1:10" s="62" customFormat="1" x14ac:dyDescent="0.45">
      <c r="A185">
        <v>178</v>
      </c>
      <c r="B185" s="80" t="s">
        <v>619</v>
      </c>
      <c r="C185" s="80" t="s">
        <v>85</v>
      </c>
      <c r="D185" s="80"/>
      <c r="E185" s="80"/>
      <c r="F185" s="187">
        <v>399.36</v>
      </c>
      <c r="G185" s="80"/>
      <c r="H185" s="90"/>
      <c r="I185" s="240">
        <f t="shared" si="2"/>
        <v>82058.809999999969</v>
      </c>
      <c r="J185"/>
    </row>
    <row r="186" spans="1:10" s="62" customFormat="1" x14ac:dyDescent="0.45">
      <c r="A186">
        <v>179</v>
      </c>
      <c r="B186" s="80" t="s">
        <v>619</v>
      </c>
      <c r="C186" s="80" t="s">
        <v>113</v>
      </c>
      <c r="D186" s="80"/>
      <c r="E186" s="80"/>
      <c r="F186" s="187">
        <v>386.7</v>
      </c>
      <c r="G186" s="80"/>
      <c r="H186" s="90"/>
      <c r="I186" s="240">
        <f t="shared" si="2"/>
        <v>82445.509999999966</v>
      </c>
      <c r="J186"/>
    </row>
    <row r="187" spans="1:10" s="62" customFormat="1" x14ac:dyDescent="0.45">
      <c r="A187">
        <v>180</v>
      </c>
      <c r="B187" s="80" t="s">
        <v>619</v>
      </c>
      <c r="C187" s="80" t="s">
        <v>87</v>
      </c>
      <c r="D187" s="80"/>
      <c r="E187" s="80"/>
      <c r="F187" s="187">
        <v>378.69</v>
      </c>
      <c r="G187" s="80"/>
      <c r="H187" s="90"/>
      <c r="I187" s="240">
        <f t="shared" si="2"/>
        <v>82824.199999999968</v>
      </c>
      <c r="J187"/>
    </row>
    <row r="188" spans="1:10" s="62" customFormat="1" x14ac:dyDescent="0.45">
      <c r="A188">
        <v>181</v>
      </c>
      <c r="B188" s="80" t="s">
        <v>619</v>
      </c>
      <c r="C188" s="80" t="s">
        <v>85</v>
      </c>
      <c r="D188" s="80"/>
      <c r="E188" s="80"/>
      <c r="F188" s="187">
        <v>370.64</v>
      </c>
      <c r="G188" s="80"/>
      <c r="H188" s="90"/>
      <c r="I188" s="240">
        <f t="shared" si="2"/>
        <v>83194.839999999967</v>
      </c>
      <c r="J188"/>
    </row>
    <row r="189" spans="1:10" s="62" customFormat="1" x14ac:dyDescent="0.45">
      <c r="A189">
        <v>182</v>
      </c>
      <c r="B189" s="80" t="s">
        <v>621</v>
      </c>
      <c r="C189" s="80" t="s">
        <v>87</v>
      </c>
      <c r="D189" s="80"/>
      <c r="E189" s="80"/>
      <c r="F189" s="187">
        <v>183.7</v>
      </c>
      <c r="G189" s="80"/>
      <c r="H189" s="90"/>
      <c r="I189" s="240">
        <f t="shared" si="2"/>
        <v>83378.539999999964</v>
      </c>
      <c r="J189"/>
    </row>
    <row r="190" spans="1:10" s="62" customFormat="1" x14ac:dyDescent="0.45">
      <c r="A190">
        <v>183</v>
      </c>
      <c r="B190" s="80" t="s">
        <v>621</v>
      </c>
      <c r="C190" s="80" t="s">
        <v>85</v>
      </c>
      <c r="D190" s="80"/>
      <c r="E190" s="80"/>
      <c r="F190" s="187">
        <v>322.02</v>
      </c>
      <c r="G190" s="80"/>
      <c r="H190" s="90"/>
      <c r="I190" s="240">
        <f t="shared" si="2"/>
        <v>83700.559999999969</v>
      </c>
      <c r="J190"/>
    </row>
    <row r="191" spans="1:10" s="62" customFormat="1" x14ac:dyDescent="0.45">
      <c r="A191">
        <v>184</v>
      </c>
      <c r="B191" s="80" t="s">
        <v>621</v>
      </c>
      <c r="C191" s="80" t="s">
        <v>85</v>
      </c>
      <c r="D191" s="80"/>
      <c r="E191" s="80"/>
      <c r="F191" s="187">
        <v>355.4</v>
      </c>
      <c r="G191" s="90"/>
      <c r="H191" s="90"/>
      <c r="I191" s="240">
        <f t="shared" si="2"/>
        <v>84055.959999999963</v>
      </c>
      <c r="J191"/>
    </row>
    <row r="192" spans="1:10" s="62" customFormat="1" x14ac:dyDescent="0.45">
      <c r="A192">
        <v>185</v>
      </c>
      <c r="B192" s="80" t="s">
        <v>621</v>
      </c>
      <c r="C192" s="80" t="s">
        <v>85</v>
      </c>
      <c r="D192" s="80"/>
      <c r="E192" s="80"/>
      <c r="F192" s="187">
        <v>320.83</v>
      </c>
      <c r="G192" s="90"/>
      <c r="H192" s="90"/>
      <c r="I192" s="240">
        <f t="shared" si="2"/>
        <v>84376.789999999964</v>
      </c>
      <c r="J192"/>
    </row>
    <row r="193" spans="1:10" s="62" customFormat="1" x14ac:dyDescent="0.45">
      <c r="A193">
        <v>186</v>
      </c>
      <c r="B193" s="80" t="s">
        <v>622</v>
      </c>
      <c r="C193" s="80" t="s">
        <v>85</v>
      </c>
      <c r="D193" s="80"/>
      <c r="E193" s="80"/>
      <c r="F193" s="187">
        <v>322.87</v>
      </c>
      <c r="G193" s="90"/>
      <c r="H193" s="90"/>
      <c r="I193" s="240">
        <f t="shared" si="2"/>
        <v>84699.65999999996</v>
      </c>
      <c r="J193"/>
    </row>
    <row r="194" spans="1:10" s="62" customFormat="1" x14ac:dyDescent="0.45">
      <c r="A194">
        <v>187</v>
      </c>
      <c r="B194" s="80" t="s">
        <v>626</v>
      </c>
      <c r="C194" s="80" t="s">
        <v>623</v>
      </c>
      <c r="D194" s="80"/>
      <c r="E194" s="80"/>
      <c r="F194" s="80"/>
      <c r="G194" s="247">
        <v>15555.81</v>
      </c>
      <c r="H194" s="90"/>
      <c r="I194" s="240">
        <f t="shared" si="2"/>
        <v>69143.849999999962</v>
      </c>
      <c r="J194"/>
    </row>
    <row r="195" spans="1:10" s="62" customFormat="1" x14ac:dyDescent="0.45">
      <c r="A195">
        <v>188</v>
      </c>
      <c r="B195" s="80" t="s">
        <v>626</v>
      </c>
      <c r="C195" s="80" t="s">
        <v>624</v>
      </c>
      <c r="D195" s="80"/>
      <c r="E195" s="80"/>
      <c r="F195" s="80"/>
      <c r="G195" s="90"/>
      <c r="H195" s="90">
        <v>1</v>
      </c>
      <c r="I195" s="240">
        <f t="shared" si="2"/>
        <v>69142.849999999962</v>
      </c>
      <c r="J195"/>
    </row>
    <row r="196" spans="1:10" s="62" customFormat="1" x14ac:dyDescent="0.45">
      <c r="A196">
        <v>189</v>
      </c>
      <c r="B196" s="80" t="s">
        <v>626</v>
      </c>
      <c r="C196" s="80" t="s">
        <v>224</v>
      </c>
      <c r="D196" s="80"/>
      <c r="E196" s="80"/>
      <c r="F196" s="80"/>
      <c r="G196" s="247">
        <v>94.8</v>
      </c>
      <c r="H196" s="90"/>
      <c r="I196" s="240">
        <f t="shared" si="2"/>
        <v>69048.049999999959</v>
      </c>
      <c r="J196"/>
    </row>
    <row r="197" spans="1:10" s="62" customFormat="1" x14ac:dyDescent="0.45">
      <c r="A197">
        <v>190</v>
      </c>
      <c r="B197" s="80" t="s">
        <v>626</v>
      </c>
      <c r="C197" s="80" t="s">
        <v>119</v>
      </c>
      <c r="D197" s="80"/>
      <c r="E197" s="80"/>
      <c r="F197" s="80"/>
      <c r="G197" s="90"/>
      <c r="H197" s="90">
        <v>0.75</v>
      </c>
      <c r="I197" s="240">
        <f t="shared" si="2"/>
        <v>69047.299999999959</v>
      </c>
      <c r="J197"/>
    </row>
    <row r="198" spans="1:10" s="62" customFormat="1" x14ac:dyDescent="0.45">
      <c r="A198">
        <v>191</v>
      </c>
      <c r="B198" s="183" t="s">
        <v>626</v>
      </c>
      <c r="C198" s="80" t="s">
        <v>86</v>
      </c>
      <c r="D198" s="80"/>
      <c r="E198" s="81"/>
      <c r="F198" s="187">
        <v>432.2</v>
      </c>
      <c r="G198" s="90"/>
      <c r="H198" s="90"/>
      <c r="I198" s="240">
        <f t="shared" si="2"/>
        <v>69479.499999999956</v>
      </c>
      <c r="J198"/>
    </row>
    <row r="199" spans="1:10" s="62" customFormat="1" x14ac:dyDescent="0.45">
      <c r="A199">
        <v>192</v>
      </c>
      <c r="B199" s="183" t="s">
        <v>626</v>
      </c>
      <c r="C199" s="80" t="s">
        <v>143</v>
      </c>
      <c r="D199" s="80"/>
      <c r="E199" s="81"/>
      <c r="F199" s="187">
        <v>429.07</v>
      </c>
      <c r="G199" s="90"/>
      <c r="H199" s="90"/>
      <c r="I199" s="240">
        <f t="shared" si="2"/>
        <v>69908.569999999963</v>
      </c>
      <c r="J199"/>
    </row>
    <row r="200" spans="1:10" s="62" customFormat="1" x14ac:dyDescent="0.45">
      <c r="A200">
        <v>193</v>
      </c>
      <c r="B200" s="80" t="s">
        <v>626</v>
      </c>
      <c r="C200" s="80" t="s">
        <v>118</v>
      </c>
      <c r="D200" s="80"/>
      <c r="E200" s="80"/>
      <c r="F200" s="80"/>
      <c r="G200" s="277">
        <v>10.5</v>
      </c>
      <c r="H200" s="90"/>
      <c r="I200" s="240">
        <f t="shared" ref="I200:I223" si="3">I199+F200-G200-H200</f>
        <v>69898.069999999963</v>
      </c>
      <c r="J200"/>
    </row>
    <row r="201" spans="1:10" s="62" customFormat="1" x14ac:dyDescent="0.45">
      <c r="A201">
        <v>194</v>
      </c>
      <c r="B201" s="183" t="s">
        <v>626</v>
      </c>
      <c r="C201" s="80" t="s">
        <v>85</v>
      </c>
      <c r="D201" s="80"/>
      <c r="E201" s="81"/>
      <c r="F201" s="187">
        <v>390</v>
      </c>
      <c r="G201" s="90"/>
      <c r="H201" s="90"/>
      <c r="I201" s="240">
        <f t="shared" si="3"/>
        <v>70288.069999999963</v>
      </c>
      <c r="J201"/>
    </row>
    <row r="202" spans="1:10" s="62" customFormat="1" x14ac:dyDescent="0.45">
      <c r="A202">
        <v>195</v>
      </c>
      <c r="B202" s="183" t="s">
        <v>626</v>
      </c>
      <c r="C202" s="80" t="s">
        <v>143</v>
      </c>
      <c r="D202" s="80"/>
      <c r="E202" s="81"/>
      <c r="F202" s="187">
        <v>388.25</v>
      </c>
      <c r="G202" s="90"/>
      <c r="H202" s="90"/>
      <c r="I202" s="240">
        <f t="shared" si="3"/>
        <v>70676.319999999963</v>
      </c>
      <c r="J202"/>
    </row>
    <row r="203" spans="1:10" s="62" customFormat="1" x14ac:dyDescent="0.45">
      <c r="A203">
        <v>196</v>
      </c>
      <c r="B203" s="80" t="s">
        <v>626</v>
      </c>
      <c r="C203" s="80" t="s">
        <v>85</v>
      </c>
      <c r="D203" s="80"/>
      <c r="E203" s="80"/>
      <c r="F203" s="187">
        <v>380</v>
      </c>
      <c r="G203" s="90"/>
      <c r="H203" s="80"/>
      <c r="I203" s="240">
        <f t="shared" si="3"/>
        <v>71056.319999999963</v>
      </c>
      <c r="J203"/>
    </row>
    <row r="204" spans="1:10" s="62" customFormat="1" x14ac:dyDescent="0.45">
      <c r="A204">
        <v>197</v>
      </c>
      <c r="B204" s="183" t="s">
        <v>626</v>
      </c>
      <c r="C204" s="80" t="s">
        <v>85</v>
      </c>
      <c r="D204" s="80"/>
      <c r="E204" s="81"/>
      <c r="F204" s="187">
        <v>372.24</v>
      </c>
      <c r="G204" s="90"/>
      <c r="H204" s="90"/>
      <c r="I204" s="240">
        <f t="shared" si="3"/>
        <v>71428.559999999969</v>
      </c>
      <c r="J204"/>
    </row>
    <row r="205" spans="1:10" s="62" customFormat="1" x14ac:dyDescent="0.45">
      <c r="A205">
        <v>198</v>
      </c>
      <c r="B205" s="183" t="s">
        <v>626</v>
      </c>
      <c r="C205" s="80" t="s">
        <v>85</v>
      </c>
      <c r="D205" s="80"/>
      <c r="E205" s="81"/>
      <c r="F205" s="187">
        <v>369.18</v>
      </c>
      <c r="G205" s="90"/>
      <c r="H205" s="90"/>
      <c r="I205" s="240">
        <f t="shared" si="3"/>
        <v>71797.739999999962</v>
      </c>
      <c r="J205"/>
    </row>
    <row r="206" spans="1:10" s="62" customFormat="1" x14ac:dyDescent="0.45">
      <c r="A206">
        <v>199</v>
      </c>
      <c r="B206" s="80" t="s">
        <v>626</v>
      </c>
      <c r="C206" s="80" t="s">
        <v>118</v>
      </c>
      <c r="D206" s="80"/>
      <c r="E206" s="80"/>
      <c r="F206" s="80"/>
      <c r="G206" s="247">
        <v>484.5</v>
      </c>
      <c r="H206" s="90"/>
      <c r="I206" s="240">
        <f t="shared" si="3"/>
        <v>71313.239999999962</v>
      </c>
      <c r="J206"/>
    </row>
    <row r="207" spans="1:10" s="62" customFormat="1" x14ac:dyDescent="0.45">
      <c r="A207">
        <v>200</v>
      </c>
      <c r="B207" s="183" t="s">
        <v>626</v>
      </c>
      <c r="C207" s="80" t="s">
        <v>86</v>
      </c>
      <c r="D207" s="80"/>
      <c r="E207" s="81"/>
      <c r="F207" s="187">
        <v>367.28</v>
      </c>
      <c r="G207" s="90"/>
      <c r="H207" s="90"/>
      <c r="I207" s="240">
        <f t="shared" si="3"/>
        <v>71680.51999999996</v>
      </c>
      <c r="J207"/>
    </row>
    <row r="208" spans="1:10" s="62" customFormat="1" x14ac:dyDescent="0.45">
      <c r="A208">
        <v>201</v>
      </c>
      <c r="B208" s="183" t="s">
        <v>626</v>
      </c>
      <c r="C208" s="80" t="s">
        <v>115</v>
      </c>
      <c r="D208" s="80"/>
      <c r="E208" s="81"/>
      <c r="F208" s="187">
        <v>351</v>
      </c>
      <c r="G208" s="90"/>
      <c r="H208" s="90"/>
      <c r="I208" s="240">
        <f t="shared" si="3"/>
        <v>72031.51999999996</v>
      </c>
      <c r="J208"/>
    </row>
    <row r="209" spans="1:10" s="62" customFormat="1" x14ac:dyDescent="0.45">
      <c r="A209">
        <v>202</v>
      </c>
      <c r="B209" s="183" t="s">
        <v>626</v>
      </c>
      <c r="C209" s="80" t="s">
        <v>627</v>
      </c>
      <c r="D209" s="80"/>
      <c r="E209" s="81"/>
      <c r="F209" s="187">
        <v>337.71</v>
      </c>
      <c r="G209" s="90"/>
      <c r="H209" s="90"/>
      <c r="I209" s="240">
        <f t="shared" si="3"/>
        <v>72369.229999999967</v>
      </c>
      <c r="J209"/>
    </row>
    <row r="210" spans="1:10" s="62" customFormat="1" x14ac:dyDescent="0.45">
      <c r="A210">
        <v>203</v>
      </c>
      <c r="B210" s="183" t="s">
        <v>629</v>
      </c>
      <c r="C210" s="80" t="s">
        <v>87</v>
      </c>
      <c r="D210" s="80" t="s">
        <v>410</v>
      </c>
      <c r="E210" s="81"/>
      <c r="F210" s="187">
        <v>935.64</v>
      </c>
      <c r="G210" s="90"/>
      <c r="H210" s="90"/>
      <c r="I210" s="240">
        <f t="shared" si="3"/>
        <v>73304.869999999966</v>
      </c>
      <c r="J210"/>
    </row>
    <row r="211" spans="1:10" s="62" customFormat="1" x14ac:dyDescent="0.45">
      <c r="A211">
        <v>204</v>
      </c>
      <c r="B211" s="183" t="s">
        <v>629</v>
      </c>
      <c r="C211" s="80" t="s">
        <v>191</v>
      </c>
      <c r="D211" s="80" t="s">
        <v>410</v>
      </c>
      <c r="E211" s="81"/>
      <c r="F211" s="187">
        <v>-935.64</v>
      </c>
      <c r="G211" s="90"/>
      <c r="H211" s="90"/>
      <c r="I211" s="240">
        <f t="shared" si="3"/>
        <v>72369.229999999967</v>
      </c>
      <c r="J211"/>
    </row>
    <row r="212" spans="1:10" s="62" customFormat="1" x14ac:dyDescent="0.45">
      <c r="A212">
        <v>205</v>
      </c>
      <c r="B212" s="183" t="s">
        <v>629</v>
      </c>
      <c r="C212" s="80" t="s">
        <v>211</v>
      </c>
      <c r="D212" s="80"/>
      <c r="E212" s="81"/>
      <c r="F212" s="81"/>
      <c r="G212" s="90"/>
      <c r="H212" s="90">
        <v>35</v>
      </c>
      <c r="I212" s="240">
        <f t="shared" si="3"/>
        <v>72334.229999999967</v>
      </c>
      <c r="J212"/>
    </row>
    <row r="213" spans="1:10" s="62" customFormat="1" x14ac:dyDescent="0.45">
      <c r="A213">
        <v>206</v>
      </c>
      <c r="B213" s="183" t="s">
        <v>629</v>
      </c>
      <c r="C213" s="80" t="s">
        <v>118</v>
      </c>
      <c r="D213" s="80"/>
      <c r="E213" s="81"/>
      <c r="F213" s="81"/>
      <c r="G213" s="248">
        <v>20</v>
      </c>
      <c r="H213" s="90"/>
      <c r="I213" s="240">
        <f t="shared" si="3"/>
        <v>72314.229999999967</v>
      </c>
      <c r="J213"/>
    </row>
    <row r="214" spans="1:10" s="62" customFormat="1" x14ac:dyDescent="0.45">
      <c r="A214">
        <v>207</v>
      </c>
      <c r="B214" s="183" t="s">
        <v>629</v>
      </c>
      <c r="C214" s="80" t="s">
        <v>212</v>
      </c>
      <c r="D214" s="80"/>
      <c r="E214" s="81"/>
      <c r="F214" s="81"/>
      <c r="G214" s="90"/>
      <c r="H214" s="90">
        <v>5.5</v>
      </c>
      <c r="I214" s="240">
        <f t="shared" si="3"/>
        <v>72308.729999999967</v>
      </c>
      <c r="J214"/>
    </row>
    <row r="215" spans="1:10" s="62" customFormat="1" x14ac:dyDescent="0.45">
      <c r="A215">
        <v>208</v>
      </c>
      <c r="B215" s="183" t="s">
        <v>629</v>
      </c>
      <c r="C215" s="80" t="s">
        <v>85</v>
      </c>
      <c r="D215" s="80"/>
      <c r="E215" s="81"/>
      <c r="F215" s="187">
        <v>321</v>
      </c>
      <c r="G215" s="90"/>
      <c r="H215" s="90"/>
      <c r="I215" s="240">
        <f t="shared" si="3"/>
        <v>72629.729999999967</v>
      </c>
      <c r="J215"/>
    </row>
    <row r="216" spans="1:10" s="62" customFormat="1" x14ac:dyDescent="0.45">
      <c r="A216">
        <v>209</v>
      </c>
      <c r="B216" s="183" t="s">
        <v>629</v>
      </c>
      <c r="C216" s="80" t="s">
        <v>85</v>
      </c>
      <c r="D216" s="80"/>
      <c r="E216" s="81"/>
      <c r="F216" s="187">
        <v>345.02</v>
      </c>
      <c r="G216" s="90"/>
      <c r="H216" s="90"/>
      <c r="I216" s="240">
        <f t="shared" si="3"/>
        <v>72974.749999999971</v>
      </c>
      <c r="J216"/>
    </row>
    <row r="217" spans="1:10" s="62" customFormat="1" x14ac:dyDescent="0.45">
      <c r="A217">
        <v>210</v>
      </c>
      <c r="B217" s="183" t="s">
        <v>629</v>
      </c>
      <c r="C217" s="80" t="s">
        <v>85</v>
      </c>
      <c r="D217" s="80"/>
      <c r="E217" s="81"/>
      <c r="F217" s="187">
        <v>353.7</v>
      </c>
      <c r="G217" s="90"/>
      <c r="H217" s="90"/>
      <c r="I217" s="240">
        <f t="shared" si="3"/>
        <v>73328.449999999968</v>
      </c>
      <c r="J217"/>
    </row>
    <row r="218" spans="1:10" s="62" customFormat="1" x14ac:dyDescent="0.45">
      <c r="A218">
        <v>211</v>
      </c>
      <c r="B218" s="183" t="s">
        <v>629</v>
      </c>
      <c r="C218" s="80" t="s">
        <v>85</v>
      </c>
      <c r="D218" s="80"/>
      <c r="E218" s="81"/>
      <c r="F218" s="187">
        <v>358.06</v>
      </c>
      <c r="G218" s="90"/>
      <c r="H218" s="90"/>
      <c r="I218" s="240">
        <f t="shared" si="3"/>
        <v>73686.509999999966</v>
      </c>
      <c r="J218"/>
    </row>
    <row r="219" spans="1:10" s="62" customFormat="1" x14ac:dyDescent="0.45">
      <c r="A219">
        <v>212</v>
      </c>
      <c r="B219" s="183" t="s">
        <v>629</v>
      </c>
      <c r="C219" s="80" t="s">
        <v>115</v>
      </c>
      <c r="D219" s="80"/>
      <c r="E219" s="81"/>
      <c r="F219" s="187">
        <v>438</v>
      </c>
      <c r="G219" s="90"/>
      <c r="H219" s="90"/>
      <c r="I219" s="240">
        <f t="shared" si="3"/>
        <v>74124.509999999966</v>
      </c>
      <c r="J219"/>
    </row>
    <row r="220" spans="1:10" s="62" customFormat="1" x14ac:dyDescent="0.45">
      <c r="A220">
        <v>213</v>
      </c>
      <c r="B220" s="183" t="s">
        <v>629</v>
      </c>
      <c r="C220" s="80" t="s">
        <v>115</v>
      </c>
      <c r="D220" s="80"/>
      <c r="E220" s="81"/>
      <c r="F220" s="187">
        <v>494.54</v>
      </c>
      <c r="G220" s="90"/>
      <c r="H220" s="90"/>
      <c r="I220" s="240">
        <f t="shared" si="3"/>
        <v>74619.049999999959</v>
      </c>
      <c r="J220"/>
    </row>
    <row r="221" spans="1:10" s="62" customFormat="1" x14ac:dyDescent="0.45">
      <c r="A221">
        <v>214</v>
      </c>
      <c r="B221" s="183" t="s">
        <v>629</v>
      </c>
      <c r="C221" s="80" t="s">
        <v>85</v>
      </c>
      <c r="D221" s="80"/>
      <c r="E221" s="81"/>
      <c r="F221" s="187">
        <v>800</v>
      </c>
      <c r="G221" s="90"/>
      <c r="H221" s="90"/>
      <c r="I221" s="240">
        <f t="shared" si="3"/>
        <v>75419.049999999959</v>
      </c>
      <c r="J221"/>
    </row>
    <row r="222" spans="1:10" s="62" customFormat="1" x14ac:dyDescent="0.45">
      <c r="A222">
        <v>215</v>
      </c>
      <c r="B222" s="183" t="s">
        <v>629</v>
      </c>
      <c r="C222" s="80" t="s">
        <v>86</v>
      </c>
      <c r="D222" s="80"/>
      <c r="E222" s="81"/>
      <c r="F222" s="187">
        <v>836.88</v>
      </c>
      <c r="G222" s="90"/>
      <c r="H222" s="90"/>
      <c r="I222" s="240">
        <f t="shared" si="3"/>
        <v>76255.929999999964</v>
      </c>
      <c r="J222"/>
    </row>
    <row r="223" spans="1:10" s="62" customFormat="1" x14ac:dyDescent="0.45">
      <c r="A223">
        <v>216</v>
      </c>
      <c r="B223" s="183" t="s">
        <v>629</v>
      </c>
      <c r="C223" s="80" t="s">
        <v>87</v>
      </c>
      <c r="D223" s="80"/>
      <c r="E223" s="81"/>
      <c r="F223" s="187">
        <v>288</v>
      </c>
      <c r="G223" s="90"/>
      <c r="H223" s="90"/>
      <c r="I223" s="240">
        <f t="shared" si="3"/>
        <v>76543.929999999964</v>
      </c>
      <c r="J223"/>
    </row>
    <row r="224" spans="1:10" s="62" customFormat="1" ht="14.65" thickBot="1" x14ac:dyDescent="0.5">
      <c r="A224"/>
      <c r="B224" s="171"/>
      <c r="C224" s="80"/>
      <c r="D224"/>
      <c r="E224" s="6"/>
      <c r="F224" s="84">
        <f>SUM(F8:F223)</f>
        <v>69401.239999999976</v>
      </c>
      <c r="G224" s="92">
        <f>SUM(G31:G223)</f>
        <v>56702.450000000004</v>
      </c>
      <c r="H224" s="93">
        <f>SUM(H8:H223)</f>
        <v>91.25</v>
      </c>
      <c r="I224" s="127"/>
      <c r="J224"/>
    </row>
    <row r="225" spans="1:10" s="62" customFormat="1" ht="14.65" thickTop="1" x14ac:dyDescent="0.45">
      <c r="A225"/>
      <c r="B225" s="171" t="s">
        <v>25</v>
      </c>
      <c r="C225" s="81" t="s">
        <v>25</v>
      </c>
      <c r="D225" s="6" t="s">
        <v>25</v>
      </c>
      <c r="E225" s="6" t="s">
        <v>25</v>
      </c>
      <c r="F225" s="47"/>
      <c r="G225" s="90"/>
      <c r="H225" s="90"/>
      <c r="I225" s="127"/>
      <c r="J225"/>
    </row>
    <row r="226" spans="1:10" s="62" customFormat="1" x14ac:dyDescent="0.45">
      <c r="A226"/>
      <c r="B226" s="171"/>
      <c r="C226" s="96" t="s">
        <v>25</v>
      </c>
      <c r="D226"/>
      <c r="E226" s="6"/>
      <c r="F226" s="47" t="s">
        <v>25</v>
      </c>
      <c r="G226" s="90"/>
      <c r="H226" s="90"/>
      <c r="I226" s="127"/>
      <c r="J226"/>
    </row>
    <row r="227" spans="1:10" s="62" customFormat="1" x14ac:dyDescent="0.45">
      <c r="A227"/>
      <c r="B227" s="186"/>
      <c r="C227" s="97"/>
      <c r="D227" s="4"/>
      <c r="E227" s="16"/>
      <c r="F227" s="47"/>
      <c r="G227" s="90"/>
      <c r="H227" s="90"/>
      <c r="I227" s="127"/>
      <c r="J227"/>
    </row>
    <row r="228" spans="1:10" s="62" customFormat="1" x14ac:dyDescent="0.45">
      <c r="A228"/>
      <c r="B228" s="186"/>
      <c r="C228" s="307" t="s">
        <v>101</v>
      </c>
      <c r="D228" s="307"/>
      <c r="E228" s="307"/>
      <c r="F228" s="47"/>
      <c r="G228" s="90"/>
      <c r="H228" s="90"/>
      <c r="I228" s="8"/>
      <c r="J228"/>
    </row>
    <row r="229" spans="1:10" s="62" customFormat="1" x14ac:dyDescent="0.45">
      <c r="A229"/>
      <c r="B229" s="186"/>
      <c r="C229" s="98"/>
      <c r="D229" s="57"/>
      <c r="E229" s="57"/>
      <c r="F229" s="8"/>
      <c r="G229" s="90"/>
      <c r="H229" s="90"/>
      <c r="I229" s="8"/>
      <c r="J229"/>
    </row>
    <row r="230" spans="1:10" s="62" customFormat="1" x14ac:dyDescent="0.45">
      <c r="A230"/>
      <c r="B230" s="186"/>
      <c r="C230" s="99" t="s">
        <v>0</v>
      </c>
      <c r="D230" s="18" t="s">
        <v>12</v>
      </c>
      <c r="E230" s="18" t="s">
        <v>11</v>
      </c>
      <c r="F230" s="8"/>
      <c r="G230" s="90"/>
      <c r="H230" s="90"/>
      <c r="I230" s="8"/>
      <c r="J230"/>
    </row>
    <row r="231" spans="1:10" s="62" customFormat="1" x14ac:dyDescent="0.45">
      <c r="A231"/>
      <c r="B231" s="186"/>
      <c r="C231" s="61" t="s">
        <v>30</v>
      </c>
      <c r="D231" s="19"/>
      <c r="E231" s="13">
        <f>SUM(I7)</f>
        <v>64601.509999999944</v>
      </c>
      <c r="F231" s="8"/>
      <c r="G231" s="90"/>
      <c r="H231" s="90"/>
      <c r="I231" s="8"/>
      <c r="J231" s="50"/>
    </row>
    <row r="232" spans="1:10" s="62" customFormat="1" x14ac:dyDescent="0.45">
      <c r="A232"/>
      <c r="B232" s="186"/>
      <c r="C232" s="60" t="s">
        <v>42</v>
      </c>
      <c r="D232" s="19" t="s">
        <v>25</v>
      </c>
      <c r="E232" s="12">
        <f>SUM(F224)</f>
        <v>69401.239999999976</v>
      </c>
      <c r="F232" s="8"/>
      <c r="G232" s="90"/>
      <c r="H232" s="90"/>
      <c r="I232" s="8"/>
      <c r="J232" s="50"/>
    </row>
    <row r="233" spans="1:10" s="62" customFormat="1" ht="15.75" x14ac:dyDescent="0.5">
      <c r="A233"/>
      <c r="B233" s="186"/>
      <c r="C233" s="20" t="s">
        <v>9</v>
      </c>
      <c r="D233" s="21" t="s">
        <v>25</v>
      </c>
      <c r="E233" s="24">
        <f>SUM(E231:E232)</f>
        <v>134002.74999999991</v>
      </c>
      <c r="F233" s="8"/>
      <c r="G233" s="90" t="s">
        <v>25</v>
      </c>
      <c r="H233" s="90"/>
      <c r="I233" s="8"/>
      <c r="J233" s="51">
        <v>43344</v>
      </c>
    </row>
    <row r="234" spans="1:10" s="62" customFormat="1" x14ac:dyDescent="0.45">
      <c r="A234"/>
      <c r="B234" s="186"/>
      <c r="C234" s="97"/>
      <c r="D234" s="4"/>
      <c r="E234" s="25"/>
      <c r="F234" s="8"/>
      <c r="G234" s="90"/>
      <c r="H234" s="90"/>
      <c r="I234" s="8"/>
      <c r="J234" s="46"/>
    </row>
    <row r="235" spans="1:10" s="62" customFormat="1" x14ac:dyDescent="0.45">
      <c r="A235"/>
      <c r="B235" s="186"/>
      <c r="C235" s="99" t="s">
        <v>1</v>
      </c>
      <c r="D235" s="4"/>
      <c r="E235" s="25"/>
      <c r="F235" s="8"/>
      <c r="G235" s="90"/>
      <c r="H235" s="90"/>
      <c r="I235" s="8"/>
      <c r="J235" s="46"/>
    </row>
    <row r="236" spans="1:10" s="62" customFormat="1" x14ac:dyDescent="0.45">
      <c r="A236"/>
      <c r="B236" s="186"/>
      <c r="C236" s="308" t="s">
        <v>53</v>
      </c>
      <c r="D236" s="308"/>
      <c r="E236" s="44">
        <f>SUM(G20)+G24+G25+G26+G33+G34+G35++G36+G57+G58+G59+G60+G92+G95+G99+G194+G196+G206</f>
        <v>34835.620000000003</v>
      </c>
      <c r="F236" s="8"/>
      <c r="G236" s="90"/>
      <c r="H236" s="90"/>
      <c r="I236" s="8"/>
      <c r="J236" s="46"/>
    </row>
    <row r="237" spans="1:10" s="62" customFormat="1" x14ac:dyDescent="0.45">
      <c r="A237"/>
      <c r="B237" s="186"/>
      <c r="C237" s="308" t="s">
        <v>28</v>
      </c>
      <c r="D237" s="308"/>
      <c r="E237" s="45">
        <f>SUM(G90:G91)</f>
        <v>13543.2</v>
      </c>
      <c r="F237" s="8"/>
      <c r="G237" s="90"/>
      <c r="H237" s="90"/>
      <c r="I237" s="8"/>
      <c r="J237" s="46"/>
    </row>
    <row r="238" spans="1:10" s="62" customFormat="1" x14ac:dyDescent="0.45">
      <c r="A238"/>
      <c r="B238" s="186"/>
      <c r="C238" s="309" t="s">
        <v>27</v>
      </c>
      <c r="D238" s="310"/>
      <c r="E238" s="82">
        <f>SUM(G80:G89)</f>
        <v>5503.5</v>
      </c>
      <c r="F238" s="8"/>
      <c r="G238" s="90"/>
      <c r="H238" s="90"/>
      <c r="I238" s="8"/>
      <c r="J238" s="46"/>
    </row>
    <row r="239" spans="1:10" s="62" customFormat="1" x14ac:dyDescent="0.45">
      <c r="A239"/>
      <c r="B239" s="186"/>
      <c r="C239" s="309" t="s">
        <v>40</v>
      </c>
      <c r="D239" s="310"/>
      <c r="E239" s="39">
        <f>SUM(G93:G94)</f>
        <v>2446.65</v>
      </c>
      <c r="F239" s="8"/>
      <c r="G239" s="90"/>
      <c r="H239" s="90"/>
      <c r="I239" s="8"/>
      <c r="J239" s="46"/>
    </row>
    <row r="240" spans="1:10" s="62" customFormat="1" x14ac:dyDescent="0.45">
      <c r="A240"/>
      <c r="B240" s="186"/>
      <c r="C240" s="308" t="s">
        <v>29</v>
      </c>
      <c r="D240" s="308"/>
      <c r="E240" s="56">
        <f>SUM(G55)+G56+G168+G200</f>
        <v>50.6</v>
      </c>
      <c r="F240" s="8"/>
      <c r="G240" s="90"/>
      <c r="H240" s="90"/>
      <c r="I240" s="8"/>
      <c r="J240" s="46"/>
    </row>
    <row r="241" spans="1:14" s="62" customFormat="1" x14ac:dyDescent="0.45">
      <c r="A241"/>
      <c r="B241" s="186"/>
      <c r="C241" s="308" t="s">
        <v>52</v>
      </c>
      <c r="D241" s="308"/>
      <c r="E241" s="280">
        <f>SUM(G61)+G77+G116+G147+G148+G167</f>
        <v>968</v>
      </c>
      <c r="F241" s="8" t="s">
        <v>25</v>
      </c>
      <c r="G241" s="90"/>
      <c r="H241" s="90"/>
      <c r="I241" s="8"/>
      <c r="J241" s="46"/>
    </row>
    <row r="242" spans="1:14" s="62" customFormat="1" x14ac:dyDescent="0.45">
      <c r="A242"/>
      <c r="B242" s="186"/>
      <c r="C242" s="308" t="s">
        <v>43</v>
      </c>
      <c r="D242" s="308"/>
      <c r="E242" s="41">
        <f>SUM(H224)+G213</f>
        <v>111.25</v>
      </c>
      <c r="F242" s="8" t="s">
        <v>25</v>
      </c>
      <c r="G242" s="90" t="s">
        <v>25</v>
      </c>
      <c r="H242" s="90"/>
      <c r="I242" s="8"/>
      <c r="J242" s="46"/>
    </row>
    <row r="243" spans="1:14" s="62" customFormat="1" x14ac:dyDescent="0.45">
      <c r="A243"/>
      <c r="B243" s="186"/>
      <c r="C243" s="100" t="s">
        <v>10</v>
      </c>
      <c r="D243" s="4"/>
      <c r="E243" s="43">
        <f>SUM(E236:E242)</f>
        <v>57458.820000000007</v>
      </c>
      <c r="F243" s="8"/>
      <c r="G243" s="90"/>
      <c r="H243" s="90"/>
      <c r="I243" s="8"/>
      <c r="J243" s="46"/>
    </row>
    <row r="244" spans="1:14" s="62" customFormat="1" ht="14.65" thickBot="1" x14ac:dyDescent="0.5">
      <c r="A244"/>
      <c r="B244" s="186"/>
      <c r="C244" s="97"/>
      <c r="D244" s="4"/>
      <c r="E244" s="23"/>
      <c r="F244" s="8"/>
      <c r="G244" s="90"/>
      <c r="H244" s="90"/>
      <c r="I244" s="8"/>
      <c r="J244" s="46"/>
    </row>
    <row r="245" spans="1:14" s="62" customFormat="1" ht="16.149999999999999" thickBot="1" x14ac:dyDescent="0.55000000000000004">
      <c r="A245"/>
      <c r="B245" s="186"/>
      <c r="C245" s="304" t="s">
        <v>3</v>
      </c>
      <c r="D245" s="305"/>
      <c r="E245" s="28">
        <f>SUM(-E243,E233)</f>
        <v>76543.929999999906</v>
      </c>
      <c r="F245" s="8"/>
      <c r="G245" s="90"/>
      <c r="H245" s="90"/>
      <c r="I245" s="8"/>
      <c r="J245" s="46" t="s">
        <v>24</v>
      </c>
    </row>
    <row r="246" spans="1:14" s="62" customFormat="1" x14ac:dyDescent="0.45">
      <c r="A246"/>
      <c r="B246" s="186"/>
      <c r="C246" s="97"/>
      <c r="D246" s="4"/>
      <c r="E246" s="31"/>
      <c r="F246" s="54"/>
      <c r="G246" s="90">
        <f>SUM(E245,-I223)</f>
        <v>0</v>
      </c>
      <c r="H246" s="90"/>
      <c r="I246" s="8"/>
      <c r="J246" s="50"/>
    </row>
    <row r="247" spans="1:14" s="62" customFormat="1" x14ac:dyDescent="0.45">
      <c r="A247"/>
      <c r="B247" s="186"/>
      <c r="C247" s="97"/>
      <c r="D247" s="4"/>
      <c r="E247" s="53"/>
      <c r="F247" s="54"/>
      <c r="G247" s="90"/>
      <c r="H247" s="90"/>
      <c r="I247" s="8"/>
      <c r="J247" s="50"/>
    </row>
    <row r="248" spans="1:14" s="62" customFormat="1" x14ac:dyDescent="0.45">
      <c r="A248"/>
      <c r="B248" s="171"/>
      <c r="C248" s="80"/>
      <c r="D248"/>
      <c r="E248" s="30"/>
      <c r="F248" s="54"/>
      <c r="G248" s="90"/>
      <c r="H248" s="90"/>
      <c r="I248" s="8"/>
      <c r="J248" s="50"/>
    </row>
    <row r="249" spans="1:14" s="62" customFormat="1" x14ac:dyDescent="0.45">
      <c r="A249"/>
      <c r="B249" s="171"/>
      <c r="C249" s="80"/>
      <c r="D249"/>
      <c r="E249" s="30"/>
      <c r="F249" s="8"/>
      <c r="G249" s="90"/>
      <c r="H249" s="90"/>
      <c r="I249" s="8"/>
      <c r="J249"/>
    </row>
    <row r="250" spans="1:14" s="8" customFormat="1" x14ac:dyDescent="0.45">
      <c r="A250"/>
      <c r="B250" s="171"/>
      <c r="C250" s="80"/>
      <c r="D250"/>
      <c r="E250" s="30"/>
      <c r="G250" s="90"/>
      <c r="H250" s="90"/>
      <c r="J250"/>
      <c r="K250" s="63"/>
      <c r="L250" s="63"/>
      <c r="M250" s="63"/>
      <c r="N250" s="63"/>
    </row>
    <row r="251" spans="1:14" s="8" customFormat="1" x14ac:dyDescent="0.45">
      <c r="A251"/>
      <c r="B251" s="171"/>
      <c r="C251" s="80"/>
      <c r="D251"/>
      <c r="E251" s="30">
        <v>11</v>
      </c>
      <c r="G251" s="90"/>
      <c r="H251" s="90"/>
      <c r="J251"/>
      <c r="K251" s="63"/>
      <c r="L251" s="63"/>
      <c r="M251" s="63"/>
      <c r="N251" s="63"/>
    </row>
    <row r="252" spans="1:14" s="8" customFormat="1" x14ac:dyDescent="0.45">
      <c r="A252"/>
      <c r="B252" s="171"/>
      <c r="C252" s="80"/>
      <c r="D252"/>
      <c r="E252" s="30"/>
      <c r="G252" s="90"/>
      <c r="H252" s="90"/>
      <c r="J252"/>
      <c r="K252" s="63"/>
      <c r="L252" s="63"/>
      <c r="M252" s="63"/>
      <c r="N252" s="63"/>
    </row>
    <row r="253" spans="1:14" s="8" customFormat="1" x14ac:dyDescent="0.45">
      <c r="A253"/>
      <c r="B253" s="171"/>
      <c r="C253" s="80"/>
      <c r="D253"/>
      <c r="E253" s="30"/>
      <c r="G253" s="90"/>
      <c r="H253" s="90"/>
      <c r="J253"/>
      <c r="K253" s="63"/>
      <c r="L253" s="63"/>
      <c r="M253" s="63"/>
      <c r="N253" s="63"/>
    </row>
    <row r="254" spans="1:14" s="8" customFormat="1" x14ac:dyDescent="0.45">
      <c r="A254"/>
      <c r="B254" s="171"/>
      <c r="C254" s="80"/>
      <c r="D254"/>
      <c r="E254" s="38"/>
      <c r="G254" s="90"/>
      <c r="H254" s="90"/>
      <c r="J254"/>
      <c r="K254" s="63"/>
      <c r="L254" s="63"/>
      <c r="M254" s="63"/>
      <c r="N254" s="63"/>
    </row>
  </sheetData>
  <sortState xmlns:xlrd2="http://schemas.microsoft.com/office/spreadsheetml/2017/richdata2" ref="B211:F222">
    <sortCondition ref="F211:F222"/>
  </sortState>
  <mergeCells count="15">
    <mergeCell ref="H5:H6"/>
    <mergeCell ref="B5:B6"/>
    <mergeCell ref="C5:C6"/>
    <mergeCell ref="D5:E6"/>
    <mergeCell ref="F5:F6"/>
    <mergeCell ref="G5:G6"/>
    <mergeCell ref="C241:D241"/>
    <mergeCell ref="C242:D242"/>
    <mergeCell ref="C245:D245"/>
    <mergeCell ref="C228:E228"/>
    <mergeCell ref="C236:D236"/>
    <mergeCell ref="C237:D237"/>
    <mergeCell ref="C238:D238"/>
    <mergeCell ref="C239:D239"/>
    <mergeCell ref="C240:D240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1BF01-704D-4A6E-B26D-692F8515C914}">
  <sheetPr>
    <tabColor theme="9" tint="-0.249977111117893"/>
  </sheetPr>
  <dimension ref="A1:N261"/>
  <sheetViews>
    <sheetView topLeftCell="A4" zoomScale="80" zoomScaleNormal="80" workbookViewId="0">
      <pane xSplit="1" ySplit="3" topLeftCell="B107" activePane="bottomRight" state="frozen"/>
      <selection activeCell="A4" sqref="A4"/>
      <selection pane="topRight" activeCell="B4" sqref="B4"/>
      <selection pane="bottomLeft" activeCell="A7" sqref="A7"/>
      <selection pane="bottomRight" activeCell="C113" sqref="C113:H114"/>
    </sheetView>
  </sheetViews>
  <sheetFormatPr baseColWidth="10" defaultRowHeight="14.25" x14ac:dyDescent="0.45"/>
  <cols>
    <col min="2" max="2" width="11.86328125" style="107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6" bestFit="1" customWidth="1"/>
    <col min="8" max="8" width="9.73046875" style="86" customWidth="1"/>
    <col min="9" max="9" width="12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105">
        <v>2019</v>
      </c>
    </row>
    <row r="2" spans="1:10" x14ac:dyDescent="0.45">
      <c r="B2" s="106" t="s">
        <v>31</v>
      </c>
      <c r="C2" s="3"/>
      <c r="D2" s="3"/>
      <c r="E2" s="15"/>
      <c r="F2" s="9"/>
      <c r="G2" s="89"/>
      <c r="H2" s="89"/>
    </row>
    <row r="3" spans="1:10" x14ac:dyDescent="0.45">
      <c r="B3" s="106" t="s">
        <v>26</v>
      </c>
      <c r="C3" s="5">
        <v>20537982765</v>
      </c>
      <c r="D3" s="3"/>
      <c r="E3" s="15"/>
      <c r="F3" s="9"/>
      <c r="G3" s="89"/>
      <c r="H3" s="89"/>
      <c r="I3" s="3"/>
    </row>
    <row r="4" spans="1:10" x14ac:dyDescent="0.45">
      <c r="B4" s="106" t="s">
        <v>6</v>
      </c>
      <c r="C4" s="5" t="s">
        <v>41</v>
      </c>
      <c r="D4" s="3"/>
      <c r="E4" s="15"/>
      <c r="F4" s="9"/>
      <c r="G4" s="89"/>
      <c r="H4" s="89"/>
      <c r="I4" s="3"/>
    </row>
    <row r="5" spans="1:10" ht="15" customHeight="1" x14ac:dyDescent="0.45">
      <c r="A5" s="1"/>
      <c r="B5" s="311" t="s">
        <v>2</v>
      </c>
      <c r="C5" s="312" t="s">
        <v>32</v>
      </c>
      <c r="D5" s="306" t="s">
        <v>36</v>
      </c>
      <c r="E5" s="306"/>
      <c r="F5" s="313" t="s">
        <v>7</v>
      </c>
      <c r="G5" s="317" t="s">
        <v>8</v>
      </c>
      <c r="H5" s="317" t="s">
        <v>5</v>
      </c>
      <c r="I5" s="37" t="s">
        <v>3</v>
      </c>
    </row>
    <row r="6" spans="1:10" x14ac:dyDescent="0.45">
      <c r="A6" s="2"/>
      <c r="B6" s="311"/>
      <c r="C6" s="312"/>
      <c r="D6" s="306"/>
      <c r="E6" s="306"/>
      <c r="F6" s="313"/>
      <c r="G6" s="317"/>
      <c r="H6" s="317"/>
      <c r="I6" s="37" t="s">
        <v>4</v>
      </c>
    </row>
    <row r="7" spans="1:10" s="62" customFormat="1" x14ac:dyDescent="0.45">
      <c r="A7"/>
      <c r="B7" s="107"/>
      <c r="C7" s="3" t="s">
        <v>30</v>
      </c>
      <c r="D7" t="s">
        <v>25</v>
      </c>
      <c r="E7" s="6"/>
      <c r="F7" s="8"/>
      <c r="G7" s="86"/>
      <c r="H7" s="86"/>
      <c r="I7" s="9">
        <f>SUM('SET25'!E245)</f>
        <v>76543.929999999906</v>
      </c>
      <c r="J7"/>
    </row>
    <row r="8" spans="1:10" s="62" customFormat="1" x14ac:dyDescent="0.45">
      <c r="A8">
        <v>1</v>
      </c>
      <c r="B8" s="171" t="s">
        <v>628</v>
      </c>
      <c r="C8" t="s">
        <v>87</v>
      </c>
      <c r="D8"/>
      <c r="E8" s="6"/>
      <c r="F8" s="83">
        <v>400.89</v>
      </c>
      <c r="G8" s="86"/>
      <c r="H8" s="90"/>
      <c r="I8" s="240">
        <f t="shared" ref="I8:I39" si="0">I7+F8-G8-H8</f>
        <v>76944.819999999905</v>
      </c>
      <c r="J8"/>
    </row>
    <row r="9" spans="1:10" s="62" customFormat="1" x14ac:dyDescent="0.45">
      <c r="A9">
        <v>2</v>
      </c>
      <c r="B9" s="171" t="s">
        <v>628</v>
      </c>
      <c r="C9" t="s">
        <v>87</v>
      </c>
      <c r="D9"/>
      <c r="E9" s="6"/>
      <c r="F9" s="83">
        <v>400</v>
      </c>
      <c r="G9" s="86"/>
      <c r="H9" s="90"/>
      <c r="I9" s="240">
        <f t="shared" si="0"/>
        <v>77344.819999999905</v>
      </c>
      <c r="J9"/>
    </row>
    <row r="10" spans="1:10" s="62" customFormat="1" x14ac:dyDescent="0.45">
      <c r="A10">
        <v>3</v>
      </c>
      <c r="B10" s="171" t="s">
        <v>628</v>
      </c>
      <c r="C10" t="s">
        <v>85</v>
      </c>
      <c r="D10"/>
      <c r="E10" s="6"/>
      <c r="F10" s="83">
        <v>398.06</v>
      </c>
      <c r="G10" s="86"/>
      <c r="H10" s="90"/>
      <c r="I10" s="240">
        <f t="shared" si="0"/>
        <v>77742.879999999903</v>
      </c>
      <c r="J10"/>
    </row>
    <row r="11" spans="1:10" s="62" customFormat="1" x14ac:dyDescent="0.45">
      <c r="A11">
        <v>4</v>
      </c>
      <c r="B11" s="171" t="s">
        <v>628</v>
      </c>
      <c r="C11" t="s">
        <v>115</v>
      </c>
      <c r="D11"/>
      <c r="E11" s="6"/>
      <c r="F11" s="83">
        <v>390.6</v>
      </c>
      <c r="G11" s="86"/>
      <c r="H11" s="90"/>
      <c r="I11" s="240">
        <f t="shared" si="0"/>
        <v>78133.479999999909</v>
      </c>
      <c r="J11"/>
    </row>
    <row r="12" spans="1:10" s="62" customFormat="1" x14ac:dyDescent="0.45">
      <c r="A12">
        <v>5</v>
      </c>
      <c r="B12" s="171" t="s">
        <v>628</v>
      </c>
      <c r="C12" t="s">
        <v>85</v>
      </c>
      <c r="D12"/>
      <c r="E12" s="6"/>
      <c r="F12" s="83">
        <v>388.1</v>
      </c>
      <c r="G12" s="86"/>
      <c r="H12" s="90"/>
      <c r="I12" s="240">
        <f t="shared" si="0"/>
        <v>78521.579999999914</v>
      </c>
      <c r="J12"/>
    </row>
    <row r="13" spans="1:10" s="62" customFormat="1" x14ac:dyDescent="0.45">
      <c r="A13">
        <v>6</v>
      </c>
      <c r="B13" s="171" t="s">
        <v>628</v>
      </c>
      <c r="C13" s="80" t="s">
        <v>182</v>
      </c>
      <c r="D13" s="80"/>
      <c r="E13" s="81"/>
      <c r="F13" s="81"/>
      <c r="G13" s="247">
        <v>900</v>
      </c>
      <c r="H13" s="90"/>
      <c r="I13" s="240">
        <f t="shared" si="0"/>
        <v>77621.579999999914</v>
      </c>
      <c r="J13"/>
    </row>
    <row r="14" spans="1:10" s="62" customFormat="1" x14ac:dyDescent="0.45">
      <c r="A14">
        <v>7</v>
      </c>
      <c r="B14" s="171" t="s">
        <v>628</v>
      </c>
      <c r="C14" s="80" t="s">
        <v>630</v>
      </c>
      <c r="D14" s="80"/>
      <c r="E14" s="81"/>
      <c r="F14" s="81"/>
      <c r="G14" s="283">
        <v>259.60000000000002</v>
      </c>
      <c r="H14" s="90"/>
      <c r="I14" s="240">
        <f t="shared" si="0"/>
        <v>77361.979999999909</v>
      </c>
      <c r="J14"/>
    </row>
    <row r="15" spans="1:10" s="62" customFormat="1" x14ac:dyDescent="0.45">
      <c r="A15">
        <v>8</v>
      </c>
      <c r="B15" s="171" t="s">
        <v>628</v>
      </c>
      <c r="C15" s="80" t="s">
        <v>528</v>
      </c>
      <c r="D15" s="80"/>
      <c r="E15" s="81"/>
      <c r="F15" s="81"/>
      <c r="G15" s="247">
        <v>50</v>
      </c>
      <c r="H15" s="90"/>
      <c r="I15" s="240">
        <f t="shared" si="0"/>
        <v>77311.979999999909</v>
      </c>
      <c r="J15"/>
    </row>
    <row r="16" spans="1:10" s="62" customFormat="1" x14ac:dyDescent="0.45">
      <c r="A16">
        <v>9</v>
      </c>
      <c r="B16" s="171" t="s">
        <v>628</v>
      </c>
      <c r="C16" t="s">
        <v>87</v>
      </c>
      <c r="D16"/>
      <c r="E16" s="6"/>
      <c r="F16" s="83">
        <v>600</v>
      </c>
      <c r="G16" s="86"/>
      <c r="H16" s="90"/>
      <c r="I16" s="240">
        <f t="shared" si="0"/>
        <v>77911.979999999909</v>
      </c>
      <c r="J16"/>
    </row>
    <row r="17" spans="1:10" s="62" customFormat="1" x14ac:dyDescent="0.45">
      <c r="A17">
        <v>10</v>
      </c>
      <c r="B17" s="171" t="s">
        <v>628</v>
      </c>
      <c r="C17" t="s">
        <v>85</v>
      </c>
      <c r="D17"/>
      <c r="E17" s="6"/>
      <c r="F17" s="83">
        <v>385.24</v>
      </c>
      <c r="G17" s="86"/>
      <c r="H17" s="90"/>
      <c r="I17" s="240">
        <f t="shared" si="0"/>
        <v>78297.219999999914</v>
      </c>
      <c r="J17"/>
    </row>
    <row r="18" spans="1:10" s="62" customFormat="1" x14ac:dyDescent="0.45">
      <c r="A18">
        <v>11</v>
      </c>
      <c r="B18" s="171" t="s">
        <v>628</v>
      </c>
      <c r="C18" t="s">
        <v>85</v>
      </c>
      <c r="D18"/>
      <c r="E18" s="6"/>
      <c r="F18" s="83">
        <v>382.02</v>
      </c>
      <c r="G18" s="86"/>
      <c r="H18" s="90"/>
      <c r="I18" s="240">
        <f t="shared" si="0"/>
        <v>78679.239999999918</v>
      </c>
      <c r="J18"/>
    </row>
    <row r="19" spans="1:10" s="62" customFormat="1" x14ac:dyDescent="0.45">
      <c r="A19">
        <v>12</v>
      </c>
      <c r="B19" s="171" t="s">
        <v>628</v>
      </c>
      <c r="C19" t="s">
        <v>87</v>
      </c>
      <c r="D19"/>
      <c r="E19" s="6"/>
      <c r="F19" s="83">
        <v>363.78</v>
      </c>
      <c r="G19" s="86"/>
      <c r="H19" s="90"/>
      <c r="I19" s="240">
        <f t="shared" si="0"/>
        <v>79043.019999999917</v>
      </c>
      <c r="J19"/>
    </row>
    <row r="20" spans="1:10" s="62" customFormat="1" x14ac:dyDescent="0.45">
      <c r="A20">
        <v>13</v>
      </c>
      <c r="B20" s="171" t="s">
        <v>628</v>
      </c>
      <c r="C20" t="s">
        <v>87</v>
      </c>
      <c r="D20"/>
      <c r="E20" s="6"/>
      <c r="F20" s="83">
        <v>360</v>
      </c>
      <c r="G20" s="86"/>
      <c r="H20" s="86"/>
      <c r="I20" s="240">
        <f t="shared" si="0"/>
        <v>79403.019999999917</v>
      </c>
      <c r="J20"/>
    </row>
    <row r="21" spans="1:10" s="62" customFormat="1" x14ac:dyDescent="0.45">
      <c r="A21">
        <v>14</v>
      </c>
      <c r="B21" s="171" t="s">
        <v>628</v>
      </c>
      <c r="C21" t="s">
        <v>632</v>
      </c>
      <c r="D21"/>
      <c r="E21" s="6"/>
      <c r="F21" s="83">
        <v>345.08</v>
      </c>
      <c r="G21" s="86"/>
      <c r="H21" s="86"/>
      <c r="I21" s="240">
        <f t="shared" si="0"/>
        <v>79748.099999999919</v>
      </c>
      <c r="J21"/>
    </row>
    <row r="22" spans="1:10" s="62" customFormat="1" x14ac:dyDescent="0.45">
      <c r="A22">
        <v>15</v>
      </c>
      <c r="B22" s="171" t="s">
        <v>628</v>
      </c>
      <c r="C22" t="s">
        <v>113</v>
      </c>
      <c r="D22"/>
      <c r="E22" s="6"/>
      <c r="F22" s="83">
        <v>321</v>
      </c>
      <c r="G22" s="86"/>
      <c r="H22" s="86"/>
      <c r="I22" s="240">
        <f t="shared" si="0"/>
        <v>80069.099999999919</v>
      </c>
      <c r="J22"/>
    </row>
    <row r="23" spans="1:10" s="62" customFormat="1" x14ac:dyDescent="0.45">
      <c r="A23">
        <v>16</v>
      </c>
      <c r="B23" s="171" t="s">
        <v>631</v>
      </c>
      <c r="C23" t="s">
        <v>641</v>
      </c>
      <c r="D23"/>
      <c r="E23" s="6"/>
      <c r="F23" s="6"/>
      <c r="G23" s="270">
        <v>236.33</v>
      </c>
      <c r="H23" s="86"/>
      <c r="I23" s="240">
        <f t="shared" si="0"/>
        <v>79832.769999999917</v>
      </c>
      <c r="J23"/>
    </row>
    <row r="24" spans="1:10" s="62" customFormat="1" x14ac:dyDescent="0.45">
      <c r="A24">
        <v>17</v>
      </c>
      <c r="B24" s="171" t="s">
        <v>631</v>
      </c>
      <c r="C24" t="s">
        <v>634</v>
      </c>
      <c r="D24"/>
      <c r="E24" s="6"/>
      <c r="F24" s="6"/>
      <c r="G24" s="270">
        <v>229.45</v>
      </c>
      <c r="H24" s="86"/>
      <c r="I24" s="240">
        <f t="shared" si="0"/>
        <v>79603.31999999992</v>
      </c>
      <c r="J24"/>
    </row>
    <row r="25" spans="1:10" s="62" customFormat="1" x14ac:dyDescent="0.45">
      <c r="A25">
        <v>18</v>
      </c>
      <c r="B25" s="171" t="s">
        <v>631</v>
      </c>
      <c r="C25" t="s">
        <v>118</v>
      </c>
      <c r="D25"/>
      <c r="E25" s="6"/>
      <c r="F25" s="6"/>
      <c r="G25" s="271">
        <v>33</v>
      </c>
      <c r="H25" s="86"/>
      <c r="I25" s="240">
        <f t="shared" si="0"/>
        <v>79570.31999999992</v>
      </c>
      <c r="J25"/>
    </row>
    <row r="26" spans="1:10" s="62" customFormat="1" x14ac:dyDescent="0.45">
      <c r="A26">
        <v>19</v>
      </c>
      <c r="B26" s="171" t="s">
        <v>631</v>
      </c>
      <c r="C26" t="s">
        <v>368</v>
      </c>
      <c r="D26"/>
      <c r="E26" s="6"/>
      <c r="F26" s="6"/>
      <c r="G26" s="271">
        <v>30</v>
      </c>
      <c r="H26" s="86"/>
      <c r="I26" s="240">
        <f t="shared" si="0"/>
        <v>79540.31999999992</v>
      </c>
      <c r="J26"/>
    </row>
    <row r="27" spans="1:10" s="62" customFormat="1" x14ac:dyDescent="0.45">
      <c r="A27">
        <v>20</v>
      </c>
      <c r="B27" s="171" t="s">
        <v>631</v>
      </c>
      <c r="C27" t="s">
        <v>119</v>
      </c>
      <c r="D27"/>
      <c r="E27" s="6"/>
      <c r="F27" s="6"/>
      <c r="G27" s="86"/>
      <c r="H27" s="86">
        <v>0.05</v>
      </c>
      <c r="I27" s="240">
        <f t="shared" si="0"/>
        <v>79540.269999999917</v>
      </c>
      <c r="J27"/>
    </row>
    <row r="28" spans="1:10" s="62" customFormat="1" x14ac:dyDescent="0.45">
      <c r="A28">
        <v>21</v>
      </c>
      <c r="B28" s="171" t="s">
        <v>631</v>
      </c>
      <c r="C28" t="s">
        <v>85</v>
      </c>
      <c r="D28"/>
      <c r="E28" s="6"/>
      <c r="F28" s="83">
        <v>326.58</v>
      </c>
      <c r="G28" s="86"/>
      <c r="H28" s="86"/>
      <c r="I28" s="240">
        <f t="shared" si="0"/>
        <v>79866.849999999919</v>
      </c>
      <c r="J28"/>
    </row>
    <row r="29" spans="1:10" s="62" customFormat="1" x14ac:dyDescent="0.45">
      <c r="A29">
        <v>22</v>
      </c>
      <c r="B29" s="171" t="s">
        <v>631</v>
      </c>
      <c r="C29" t="s">
        <v>85</v>
      </c>
      <c r="D29"/>
      <c r="E29" s="6"/>
      <c r="F29" s="83">
        <v>361.2</v>
      </c>
      <c r="G29" s="86"/>
      <c r="H29" s="86"/>
      <c r="I29" s="240">
        <f t="shared" si="0"/>
        <v>80228.049999999916</v>
      </c>
      <c r="J29"/>
    </row>
    <row r="30" spans="1:10" s="62" customFormat="1" x14ac:dyDescent="0.45">
      <c r="A30">
        <v>23</v>
      </c>
      <c r="B30" s="171" t="s">
        <v>631</v>
      </c>
      <c r="C30" t="s">
        <v>113</v>
      </c>
      <c r="D30"/>
      <c r="E30" s="6"/>
      <c r="F30" s="83">
        <v>362.08</v>
      </c>
      <c r="G30" s="86"/>
      <c r="H30" s="86"/>
      <c r="I30" s="240">
        <f t="shared" si="0"/>
        <v>80590.129999999917</v>
      </c>
      <c r="J30"/>
    </row>
    <row r="31" spans="1:10" s="62" customFormat="1" x14ac:dyDescent="0.45">
      <c r="A31">
        <v>24</v>
      </c>
      <c r="B31" s="171" t="s">
        <v>631</v>
      </c>
      <c r="C31" t="s">
        <v>85</v>
      </c>
      <c r="D31"/>
      <c r="E31" s="6"/>
      <c r="F31" s="83">
        <v>373.37</v>
      </c>
      <c r="G31" s="86"/>
      <c r="H31" s="86"/>
      <c r="I31" s="240">
        <f t="shared" si="0"/>
        <v>80963.499999999913</v>
      </c>
      <c r="J31"/>
    </row>
    <row r="32" spans="1:10" s="62" customFormat="1" x14ac:dyDescent="0.45">
      <c r="A32">
        <v>25</v>
      </c>
      <c r="B32" s="171" t="s">
        <v>631</v>
      </c>
      <c r="C32" t="s">
        <v>85</v>
      </c>
      <c r="D32"/>
      <c r="E32" s="6"/>
      <c r="F32" s="83">
        <v>376.6</v>
      </c>
      <c r="G32" s="86"/>
      <c r="H32" s="86"/>
      <c r="I32" s="240">
        <f t="shared" si="0"/>
        <v>81340.099999999919</v>
      </c>
      <c r="J32"/>
    </row>
    <row r="33" spans="1:10" s="62" customFormat="1" x14ac:dyDescent="0.45">
      <c r="A33">
        <v>26</v>
      </c>
      <c r="B33" s="171" t="s">
        <v>631</v>
      </c>
      <c r="C33" t="s">
        <v>115</v>
      </c>
      <c r="D33"/>
      <c r="E33" s="6"/>
      <c r="F33" s="83">
        <v>387.04</v>
      </c>
      <c r="G33" s="86"/>
      <c r="H33" s="86"/>
      <c r="I33" s="240">
        <f t="shared" si="0"/>
        <v>81727.139999999912</v>
      </c>
      <c r="J33"/>
    </row>
    <row r="34" spans="1:10" s="62" customFormat="1" x14ac:dyDescent="0.45">
      <c r="A34">
        <v>27</v>
      </c>
      <c r="B34" s="171" t="s">
        <v>631</v>
      </c>
      <c r="C34" t="s">
        <v>115</v>
      </c>
      <c r="D34"/>
      <c r="E34" s="6"/>
      <c r="F34" s="83">
        <v>1157.2</v>
      </c>
      <c r="G34" s="86"/>
      <c r="H34" s="86"/>
      <c r="I34" s="240">
        <f t="shared" si="0"/>
        <v>82884.339999999909</v>
      </c>
      <c r="J34"/>
    </row>
    <row r="35" spans="1:10" s="62" customFormat="1" x14ac:dyDescent="0.45">
      <c r="A35">
        <v>28</v>
      </c>
      <c r="B35" s="171" t="s">
        <v>631</v>
      </c>
      <c r="C35" t="s">
        <v>605</v>
      </c>
      <c r="D35"/>
      <c r="E35" s="6"/>
      <c r="F35" s="6"/>
      <c r="G35" s="270">
        <v>200</v>
      </c>
      <c r="H35" s="86"/>
      <c r="I35" s="240">
        <f t="shared" si="0"/>
        <v>82684.339999999909</v>
      </c>
      <c r="J35"/>
    </row>
    <row r="36" spans="1:10" s="62" customFormat="1" x14ac:dyDescent="0.45">
      <c r="A36">
        <v>29</v>
      </c>
      <c r="B36" s="171" t="s">
        <v>631</v>
      </c>
      <c r="C36" t="s">
        <v>118</v>
      </c>
      <c r="D36"/>
      <c r="E36" s="6"/>
      <c r="F36" s="6"/>
      <c r="G36" s="271">
        <v>52.9</v>
      </c>
      <c r="H36" s="86"/>
      <c r="I36" s="240">
        <f t="shared" si="0"/>
        <v>82631.439999999915</v>
      </c>
      <c r="J36"/>
    </row>
    <row r="37" spans="1:10" s="62" customFormat="1" x14ac:dyDescent="0.45">
      <c r="A37">
        <v>30</v>
      </c>
      <c r="B37" s="171" t="s">
        <v>631</v>
      </c>
      <c r="C37" t="s">
        <v>118</v>
      </c>
      <c r="D37"/>
      <c r="E37" s="6"/>
      <c r="F37" s="6"/>
      <c r="G37" s="271">
        <v>26.5</v>
      </c>
      <c r="H37" s="86"/>
      <c r="I37" s="240">
        <f t="shared" si="0"/>
        <v>82604.939999999915</v>
      </c>
      <c r="J37"/>
    </row>
    <row r="38" spans="1:10" s="62" customFormat="1" x14ac:dyDescent="0.45">
      <c r="A38">
        <v>31</v>
      </c>
      <c r="B38" s="171" t="s">
        <v>633</v>
      </c>
      <c r="C38" s="79" t="s">
        <v>125</v>
      </c>
      <c r="D38"/>
      <c r="E38" s="6"/>
      <c r="F38" s="6"/>
      <c r="G38" s="270">
        <v>177</v>
      </c>
      <c r="H38" s="86"/>
      <c r="I38" s="240">
        <f t="shared" si="0"/>
        <v>82427.939999999915</v>
      </c>
      <c r="J38"/>
    </row>
    <row r="39" spans="1:10" s="62" customFormat="1" x14ac:dyDescent="0.45">
      <c r="A39">
        <v>32</v>
      </c>
      <c r="B39" s="171" t="s">
        <v>633</v>
      </c>
      <c r="C39" t="s">
        <v>86</v>
      </c>
      <c r="D39"/>
      <c r="E39" s="6"/>
      <c r="F39" s="83">
        <v>332.02</v>
      </c>
      <c r="G39" s="86"/>
      <c r="H39" s="86"/>
      <c r="I39" s="240">
        <f t="shared" si="0"/>
        <v>82759.959999999919</v>
      </c>
      <c r="J39"/>
    </row>
    <row r="40" spans="1:10" s="62" customFormat="1" x14ac:dyDescent="0.45">
      <c r="A40">
        <v>33</v>
      </c>
      <c r="B40" s="171" t="s">
        <v>633</v>
      </c>
      <c r="C40" t="s">
        <v>115</v>
      </c>
      <c r="D40"/>
      <c r="E40" s="6"/>
      <c r="F40" s="83">
        <v>377.64</v>
      </c>
      <c r="G40" s="86"/>
      <c r="H40" s="86"/>
      <c r="I40" s="240">
        <f t="shared" ref="I40:I71" si="1">I39+F40-G40-H40</f>
        <v>83137.599999999919</v>
      </c>
      <c r="J40"/>
    </row>
    <row r="41" spans="1:10" s="62" customFormat="1" x14ac:dyDescent="0.45">
      <c r="A41">
        <v>34</v>
      </c>
      <c r="B41" s="171" t="s">
        <v>633</v>
      </c>
      <c r="C41" t="s">
        <v>143</v>
      </c>
      <c r="D41"/>
      <c r="E41" s="6"/>
      <c r="F41" s="83">
        <v>361.23</v>
      </c>
      <c r="G41" s="86"/>
      <c r="H41" s="86"/>
      <c r="I41" s="240">
        <f t="shared" si="1"/>
        <v>83498.829999999914</v>
      </c>
      <c r="J41"/>
    </row>
    <row r="42" spans="1:10" s="62" customFormat="1" x14ac:dyDescent="0.45">
      <c r="A42">
        <v>35</v>
      </c>
      <c r="B42" s="171" t="s">
        <v>633</v>
      </c>
      <c r="C42" t="s">
        <v>636</v>
      </c>
      <c r="D42"/>
      <c r="E42" s="6"/>
      <c r="F42" s="83">
        <v>358.89</v>
      </c>
      <c r="G42" s="86"/>
      <c r="H42" s="86"/>
      <c r="I42" s="240">
        <f t="shared" si="1"/>
        <v>83857.719999999914</v>
      </c>
      <c r="J42"/>
    </row>
    <row r="43" spans="1:10" s="62" customFormat="1" x14ac:dyDescent="0.45">
      <c r="A43">
        <v>36</v>
      </c>
      <c r="B43" s="171" t="s">
        <v>635</v>
      </c>
      <c r="C43" t="s">
        <v>87</v>
      </c>
      <c r="D43"/>
      <c r="E43" s="6"/>
      <c r="F43" s="83">
        <v>300</v>
      </c>
      <c r="G43" s="86"/>
      <c r="H43" s="86"/>
      <c r="I43" s="240">
        <f t="shared" si="1"/>
        <v>84157.719999999914</v>
      </c>
      <c r="J43"/>
    </row>
    <row r="44" spans="1:10" s="62" customFormat="1" x14ac:dyDescent="0.45">
      <c r="A44">
        <v>37</v>
      </c>
      <c r="B44" s="171" t="s">
        <v>635</v>
      </c>
      <c r="C44" t="s">
        <v>87</v>
      </c>
      <c r="D44"/>
      <c r="E44" s="6"/>
      <c r="F44" s="83">
        <v>300</v>
      </c>
      <c r="G44" s="86"/>
      <c r="H44" s="86"/>
      <c r="I44" s="240">
        <f t="shared" si="1"/>
        <v>84457.719999999914</v>
      </c>
      <c r="J44"/>
    </row>
    <row r="45" spans="1:10" s="62" customFormat="1" x14ac:dyDescent="0.45">
      <c r="A45">
        <v>38</v>
      </c>
      <c r="B45" s="171" t="s">
        <v>635</v>
      </c>
      <c r="C45" t="s">
        <v>87</v>
      </c>
      <c r="D45"/>
      <c r="E45" s="6"/>
      <c r="F45" s="83">
        <v>374.98</v>
      </c>
      <c r="G45" s="86"/>
      <c r="H45" s="86"/>
      <c r="I45" s="240">
        <f t="shared" si="1"/>
        <v>84832.69999999991</v>
      </c>
      <c r="J45"/>
    </row>
    <row r="46" spans="1:10" s="62" customFormat="1" x14ac:dyDescent="0.45">
      <c r="A46">
        <v>39</v>
      </c>
      <c r="B46" s="171" t="s">
        <v>635</v>
      </c>
      <c r="C46" t="s">
        <v>87</v>
      </c>
      <c r="D46"/>
      <c r="E46" s="6"/>
      <c r="F46" s="83">
        <v>383</v>
      </c>
      <c r="G46" s="86"/>
      <c r="H46" s="86"/>
      <c r="I46" s="240">
        <f t="shared" si="1"/>
        <v>85215.69999999991</v>
      </c>
      <c r="J46"/>
    </row>
    <row r="47" spans="1:10" s="62" customFormat="1" x14ac:dyDescent="0.45">
      <c r="A47">
        <v>40</v>
      </c>
      <c r="B47" s="171" t="s">
        <v>635</v>
      </c>
      <c r="C47" t="s">
        <v>87</v>
      </c>
      <c r="D47"/>
      <c r="E47" s="6"/>
      <c r="F47" s="83">
        <v>465.88</v>
      </c>
      <c r="G47" s="86"/>
      <c r="H47" s="86"/>
      <c r="I47" s="240">
        <f t="shared" si="1"/>
        <v>85681.579999999914</v>
      </c>
      <c r="J47"/>
    </row>
    <row r="48" spans="1:10" s="62" customFormat="1" x14ac:dyDescent="0.45">
      <c r="A48">
        <v>41</v>
      </c>
      <c r="B48" s="171" t="s">
        <v>635</v>
      </c>
      <c r="C48" t="s">
        <v>87</v>
      </c>
      <c r="D48"/>
      <c r="E48" s="6"/>
      <c r="F48" s="83">
        <v>422.73</v>
      </c>
      <c r="G48" s="86"/>
      <c r="H48" s="86"/>
      <c r="I48" s="240">
        <f t="shared" si="1"/>
        <v>86104.30999999991</v>
      </c>
      <c r="J48"/>
    </row>
    <row r="49" spans="1:10" s="62" customFormat="1" x14ac:dyDescent="0.45">
      <c r="A49">
        <v>42</v>
      </c>
      <c r="B49" s="171" t="s">
        <v>635</v>
      </c>
      <c r="C49" t="s">
        <v>115</v>
      </c>
      <c r="D49"/>
      <c r="E49" s="6"/>
      <c r="F49" s="83">
        <v>361.2</v>
      </c>
      <c r="G49" s="86"/>
      <c r="H49" s="86"/>
      <c r="I49" s="240">
        <f t="shared" si="1"/>
        <v>86465.509999999907</v>
      </c>
      <c r="J49"/>
    </row>
    <row r="50" spans="1:10" s="62" customFormat="1" x14ac:dyDescent="0.45">
      <c r="A50">
        <v>43</v>
      </c>
      <c r="B50" s="171" t="s">
        <v>637</v>
      </c>
      <c r="C50" t="s">
        <v>85</v>
      </c>
      <c r="D50"/>
      <c r="E50" s="6"/>
      <c r="F50" s="83">
        <v>393.62</v>
      </c>
      <c r="G50" s="86"/>
      <c r="H50" s="86"/>
      <c r="I50" s="240">
        <f t="shared" si="1"/>
        <v>86859.129999999903</v>
      </c>
      <c r="J50"/>
    </row>
    <row r="51" spans="1:10" s="62" customFormat="1" x14ac:dyDescent="0.45">
      <c r="A51">
        <v>44</v>
      </c>
      <c r="B51" s="171" t="s">
        <v>637</v>
      </c>
      <c r="C51" t="s">
        <v>85</v>
      </c>
      <c r="D51"/>
      <c r="E51" s="6"/>
      <c r="F51" s="83">
        <v>377.19</v>
      </c>
      <c r="G51" s="86"/>
      <c r="H51" s="86"/>
      <c r="I51" s="240">
        <f t="shared" si="1"/>
        <v>87236.319999999905</v>
      </c>
      <c r="J51"/>
    </row>
    <row r="52" spans="1:10" s="62" customFormat="1" x14ac:dyDescent="0.45">
      <c r="A52">
        <v>45</v>
      </c>
      <c r="B52" s="171" t="s">
        <v>638</v>
      </c>
      <c r="C52" t="s">
        <v>85</v>
      </c>
      <c r="D52"/>
      <c r="E52" s="6"/>
      <c r="F52" s="83">
        <v>402</v>
      </c>
      <c r="G52" s="86"/>
      <c r="H52" s="86"/>
      <c r="I52" s="240">
        <f t="shared" si="1"/>
        <v>87638.319999999905</v>
      </c>
      <c r="J52"/>
    </row>
    <row r="53" spans="1:10" s="62" customFormat="1" x14ac:dyDescent="0.45">
      <c r="A53">
        <v>46</v>
      </c>
      <c r="B53" s="171" t="s">
        <v>638</v>
      </c>
      <c r="C53" t="s">
        <v>132</v>
      </c>
      <c r="D53"/>
      <c r="E53" s="6"/>
      <c r="F53" s="6"/>
      <c r="G53" s="270">
        <v>427.51</v>
      </c>
      <c r="H53" s="86"/>
      <c r="I53" s="240">
        <f t="shared" si="1"/>
        <v>87210.80999999991</v>
      </c>
      <c r="J53"/>
    </row>
    <row r="54" spans="1:10" s="62" customFormat="1" x14ac:dyDescent="0.45">
      <c r="A54">
        <v>47</v>
      </c>
      <c r="B54" s="171" t="s">
        <v>638</v>
      </c>
      <c r="C54" t="s">
        <v>131</v>
      </c>
      <c r="D54"/>
      <c r="E54" s="6"/>
      <c r="F54" s="6"/>
      <c r="G54" s="270">
        <v>385.44</v>
      </c>
      <c r="H54" s="86"/>
      <c r="I54" s="240">
        <f t="shared" si="1"/>
        <v>86825.369999999908</v>
      </c>
      <c r="J54"/>
    </row>
    <row r="55" spans="1:10" s="62" customFormat="1" x14ac:dyDescent="0.45">
      <c r="A55">
        <v>48</v>
      </c>
      <c r="B55" s="171" t="s">
        <v>638</v>
      </c>
      <c r="C55" t="s">
        <v>133</v>
      </c>
      <c r="D55"/>
      <c r="E55" s="6"/>
      <c r="F55" s="6"/>
      <c r="G55" s="270">
        <v>256.95999999999998</v>
      </c>
      <c r="H55" s="86"/>
      <c r="I55" s="240">
        <f t="shared" si="1"/>
        <v>86568.409999999902</v>
      </c>
      <c r="J55"/>
    </row>
    <row r="56" spans="1:10" s="62" customFormat="1" x14ac:dyDescent="0.45">
      <c r="A56">
        <v>49</v>
      </c>
      <c r="B56" s="171" t="s">
        <v>638</v>
      </c>
      <c r="C56" t="s">
        <v>134</v>
      </c>
      <c r="D56"/>
      <c r="E56" s="6"/>
      <c r="F56" s="6"/>
      <c r="G56" s="270">
        <v>128.47999999999999</v>
      </c>
      <c r="H56" s="86"/>
      <c r="I56" s="240">
        <f t="shared" si="1"/>
        <v>86439.929999999906</v>
      </c>
      <c r="J56"/>
    </row>
    <row r="57" spans="1:10" s="62" customFormat="1" x14ac:dyDescent="0.45">
      <c r="A57">
        <v>50</v>
      </c>
      <c r="B57" s="171" t="s">
        <v>638</v>
      </c>
      <c r="C57" t="s">
        <v>85</v>
      </c>
      <c r="D57"/>
      <c r="E57" s="6"/>
      <c r="F57" s="83">
        <v>386.14</v>
      </c>
      <c r="G57" s="86"/>
      <c r="H57" s="86"/>
      <c r="I57" s="240">
        <f t="shared" si="1"/>
        <v>86826.069999999905</v>
      </c>
      <c r="J57"/>
    </row>
    <row r="58" spans="1:10" s="62" customFormat="1" x14ac:dyDescent="0.45">
      <c r="A58">
        <v>51</v>
      </c>
      <c r="B58" s="171" t="s">
        <v>639</v>
      </c>
      <c r="C58" t="s">
        <v>368</v>
      </c>
      <c r="D58"/>
      <c r="E58" s="6"/>
      <c r="F58" s="6"/>
      <c r="G58" s="271">
        <v>950</v>
      </c>
      <c r="H58" s="86"/>
      <c r="I58" s="240">
        <f t="shared" si="1"/>
        <v>85876.069999999905</v>
      </c>
      <c r="J58"/>
    </row>
    <row r="59" spans="1:10" s="62" customFormat="1" x14ac:dyDescent="0.45">
      <c r="A59">
        <v>52</v>
      </c>
      <c r="B59" s="171" t="s">
        <v>639</v>
      </c>
      <c r="C59" t="s">
        <v>640</v>
      </c>
      <c r="D59"/>
      <c r="E59" s="6"/>
      <c r="F59" s="6"/>
      <c r="G59" s="271">
        <v>896.8</v>
      </c>
      <c r="H59" s="86"/>
      <c r="I59" s="240">
        <f t="shared" si="1"/>
        <v>84979.269999999902</v>
      </c>
      <c r="J59"/>
    </row>
    <row r="60" spans="1:10" s="62" customFormat="1" x14ac:dyDescent="0.45">
      <c r="A60">
        <v>53</v>
      </c>
      <c r="B60" s="171" t="s">
        <v>639</v>
      </c>
      <c r="C60" t="s">
        <v>86</v>
      </c>
      <c r="D60"/>
      <c r="E60" s="6"/>
      <c r="F60" s="83">
        <v>330.76</v>
      </c>
      <c r="G60" s="86"/>
      <c r="H60" s="86"/>
      <c r="I60" s="240">
        <f t="shared" si="1"/>
        <v>85310.029999999897</v>
      </c>
      <c r="J60"/>
    </row>
    <row r="61" spans="1:10" s="62" customFormat="1" x14ac:dyDescent="0.45">
      <c r="A61">
        <v>54</v>
      </c>
      <c r="B61" s="171" t="s">
        <v>639</v>
      </c>
      <c r="C61" t="s">
        <v>85</v>
      </c>
      <c r="D61"/>
      <c r="E61" s="6"/>
      <c r="F61" s="83">
        <v>431</v>
      </c>
      <c r="G61" s="86"/>
      <c r="H61" s="86"/>
      <c r="I61" s="240">
        <f t="shared" si="1"/>
        <v>85741.029999999897</v>
      </c>
      <c r="J61"/>
    </row>
    <row r="62" spans="1:10" s="62" customFormat="1" x14ac:dyDescent="0.45">
      <c r="A62">
        <v>55</v>
      </c>
      <c r="B62" s="171" t="s">
        <v>639</v>
      </c>
      <c r="C62" t="s">
        <v>85</v>
      </c>
      <c r="D62"/>
      <c r="E62" s="6"/>
      <c r="F62" s="83">
        <v>500</v>
      </c>
      <c r="G62" s="86"/>
      <c r="H62" s="86"/>
      <c r="I62" s="240">
        <f t="shared" si="1"/>
        <v>86241.029999999897</v>
      </c>
      <c r="J62"/>
    </row>
    <row r="63" spans="1:10" s="62" customFormat="1" x14ac:dyDescent="0.45">
      <c r="A63">
        <v>56</v>
      </c>
      <c r="B63" s="171" t="s">
        <v>639</v>
      </c>
      <c r="C63" t="s">
        <v>85</v>
      </c>
      <c r="D63"/>
      <c r="E63" s="6"/>
      <c r="F63" s="83">
        <v>500</v>
      </c>
      <c r="G63" s="86"/>
      <c r="H63" s="86"/>
      <c r="I63" s="240">
        <f t="shared" si="1"/>
        <v>86741.029999999897</v>
      </c>
      <c r="J63"/>
    </row>
    <row r="64" spans="1:10" s="62" customFormat="1" x14ac:dyDescent="0.45">
      <c r="A64">
        <v>57</v>
      </c>
      <c r="B64" s="171" t="s">
        <v>639</v>
      </c>
      <c r="C64" t="s">
        <v>85</v>
      </c>
      <c r="D64"/>
      <c r="E64" s="6"/>
      <c r="F64" s="83">
        <v>755</v>
      </c>
      <c r="G64" s="86"/>
      <c r="H64" s="86"/>
      <c r="I64" s="240">
        <f t="shared" si="1"/>
        <v>87496.029999999897</v>
      </c>
      <c r="J64"/>
    </row>
    <row r="65" spans="1:10" s="62" customFormat="1" x14ac:dyDescent="0.45">
      <c r="A65">
        <v>58</v>
      </c>
      <c r="B65" s="171" t="s">
        <v>643</v>
      </c>
      <c r="C65" t="s">
        <v>223</v>
      </c>
      <c r="D65"/>
      <c r="E65" s="6"/>
      <c r="F65" s="6"/>
      <c r="G65" s="271">
        <v>597.52</v>
      </c>
      <c r="H65" s="86"/>
      <c r="I65" s="240">
        <f t="shared" si="1"/>
        <v>86898.509999999893</v>
      </c>
      <c r="J65"/>
    </row>
    <row r="66" spans="1:10" s="62" customFormat="1" x14ac:dyDescent="0.45">
      <c r="A66">
        <v>59</v>
      </c>
      <c r="B66" s="171" t="s">
        <v>643</v>
      </c>
      <c r="C66" t="s">
        <v>118</v>
      </c>
      <c r="D66"/>
      <c r="E66" s="6"/>
      <c r="F66" s="6"/>
      <c r="G66" s="271">
        <v>89.9</v>
      </c>
      <c r="H66" s="86"/>
      <c r="I66" s="240">
        <f t="shared" si="1"/>
        <v>86808.609999999899</v>
      </c>
      <c r="J66"/>
    </row>
    <row r="67" spans="1:10" s="62" customFormat="1" x14ac:dyDescent="0.45">
      <c r="A67">
        <v>60</v>
      </c>
      <c r="B67" s="171" t="s">
        <v>643</v>
      </c>
      <c r="C67" t="s">
        <v>118</v>
      </c>
      <c r="D67"/>
      <c r="E67" s="6"/>
      <c r="F67" s="6"/>
      <c r="G67" s="270">
        <v>69</v>
      </c>
      <c r="H67" s="86"/>
      <c r="I67" s="240">
        <f t="shared" si="1"/>
        <v>86739.609999999899</v>
      </c>
      <c r="J67"/>
    </row>
    <row r="68" spans="1:10" s="62" customFormat="1" x14ac:dyDescent="0.45">
      <c r="A68">
        <v>61</v>
      </c>
      <c r="B68" s="171" t="s">
        <v>643</v>
      </c>
      <c r="C68" t="s">
        <v>85</v>
      </c>
      <c r="D68"/>
      <c r="E68" s="6"/>
      <c r="F68" s="83">
        <v>300</v>
      </c>
      <c r="G68" s="86"/>
      <c r="H68" s="86"/>
      <c r="I68" s="240">
        <f t="shared" si="1"/>
        <v>87039.609999999899</v>
      </c>
      <c r="J68"/>
    </row>
    <row r="69" spans="1:10" s="62" customFormat="1" x14ac:dyDescent="0.45">
      <c r="A69">
        <v>62</v>
      </c>
      <c r="B69" s="171" t="s">
        <v>643</v>
      </c>
      <c r="C69" t="s">
        <v>143</v>
      </c>
      <c r="D69"/>
      <c r="E69" s="6"/>
      <c r="F69" s="83">
        <v>332.43</v>
      </c>
      <c r="G69" s="86"/>
      <c r="H69" s="86"/>
      <c r="I69" s="240">
        <f t="shared" si="1"/>
        <v>87372.039999999892</v>
      </c>
      <c r="J69"/>
    </row>
    <row r="70" spans="1:10" s="62" customFormat="1" x14ac:dyDescent="0.45">
      <c r="A70">
        <v>63</v>
      </c>
      <c r="B70" s="171" t="s">
        <v>643</v>
      </c>
      <c r="C70" t="s">
        <v>644</v>
      </c>
      <c r="D70"/>
      <c r="E70" s="6"/>
      <c r="F70" s="83">
        <v>363.8</v>
      </c>
      <c r="G70" s="86"/>
      <c r="H70" s="86"/>
      <c r="I70" s="240">
        <f t="shared" si="1"/>
        <v>87735.839999999895</v>
      </c>
      <c r="J70"/>
    </row>
    <row r="71" spans="1:10" s="62" customFormat="1" x14ac:dyDescent="0.45">
      <c r="A71">
        <v>64</v>
      </c>
      <c r="B71" s="171" t="s">
        <v>643</v>
      </c>
      <c r="C71" t="s">
        <v>87</v>
      </c>
      <c r="D71"/>
      <c r="E71" s="6"/>
      <c r="F71" s="83">
        <v>374.24</v>
      </c>
      <c r="G71" s="86"/>
      <c r="H71" s="86"/>
      <c r="I71" s="240">
        <f t="shared" si="1"/>
        <v>88110.0799999999</v>
      </c>
      <c r="J71"/>
    </row>
    <row r="72" spans="1:10" s="62" customFormat="1" x14ac:dyDescent="0.45">
      <c r="A72">
        <v>65</v>
      </c>
      <c r="B72" s="171" t="s">
        <v>643</v>
      </c>
      <c r="C72" t="s">
        <v>115</v>
      </c>
      <c r="D72"/>
      <c r="E72" s="6"/>
      <c r="F72" s="83">
        <v>429.5</v>
      </c>
      <c r="G72" s="86"/>
      <c r="H72" s="86"/>
      <c r="I72" s="240">
        <f t="shared" ref="I72:I103" si="2">I71+F72-G72-H72</f>
        <v>88539.5799999999</v>
      </c>
      <c r="J72"/>
    </row>
    <row r="73" spans="1:10" s="62" customFormat="1" x14ac:dyDescent="0.45">
      <c r="A73">
        <v>66</v>
      </c>
      <c r="B73" s="171" t="s">
        <v>642</v>
      </c>
      <c r="C73" t="s">
        <v>85</v>
      </c>
      <c r="D73"/>
      <c r="E73" s="6"/>
      <c r="F73" s="83">
        <v>805</v>
      </c>
      <c r="G73" s="86"/>
      <c r="H73" s="86"/>
      <c r="I73" s="240">
        <f t="shared" si="2"/>
        <v>89344.5799999999</v>
      </c>
      <c r="J73"/>
    </row>
    <row r="74" spans="1:10" s="62" customFormat="1" x14ac:dyDescent="0.45">
      <c r="A74">
        <v>67</v>
      </c>
      <c r="B74" s="171" t="s">
        <v>642</v>
      </c>
      <c r="C74" t="s">
        <v>119</v>
      </c>
      <c r="D74"/>
      <c r="E74" s="6"/>
      <c r="F74" s="6"/>
      <c r="G74" s="86"/>
      <c r="H74" s="86">
        <v>0.05</v>
      </c>
      <c r="I74" s="240">
        <f t="shared" si="2"/>
        <v>89344.529999999897</v>
      </c>
      <c r="J74"/>
    </row>
    <row r="75" spans="1:10" s="62" customFormat="1" x14ac:dyDescent="0.45">
      <c r="A75">
        <v>68</v>
      </c>
      <c r="B75" s="171" t="s">
        <v>642</v>
      </c>
      <c r="C75" t="s">
        <v>85</v>
      </c>
      <c r="D75"/>
      <c r="E75" s="6"/>
      <c r="F75" s="83">
        <v>1050</v>
      </c>
      <c r="G75" s="86"/>
      <c r="H75" s="86"/>
      <c r="I75" s="240">
        <f t="shared" si="2"/>
        <v>90394.529999999897</v>
      </c>
      <c r="J75"/>
    </row>
    <row r="76" spans="1:10" s="62" customFormat="1" x14ac:dyDescent="0.45">
      <c r="A76">
        <v>69</v>
      </c>
      <c r="B76" s="171" t="s">
        <v>642</v>
      </c>
      <c r="C76" t="s">
        <v>85</v>
      </c>
      <c r="D76"/>
      <c r="E76" s="6"/>
      <c r="F76" s="83">
        <v>390</v>
      </c>
      <c r="G76" s="86"/>
      <c r="H76" s="86"/>
      <c r="I76" s="240">
        <f t="shared" si="2"/>
        <v>90784.529999999897</v>
      </c>
      <c r="J76"/>
    </row>
    <row r="77" spans="1:10" s="62" customFormat="1" x14ac:dyDescent="0.45">
      <c r="A77">
        <v>70</v>
      </c>
      <c r="B77" s="171" t="s">
        <v>645</v>
      </c>
      <c r="C77" t="s">
        <v>85</v>
      </c>
      <c r="D77"/>
      <c r="E77" s="6"/>
      <c r="F77" s="83">
        <v>345</v>
      </c>
      <c r="G77" s="86"/>
      <c r="H77" s="86"/>
      <c r="I77" s="240">
        <f t="shared" si="2"/>
        <v>91129.529999999897</v>
      </c>
      <c r="J77"/>
    </row>
    <row r="78" spans="1:10" s="62" customFormat="1" x14ac:dyDescent="0.45">
      <c r="A78">
        <v>71</v>
      </c>
      <c r="B78" s="171" t="s">
        <v>645</v>
      </c>
      <c r="C78" t="s">
        <v>85</v>
      </c>
      <c r="D78"/>
      <c r="E78" s="6"/>
      <c r="F78" s="83">
        <v>345</v>
      </c>
      <c r="G78" s="86"/>
      <c r="H78" s="86"/>
      <c r="I78" s="240">
        <f t="shared" si="2"/>
        <v>91474.529999999897</v>
      </c>
      <c r="J78"/>
    </row>
    <row r="79" spans="1:10" s="62" customFormat="1" x14ac:dyDescent="0.45">
      <c r="A79">
        <v>72</v>
      </c>
      <c r="B79" s="171" t="s">
        <v>646</v>
      </c>
      <c r="C79" t="s">
        <v>87</v>
      </c>
      <c r="D79"/>
      <c r="E79" s="6"/>
      <c r="F79" s="83">
        <v>381.56</v>
      </c>
      <c r="G79" s="86"/>
      <c r="H79" s="86"/>
      <c r="I79" s="240">
        <f t="shared" si="2"/>
        <v>91856.089999999895</v>
      </c>
      <c r="J79"/>
    </row>
    <row r="80" spans="1:10" s="62" customFormat="1" x14ac:dyDescent="0.45">
      <c r="A80">
        <v>73</v>
      </c>
      <c r="B80" s="171" t="s">
        <v>646</v>
      </c>
      <c r="C80" t="s">
        <v>87</v>
      </c>
      <c r="D80"/>
      <c r="E80" s="6"/>
      <c r="F80" s="83">
        <v>376.85</v>
      </c>
      <c r="G80" s="86"/>
      <c r="H80" s="86"/>
      <c r="I80" s="240">
        <f t="shared" si="2"/>
        <v>92232.9399999999</v>
      </c>
      <c r="J80"/>
    </row>
    <row r="81" spans="1:10" s="62" customFormat="1" x14ac:dyDescent="0.45">
      <c r="A81">
        <v>74</v>
      </c>
      <c r="B81" s="171" t="s">
        <v>647</v>
      </c>
      <c r="C81" t="s">
        <v>85</v>
      </c>
      <c r="D81"/>
      <c r="E81" s="6"/>
      <c r="F81" s="83">
        <v>383.78</v>
      </c>
      <c r="G81" s="86"/>
      <c r="H81" s="86"/>
      <c r="I81" s="240">
        <f t="shared" si="2"/>
        <v>92616.719999999899</v>
      </c>
      <c r="J81"/>
    </row>
    <row r="82" spans="1:10" s="62" customFormat="1" x14ac:dyDescent="0.45">
      <c r="A82">
        <v>75</v>
      </c>
      <c r="B82" s="171" t="s">
        <v>647</v>
      </c>
      <c r="C82" t="s">
        <v>87</v>
      </c>
      <c r="D82"/>
      <c r="E82" s="6"/>
      <c r="F82" s="83">
        <v>300</v>
      </c>
      <c r="G82" s="86"/>
      <c r="H82" s="86"/>
      <c r="I82" s="240">
        <f t="shared" si="2"/>
        <v>92916.719999999899</v>
      </c>
      <c r="J82"/>
    </row>
    <row r="83" spans="1:10" s="62" customFormat="1" x14ac:dyDescent="0.45">
      <c r="A83">
        <v>76</v>
      </c>
      <c r="B83" s="171" t="s">
        <v>647</v>
      </c>
      <c r="C83" t="s">
        <v>153</v>
      </c>
      <c r="D83"/>
      <c r="E83" s="6"/>
      <c r="F83" s="6"/>
      <c r="G83" s="276">
        <v>304.60000000000002</v>
      </c>
      <c r="H83" s="86"/>
      <c r="I83" s="240">
        <f t="shared" si="2"/>
        <v>92612.119999999893</v>
      </c>
      <c r="J83"/>
    </row>
    <row r="84" spans="1:10" s="62" customFormat="1" x14ac:dyDescent="0.45">
      <c r="A84">
        <v>77</v>
      </c>
      <c r="B84" s="171" t="s">
        <v>647</v>
      </c>
      <c r="C84" t="s">
        <v>150</v>
      </c>
      <c r="D84"/>
      <c r="E84" s="6"/>
      <c r="F84" s="6"/>
      <c r="G84" s="276">
        <v>242.4</v>
      </c>
      <c r="H84" s="86"/>
      <c r="I84" s="240">
        <f t="shared" si="2"/>
        <v>92369.719999999899</v>
      </c>
      <c r="J84"/>
    </row>
    <row r="85" spans="1:10" s="62" customFormat="1" x14ac:dyDescent="0.45">
      <c r="A85">
        <v>78</v>
      </c>
      <c r="B85" s="171" t="s">
        <v>647</v>
      </c>
      <c r="C85" t="s">
        <v>147</v>
      </c>
      <c r="D85"/>
      <c r="E85" s="6"/>
      <c r="F85" s="6"/>
      <c r="G85" s="276">
        <v>240.5</v>
      </c>
      <c r="H85" s="86"/>
      <c r="I85" s="240">
        <f t="shared" si="2"/>
        <v>92129.219999999899</v>
      </c>
      <c r="J85"/>
    </row>
    <row r="86" spans="1:10" s="62" customFormat="1" x14ac:dyDescent="0.45">
      <c r="A86">
        <v>79</v>
      </c>
      <c r="B86" s="171" t="s">
        <v>647</v>
      </c>
      <c r="C86" t="s">
        <v>151</v>
      </c>
      <c r="D86"/>
      <c r="E86" s="6"/>
      <c r="F86" s="6"/>
      <c r="G86" s="276">
        <v>210.5</v>
      </c>
      <c r="H86" s="86"/>
      <c r="I86" s="240">
        <f t="shared" si="2"/>
        <v>91918.719999999899</v>
      </c>
      <c r="J86"/>
    </row>
    <row r="87" spans="1:10" s="62" customFormat="1" x14ac:dyDescent="0.45">
      <c r="A87">
        <v>80</v>
      </c>
      <c r="B87" s="171" t="s">
        <v>647</v>
      </c>
      <c r="C87" t="s">
        <v>149</v>
      </c>
      <c r="D87"/>
      <c r="E87" s="6"/>
      <c r="F87" s="6"/>
      <c r="G87" s="276">
        <v>223.5</v>
      </c>
      <c r="H87" s="86"/>
      <c r="I87" s="240">
        <f t="shared" si="2"/>
        <v>91695.219999999899</v>
      </c>
      <c r="J87"/>
    </row>
    <row r="88" spans="1:10" s="62" customFormat="1" x14ac:dyDescent="0.45">
      <c r="A88">
        <v>81</v>
      </c>
      <c r="B88" s="171" t="s">
        <v>647</v>
      </c>
      <c r="C88" t="s">
        <v>148</v>
      </c>
      <c r="D88"/>
      <c r="E88" s="6"/>
      <c r="F88" s="6"/>
      <c r="G88" s="276">
        <v>232.4</v>
      </c>
      <c r="H88" s="86"/>
      <c r="I88" s="240">
        <f t="shared" si="2"/>
        <v>91462.819999999905</v>
      </c>
      <c r="J88"/>
    </row>
    <row r="89" spans="1:10" s="62" customFormat="1" x14ac:dyDescent="0.45">
      <c r="A89">
        <v>82</v>
      </c>
      <c r="B89" s="171" t="s">
        <v>647</v>
      </c>
      <c r="C89" t="s">
        <v>152</v>
      </c>
      <c r="D89"/>
      <c r="E89" s="6"/>
      <c r="F89" s="6"/>
      <c r="G89" s="276">
        <v>172.5</v>
      </c>
      <c r="H89" s="86"/>
      <c r="I89" s="240">
        <f t="shared" si="2"/>
        <v>91290.319999999905</v>
      </c>
      <c r="J89"/>
    </row>
    <row r="90" spans="1:10" s="62" customFormat="1" x14ac:dyDescent="0.45">
      <c r="A90">
        <v>83</v>
      </c>
      <c r="B90" s="171" t="s">
        <v>647</v>
      </c>
      <c r="C90" t="s">
        <v>146</v>
      </c>
      <c r="D90"/>
      <c r="E90" s="6"/>
      <c r="F90" s="6"/>
      <c r="G90" s="276">
        <v>264</v>
      </c>
      <c r="H90" s="86"/>
      <c r="I90" s="240">
        <f t="shared" si="2"/>
        <v>91026.319999999905</v>
      </c>
      <c r="J90"/>
    </row>
    <row r="91" spans="1:10" s="62" customFormat="1" x14ac:dyDescent="0.45">
      <c r="A91">
        <v>84</v>
      </c>
      <c r="B91" s="171" t="s">
        <v>647</v>
      </c>
      <c r="C91" t="s">
        <v>155</v>
      </c>
      <c r="D91"/>
      <c r="E91" s="6"/>
      <c r="F91" s="6"/>
      <c r="G91" s="276">
        <v>285.39999999999998</v>
      </c>
      <c r="H91" s="86"/>
      <c r="I91" s="240">
        <f t="shared" si="2"/>
        <v>90740.919999999911</v>
      </c>
      <c r="J91"/>
    </row>
    <row r="92" spans="1:10" s="62" customFormat="1" x14ac:dyDescent="0.45">
      <c r="A92">
        <v>85</v>
      </c>
      <c r="B92" s="171" t="s">
        <v>647</v>
      </c>
      <c r="C92" t="s">
        <v>154</v>
      </c>
      <c r="D92"/>
      <c r="E92" s="6"/>
      <c r="F92" s="6"/>
      <c r="G92" s="276">
        <v>3309.6</v>
      </c>
      <c r="H92" s="86"/>
      <c r="I92" s="240">
        <f t="shared" si="2"/>
        <v>87431.319999999905</v>
      </c>
      <c r="J92"/>
    </row>
    <row r="93" spans="1:10" s="62" customFormat="1" x14ac:dyDescent="0.45">
      <c r="A93">
        <v>86</v>
      </c>
      <c r="B93" s="171" t="s">
        <v>647</v>
      </c>
      <c r="C93" t="s">
        <v>140</v>
      </c>
      <c r="D93"/>
      <c r="E93" s="6"/>
      <c r="F93" s="6"/>
      <c r="G93" s="270">
        <v>298.5</v>
      </c>
      <c r="H93" s="86"/>
      <c r="I93" s="240">
        <f t="shared" si="2"/>
        <v>87132.819999999905</v>
      </c>
      <c r="J93"/>
    </row>
    <row r="94" spans="1:10" s="62" customFormat="1" x14ac:dyDescent="0.45">
      <c r="A94">
        <v>87</v>
      </c>
      <c r="B94" s="171" t="s">
        <v>647</v>
      </c>
      <c r="C94" t="s">
        <v>682</v>
      </c>
      <c r="D94"/>
      <c r="E94" s="6"/>
      <c r="F94" s="6"/>
      <c r="G94" s="271">
        <v>177</v>
      </c>
      <c r="H94" s="86"/>
      <c r="I94" s="240">
        <f t="shared" si="2"/>
        <v>86955.819999999905</v>
      </c>
      <c r="J94"/>
    </row>
    <row r="95" spans="1:10" s="62" customFormat="1" x14ac:dyDescent="0.45">
      <c r="A95">
        <v>88</v>
      </c>
      <c r="B95" s="171" t="s">
        <v>647</v>
      </c>
      <c r="C95" t="s">
        <v>119</v>
      </c>
      <c r="D95"/>
      <c r="E95" s="6"/>
      <c r="F95" s="6"/>
      <c r="G95" s="86"/>
      <c r="H95" s="86">
        <v>0.15</v>
      </c>
      <c r="I95" s="240">
        <f t="shared" si="2"/>
        <v>86955.669999999911</v>
      </c>
      <c r="J95"/>
    </row>
    <row r="96" spans="1:10" s="62" customFormat="1" x14ac:dyDescent="0.45">
      <c r="A96">
        <v>89</v>
      </c>
      <c r="B96" s="171" t="s">
        <v>648</v>
      </c>
      <c r="C96" t="s">
        <v>156</v>
      </c>
      <c r="D96"/>
      <c r="E96" s="6"/>
      <c r="F96" s="6"/>
      <c r="G96" s="275">
        <v>7318</v>
      </c>
      <c r="H96" s="86"/>
      <c r="I96" s="240">
        <f t="shared" si="2"/>
        <v>79637.669999999911</v>
      </c>
      <c r="J96"/>
    </row>
    <row r="97" spans="1:10" s="62" customFormat="1" x14ac:dyDescent="0.45">
      <c r="A97">
        <v>90</v>
      </c>
      <c r="B97" s="171" t="s">
        <v>648</v>
      </c>
      <c r="C97" t="s">
        <v>145</v>
      </c>
      <c r="D97"/>
      <c r="E97" s="6"/>
      <c r="F97" s="6"/>
      <c r="G97" s="275">
        <v>5526.6</v>
      </c>
      <c r="H97" s="86"/>
      <c r="I97" s="240">
        <f t="shared" si="2"/>
        <v>74111.069999999905</v>
      </c>
      <c r="J97"/>
    </row>
    <row r="98" spans="1:10" s="62" customFormat="1" x14ac:dyDescent="0.45">
      <c r="A98">
        <v>91</v>
      </c>
      <c r="B98" s="171" t="s">
        <v>648</v>
      </c>
      <c r="C98" t="s">
        <v>649</v>
      </c>
      <c r="D98"/>
      <c r="E98" s="6"/>
      <c r="F98" s="6"/>
      <c r="G98" s="270">
        <v>14242.72</v>
      </c>
      <c r="H98" s="86"/>
      <c r="I98" s="240">
        <f t="shared" si="2"/>
        <v>59868.349999999904</v>
      </c>
      <c r="J98"/>
    </row>
    <row r="99" spans="1:10" s="62" customFormat="1" x14ac:dyDescent="0.45">
      <c r="A99">
        <v>92</v>
      </c>
      <c r="B99" s="171" t="s">
        <v>648</v>
      </c>
      <c r="C99" t="s">
        <v>119</v>
      </c>
      <c r="D99"/>
      <c r="E99" s="6"/>
      <c r="F99" s="6"/>
      <c r="G99" s="86"/>
      <c r="H99" s="86">
        <v>1.3</v>
      </c>
      <c r="I99" s="240">
        <f t="shared" si="2"/>
        <v>59867.049999999901</v>
      </c>
      <c r="J99"/>
    </row>
    <row r="100" spans="1:10" s="62" customFormat="1" x14ac:dyDescent="0.45">
      <c r="A100">
        <v>93</v>
      </c>
      <c r="B100" s="171" t="s">
        <v>648</v>
      </c>
      <c r="C100" t="s">
        <v>650</v>
      </c>
      <c r="D100"/>
      <c r="E100" s="6"/>
      <c r="F100" s="83">
        <v>500</v>
      </c>
      <c r="G100" s="86"/>
      <c r="H100" s="86"/>
      <c r="I100" s="240">
        <f t="shared" si="2"/>
        <v>60367.049999999901</v>
      </c>
      <c r="J100"/>
    </row>
    <row r="101" spans="1:10" s="62" customFormat="1" x14ac:dyDescent="0.45">
      <c r="A101">
        <v>94</v>
      </c>
      <c r="B101" s="171" t="s">
        <v>648</v>
      </c>
      <c r="C101" t="s">
        <v>85</v>
      </c>
      <c r="D101"/>
      <c r="E101" s="6"/>
      <c r="F101" s="83">
        <v>450</v>
      </c>
      <c r="G101" s="86"/>
      <c r="H101" s="86"/>
      <c r="I101" s="240">
        <f t="shared" si="2"/>
        <v>60817.049999999901</v>
      </c>
      <c r="J101"/>
    </row>
    <row r="102" spans="1:10" s="62" customFormat="1" x14ac:dyDescent="0.45">
      <c r="A102">
        <v>95</v>
      </c>
      <c r="B102" s="171" t="s">
        <v>648</v>
      </c>
      <c r="C102" t="s">
        <v>118</v>
      </c>
      <c r="D102"/>
      <c r="E102" s="6"/>
      <c r="F102" s="6"/>
      <c r="G102" s="271">
        <v>405</v>
      </c>
      <c r="H102" s="86"/>
      <c r="I102" s="240">
        <f t="shared" si="2"/>
        <v>60412.049999999901</v>
      </c>
      <c r="J102"/>
    </row>
    <row r="103" spans="1:10" s="62" customFormat="1" x14ac:dyDescent="0.45">
      <c r="A103">
        <v>96</v>
      </c>
      <c r="B103" s="171" t="s">
        <v>652</v>
      </c>
      <c r="C103" t="s">
        <v>119</v>
      </c>
      <c r="D103"/>
      <c r="E103" s="6"/>
      <c r="F103" s="6"/>
      <c r="G103" s="86"/>
      <c r="H103" s="86">
        <v>0.05</v>
      </c>
      <c r="I103" s="240">
        <f t="shared" si="2"/>
        <v>60411.999999999898</v>
      </c>
      <c r="J103"/>
    </row>
    <row r="104" spans="1:10" s="62" customFormat="1" x14ac:dyDescent="0.45">
      <c r="A104">
        <v>97</v>
      </c>
      <c r="B104" s="171" t="s">
        <v>652</v>
      </c>
      <c r="C104" t="s">
        <v>653</v>
      </c>
      <c r="D104"/>
      <c r="E104" s="6"/>
      <c r="F104" s="6"/>
      <c r="G104" s="270">
        <v>900</v>
      </c>
      <c r="H104" s="86"/>
      <c r="I104" s="240">
        <f t="shared" ref="I104:I135" si="3">I103+F104-G104-H104</f>
        <v>59511.999999999898</v>
      </c>
      <c r="J104"/>
    </row>
    <row r="105" spans="1:10" s="62" customFormat="1" x14ac:dyDescent="0.45">
      <c r="A105">
        <v>98</v>
      </c>
      <c r="B105" s="171" t="s">
        <v>652</v>
      </c>
      <c r="C105" t="s">
        <v>86</v>
      </c>
      <c r="D105"/>
      <c r="E105" s="6"/>
      <c r="F105" s="83">
        <v>1274.95</v>
      </c>
      <c r="G105" s="86"/>
      <c r="H105" s="86"/>
      <c r="I105" s="240">
        <f t="shared" si="3"/>
        <v>60786.949999999895</v>
      </c>
      <c r="J105"/>
    </row>
    <row r="106" spans="1:10" s="62" customFormat="1" x14ac:dyDescent="0.45">
      <c r="A106">
        <v>99</v>
      </c>
      <c r="B106" s="171" t="s">
        <v>652</v>
      </c>
      <c r="C106" t="s">
        <v>86</v>
      </c>
      <c r="D106"/>
      <c r="E106" s="6"/>
      <c r="F106" s="83">
        <v>379.49</v>
      </c>
      <c r="G106" s="86"/>
      <c r="H106" s="86"/>
      <c r="I106" s="240">
        <f t="shared" si="3"/>
        <v>61166.439999999893</v>
      </c>
      <c r="J106"/>
    </row>
    <row r="107" spans="1:10" s="62" customFormat="1" x14ac:dyDescent="0.45">
      <c r="A107">
        <v>100</v>
      </c>
      <c r="B107" s="171" t="s">
        <v>652</v>
      </c>
      <c r="C107" t="s">
        <v>87</v>
      </c>
      <c r="D107"/>
      <c r="E107" s="6"/>
      <c r="F107" s="83">
        <v>326.63</v>
      </c>
      <c r="G107" s="86"/>
      <c r="H107" s="86"/>
      <c r="I107" s="240">
        <f t="shared" si="3"/>
        <v>61493.069999999891</v>
      </c>
      <c r="J107"/>
    </row>
    <row r="108" spans="1:10" s="62" customFormat="1" x14ac:dyDescent="0.45">
      <c r="A108">
        <v>101</v>
      </c>
      <c r="B108" s="171" t="s">
        <v>651</v>
      </c>
      <c r="C108" t="s">
        <v>87</v>
      </c>
      <c r="D108"/>
      <c r="E108" s="6"/>
      <c r="F108" s="83">
        <v>391.5</v>
      </c>
      <c r="G108" s="86"/>
      <c r="H108" s="86"/>
      <c r="I108" s="240">
        <f t="shared" si="3"/>
        <v>61884.569999999891</v>
      </c>
      <c r="J108"/>
    </row>
    <row r="109" spans="1:10" s="62" customFormat="1" x14ac:dyDescent="0.45">
      <c r="A109">
        <v>102</v>
      </c>
      <c r="B109" s="171" t="s">
        <v>651</v>
      </c>
      <c r="C109" t="s">
        <v>118</v>
      </c>
      <c r="D109"/>
      <c r="E109" s="6"/>
      <c r="F109" s="6"/>
      <c r="G109" s="271">
        <v>30</v>
      </c>
      <c r="H109" s="86"/>
      <c r="I109" s="240">
        <f t="shared" si="3"/>
        <v>61854.569999999891</v>
      </c>
      <c r="J109"/>
    </row>
    <row r="110" spans="1:10" s="62" customFormat="1" x14ac:dyDescent="0.45">
      <c r="A110">
        <v>103</v>
      </c>
      <c r="B110" s="171" t="s">
        <v>651</v>
      </c>
      <c r="C110" t="s">
        <v>605</v>
      </c>
      <c r="D110"/>
      <c r="E110" s="6"/>
      <c r="F110" s="6"/>
      <c r="G110" s="270">
        <v>150</v>
      </c>
      <c r="H110" s="86"/>
      <c r="I110" s="240">
        <f t="shared" si="3"/>
        <v>61704.569999999891</v>
      </c>
      <c r="J110"/>
    </row>
    <row r="111" spans="1:10" s="62" customFormat="1" x14ac:dyDescent="0.45">
      <c r="A111">
        <v>104</v>
      </c>
      <c r="B111" s="171" t="s">
        <v>651</v>
      </c>
      <c r="C111" t="s">
        <v>87</v>
      </c>
      <c r="D111"/>
      <c r="E111" s="6"/>
      <c r="F111" s="83">
        <v>391.13</v>
      </c>
      <c r="G111" s="86"/>
      <c r="H111" s="86"/>
      <c r="I111" s="240">
        <f t="shared" si="3"/>
        <v>62095.699999999888</v>
      </c>
      <c r="J111"/>
    </row>
    <row r="112" spans="1:10" s="62" customFormat="1" x14ac:dyDescent="0.45">
      <c r="A112">
        <v>105</v>
      </c>
      <c r="B112" s="171" t="s">
        <v>651</v>
      </c>
      <c r="C112" t="s">
        <v>86</v>
      </c>
      <c r="D112"/>
      <c r="E112" s="6"/>
      <c r="F112" s="83">
        <v>386.22</v>
      </c>
      <c r="G112" s="86"/>
      <c r="H112" s="86"/>
      <c r="I112" s="240">
        <f t="shared" si="3"/>
        <v>62481.919999999889</v>
      </c>
      <c r="J112"/>
    </row>
    <row r="113" spans="1:10" s="62" customFormat="1" x14ac:dyDescent="0.45">
      <c r="A113">
        <v>106</v>
      </c>
      <c r="B113" s="171" t="s">
        <v>651</v>
      </c>
      <c r="C113" s="79" t="s">
        <v>157</v>
      </c>
      <c r="G113" s="227">
        <v>1946.65</v>
      </c>
      <c r="H113" s="90">
        <v>4.3</v>
      </c>
      <c r="I113" s="240">
        <f t="shared" si="3"/>
        <v>60530.969999999885</v>
      </c>
      <c r="J113"/>
    </row>
    <row r="114" spans="1:10" s="62" customFormat="1" x14ac:dyDescent="0.45">
      <c r="A114">
        <v>107</v>
      </c>
      <c r="B114" s="171" t="s">
        <v>651</v>
      </c>
      <c r="C114" s="79" t="s">
        <v>158</v>
      </c>
      <c r="G114" s="227">
        <v>500</v>
      </c>
      <c r="H114" s="86"/>
      <c r="I114" s="240">
        <f t="shared" si="3"/>
        <v>60030.969999999885</v>
      </c>
      <c r="J114"/>
    </row>
    <row r="115" spans="1:10" s="62" customFormat="1" x14ac:dyDescent="0.45">
      <c r="A115">
        <v>108</v>
      </c>
      <c r="B115" s="171" t="s">
        <v>651</v>
      </c>
      <c r="C115" t="s">
        <v>119</v>
      </c>
      <c r="D115"/>
      <c r="E115" s="6"/>
      <c r="F115" s="6"/>
      <c r="G115" s="86"/>
      <c r="H115" s="86">
        <v>0.05</v>
      </c>
      <c r="I115" s="240">
        <f t="shared" si="3"/>
        <v>60030.919999999882</v>
      </c>
      <c r="J115"/>
    </row>
    <row r="116" spans="1:10" s="62" customFormat="1" x14ac:dyDescent="0.45">
      <c r="A116">
        <v>109</v>
      </c>
      <c r="B116" s="171" t="s">
        <v>654</v>
      </c>
      <c r="C116" t="s">
        <v>87</v>
      </c>
      <c r="D116"/>
      <c r="E116" s="6"/>
      <c r="F116" s="83">
        <v>461.64</v>
      </c>
      <c r="G116" s="86"/>
      <c r="H116" s="86"/>
      <c r="I116" s="240">
        <f t="shared" si="3"/>
        <v>60492.559999999881</v>
      </c>
      <c r="J116"/>
    </row>
    <row r="117" spans="1:10" s="62" customFormat="1" x14ac:dyDescent="0.45">
      <c r="A117">
        <v>110</v>
      </c>
      <c r="B117" s="171" t="s">
        <v>654</v>
      </c>
      <c r="C117" t="s">
        <v>87</v>
      </c>
      <c r="D117"/>
      <c r="E117" s="6"/>
      <c r="F117" s="83">
        <v>356</v>
      </c>
      <c r="G117" s="86"/>
      <c r="H117" s="86"/>
      <c r="I117" s="240">
        <f t="shared" si="3"/>
        <v>60848.559999999881</v>
      </c>
      <c r="J117"/>
    </row>
    <row r="118" spans="1:10" s="62" customFormat="1" x14ac:dyDescent="0.45">
      <c r="A118">
        <v>111</v>
      </c>
      <c r="B118" s="171" t="s">
        <v>654</v>
      </c>
      <c r="C118" t="s">
        <v>86</v>
      </c>
      <c r="D118"/>
      <c r="E118" s="6"/>
      <c r="F118" s="83">
        <v>376.42</v>
      </c>
      <c r="G118" s="86"/>
      <c r="H118" s="86"/>
      <c r="I118" s="240">
        <f t="shared" si="3"/>
        <v>61224.97999999988</v>
      </c>
      <c r="J118"/>
    </row>
    <row r="119" spans="1:10" s="62" customFormat="1" x14ac:dyDescent="0.45">
      <c r="A119">
        <v>112</v>
      </c>
      <c r="B119" s="171" t="s">
        <v>654</v>
      </c>
      <c r="C119" t="s">
        <v>85</v>
      </c>
      <c r="D119"/>
      <c r="E119" s="6"/>
      <c r="F119" s="83">
        <v>376.24</v>
      </c>
      <c r="G119" s="86"/>
      <c r="H119" s="86"/>
      <c r="I119" s="240">
        <f t="shared" si="3"/>
        <v>61601.219999999877</v>
      </c>
      <c r="J119"/>
    </row>
    <row r="120" spans="1:10" s="62" customFormat="1" x14ac:dyDescent="0.45">
      <c r="A120">
        <v>113</v>
      </c>
      <c r="B120" s="171" t="s">
        <v>654</v>
      </c>
      <c r="C120" t="s">
        <v>85</v>
      </c>
      <c r="D120"/>
      <c r="E120" s="6"/>
      <c r="F120" s="83">
        <v>369.06</v>
      </c>
      <c r="G120" s="86"/>
      <c r="H120" s="86"/>
      <c r="I120" s="240">
        <f t="shared" si="3"/>
        <v>61970.279999999875</v>
      </c>
      <c r="J120"/>
    </row>
    <row r="121" spans="1:10" s="62" customFormat="1" x14ac:dyDescent="0.45">
      <c r="A121">
        <v>114</v>
      </c>
      <c r="B121" s="171" t="s">
        <v>657</v>
      </c>
      <c r="C121" t="s">
        <v>658</v>
      </c>
      <c r="D121"/>
      <c r="E121" s="6"/>
      <c r="F121" s="6"/>
      <c r="G121" s="270">
        <v>1690</v>
      </c>
      <c r="H121" s="86"/>
      <c r="I121" s="240">
        <f t="shared" si="3"/>
        <v>60280.279999999875</v>
      </c>
      <c r="J121"/>
    </row>
    <row r="122" spans="1:10" s="62" customFormat="1" x14ac:dyDescent="0.45">
      <c r="A122">
        <v>115</v>
      </c>
      <c r="B122" s="171" t="s">
        <v>657</v>
      </c>
      <c r="C122" t="s">
        <v>86</v>
      </c>
      <c r="D122"/>
      <c r="E122" s="6"/>
      <c r="F122" s="83">
        <v>462.31</v>
      </c>
      <c r="G122" s="86"/>
      <c r="H122" s="86"/>
      <c r="I122" s="240">
        <f t="shared" si="3"/>
        <v>60742.589999999873</v>
      </c>
      <c r="J122"/>
    </row>
    <row r="123" spans="1:10" s="62" customFormat="1" x14ac:dyDescent="0.45">
      <c r="A123">
        <v>116</v>
      </c>
      <c r="B123" s="171" t="s">
        <v>657</v>
      </c>
      <c r="C123" t="s">
        <v>113</v>
      </c>
      <c r="D123"/>
      <c r="E123" s="6"/>
      <c r="F123" s="83">
        <v>410</v>
      </c>
      <c r="G123" s="86"/>
      <c r="H123" s="86"/>
      <c r="I123" s="240">
        <f t="shared" si="3"/>
        <v>61152.589999999873</v>
      </c>
      <c r="J123"/>
    </row>
    <row r="124" spans="1:10" s="62" customFormat="1" x14ac:dyDescent="0.45">
      <c r="A124">
        <v>117</v>
      </c>
      <c r="B124" s="171" t="s">
        <v>657</v>
      </c>
      <c r="C124" t="s">
        <v>85</v>
      </c>
      <c r="D124"/>
      <c r="E124" s="6"/>
      <c r="F124" s="83">
        <v>377</v>
      </c>
      <c r="G124" s="86"/>
      <c r="H124" s="86"/>
      <c r="I124" s="240">
        <f t="shared" si="3"/>
        <v>61529.589999999873</v>
      </c>
      <c r="J124"/>
    </row>
    <row r="125" spans="1:10" s="62" customFormat="1" x14ac:dyDescent="0.45">
      <c r="A125">
        <v>118</v>
      </c>
      <c r="B125" s="171" t="s">
        <v>657</v>
      </c>
      <c r="C125" t="s">
        <v>188</v>
      </c>
      <c r="D125"/>
      <c r="E125" s="6"/>
      <c r="F125" s="83">
        <v>323.67</v>
      </c>
      <c r="G125" s="86"/>
      <c r="H125" s="86"/>
      <c r="I125" s="240">
        <f t="shared" si="3"/>
        <v>61853.259999999871</v>
      </c>
      <c r="J125"/>
    </row>
    <row r="126" spans="1:10" s="62" customFormat="1" x14ac:dyDescent="0.45">
      <c r="A126">
        <v>119</v>
      </c>
      <c r="B126" s="171" t="s">
        <v>656</v>
      </c>
      <c r="C126" t="s">
        <v>119</v>
      </c>
      <c r="D126"/>
      <c r="E126" s="6"/>
      <c r="F126" s="6"/>
      <c r="G126" s="86"/>
      <c r="H126" s="86">
        <v>0.05</v>
      </c>
      <c r="I126" s="240">
        <f t="shared" si="3"/>
        <v>61853.209999999868</v>
      </c>
      <c r="J126"/>
    </row>
    <row r="127" spans="1:10" s="62" customFormat="1" x14ac:dyDescent="0.45">
      <c r="A127">
        <v>120</v>
      </c>
      <c r="B127" s="171" t="s">
        <v>656</v>
      </c>
      <c r="C127" t="s">
        <v>87</v>
      </c>
      <c r="D127"/>
      <c r="E127" s="6"/>
      <c r="F127" s="83">
        <v>475.76</v>
      </c>
      <c r="G127" s="86"/>
      <c r="H127" s="86"/>
      <c r="I127" s="240">
        <f t="shared" si="3"/>
        <v>62328.96999999987</v>
      </c>
      <c r="J127"/>
    </row>
    <row r="128" spans="1:10" s="62" customFormat="1" x14ac:dyDescent="0.45">
      <c r="A128">
        <v>121</v>
      </c>
      <c r="B128" s="171" t="s">
        <v>656</v>
      </c>
      <c r="C128" t="s">
        <v>143</v>
      </c>
      <c r="D128"/>
      <c r="E128" s="6"/>
      <c r="F128" s="83">
        <v>375.09</v>
      </c>
      <c r="G128" s="86"/>
      <c r="H128" s="86"/>
      <c r="I128" s="240">
        <f t="shared" si="3"/>
        <v>62704.059999999867</v>
      </c>
      <c r="J128"/>
    </row>
    <row r="129" spans="1:10" s="62" customFormat="1" x14ac:dyDescent="0.45">
      <c r="A129">
        <v>122</v>
      </c>
      <c r="B129" s="171" t="s">
        <v>656</v>
      </c>
      <c r="C129" t="s">
        <v>85</v>
      </c>
      <c r="D129"/>
      <c r="E129" s="6"/>
      <c r="F129" s="83">
        <v>371.26</v>
      </c>
      <c r="G129" s="86"/>
      <c r="H129" s="86"/>
      <c r="I129" s="240">
        <f t="shared" si="3"/>
        <v>63075.319999999869</v>
      </c>
      <c r="J129"/>
    </row>
    <row r="130" spans="1:10" s="62" customFormat="1" x14ac:dyDescent="0.45">
      <c r="A130">
        <v>123</v>
      </c>
      <c r="B130" s="171" t="s">
        <v>656</v>
      </c>
      <c r="C130" t="s">
        <v>87</v>
      </c>
      <c r="D130"/>
      <c r="E130" s="6"/>
      <c r="F130" s="83">
        <v>333.13</v>
      </c>
      <c r="G130" s="86"/>
      <c r="H130" s="86"/>
      <c r="I130" s="240">
        <f t="shared" si="3"/>
        <v>63408.449999999866</v>
      </c>
      <c r="J130"/>
    </row>
    <row r="131" spans="1:10" s="62" customFormat="1" x14ac:dyDescent="0.45">
      <c r="A131">
        <v>124</v>
      </c>
      <c r="B131" s="171" t="s">
        <v>655</v>
      </c>
      <c r="C131" t="s">
        <v>87</v>
      </c>
      <c r="D131"/>
      <c r="E131" s="6"/>
      <c r="F131" s="83">
        <v>300</v>
      </c>
      <c r="G131" s="86"/>
      <c r="H131" s="86"/>
      <c r="I131" s="240">
        <f t="shared" si="3"/>
        <v>63708.449999999866</v>
      </c>
      <c r="J131"/>
    </row>
    <row r="132" spans="1:10" s="62" customFormat="1" x14ac:dyDescent="0.45">
      <c r="A132">
        <v>125</v>
      </c>
      <c r="B132" s="171" t="s">
        <v>655</v>
      </c>
      <c r="C132" t="s">
        <v>87</v>
      </c>
      <c r="D132"/>
      <c r="E132" s="6"/>
      <c r="F132" s="83">
        <v>317.24</v>
      </c>
      <c r="G132" s="86"/>
      <c r="H132" s="86"/>
      <c r="I132" s="240">
        <f t="shared" si="3"/>
        <v>64025.689999999864</v>
      </c>
      <c r="J132"/>
    </row>
    <row r="133" spans="1:10" s="62" customFormat="1" x14ac:dyDescent="0.45">
      <c r="A133">
        <v>126</v>
      </c>
      <c r="B133" s="171" t="s">
        <v>655</v>
      </c>
      <c r="C133" t="s">
        <v>143</v>
      </c>
      <c r="D133"/>
      <c r="E133" s="6"/>
      <c r="F133" s="83">
        <v>318</v>
      </c>
      <c r="G133" s="86"/>
      <c r="H133" s="86"/>
      <c r="I133" s="240">
        <f t="shared" si="3"/>
        <v>64343.689999999864</v>
      </c>
      <c r="J133"/>
    </row>
    <row r="134" spans="1:10" s="62" customFormat="1" x14ac:dyDescent="0.45">
      <c r="A134">
        <v>127</v>
      </c>
      <c r="B134" s="171" t="s">
        <v>655</v>
      </c>
      <c r="C134" t="s">
        <v>85</v>
      </c>
      <c r="D134"/>
      <c r="E134" s="6"/>
      <c r="F134" s="83">
        <v>324.88</v>
      </c>
      <c r="G134" s="86"/>
      <c r="H134" s="86"/>
      <c r="I134" s="240">
        <f t="shared" si="3"/>
        <v>64668.569999999861</v>
      </c>
      <c r="J134"/>
    </row>
    <row r="135" spans="1:10" s="62" customFormat="1" x14ac:dyDescent="0.45">
      <c r="A135">
        <v>128</v>
      </c>
      <c r="B135" s="171" t="s">
        <v>655</v>
      </c>
      <c r="C135" t="s">
        <v>85</v>
      </c>
      <c r="D135"/>
      <c r="E135" s="6"/>
      <c r="F135" s="83">
        <v>360.19</v>
      </c>
      <c r="G135" s="86"/>
      <c r="H135" s="86"/>
      <c r="I135" s="240">
        <f t="shared" si="3"/>
        <v>65028.759999999864</v>
      </c>
      <c r="J135"/>
    </row>
    <row r="136" spans="1:10" s="62" customFormat="1" x14ac:dyDescent="0.45">
      <c r="A136">
        <v>129</v>
      </c>
      <c r="B136" s="171" t="s">
        <v>655</v>
      </c>
      <c r="C136" t="s">
        <v>85</v>
      </c>
      <c r="D136"/>
      <c r="E136" s="6"/>
      <c r="F136" s="83">
        <v>367.66</v>
      </c>
      <c r="G136" s="86"/>
      <c r="H136" s="86"/>
      <c r="I136" s="240">
        <f t="shared" ref="I136:I167" si="4">I135+F136-G136-H136</f>
        <v>65396.419999999867</v>
      </c>
      <c r="J136"/>
    </row>
    <row r="137" spans="1:10" s="62" customFormat="1" x14ac:dyDescent="0.45">
      <c r="A137">
        <v>130</v>
      </c>
      <c r="B137" s="171" t="s">
        <v>655</v>
      </c>
      <c r="C137" t="s">
        <v>87</v>
      </c>
      <c r="D137"/>
      <c r="E137" s="6"/>
      <c r="F137" s="83">
        <v>378.29</v>
      </c>
      <c r="G137" s="86"/>
      <c r="H137" s="86"/>
      <c r="I137" s="240">
        <f t="shared" si="4"/>
        <v>65774.709999999861</v>
      </c>
      <c r="J137"/>
    </row>
    <row r="138" spans="1:10" s="62" customFormat="1" x14ac:dyDescent="0.45">
      <c r="A138">
        <v>131</v>
      </c>
      <c r="B138" s="171" t="s">
        <v>655</v>
      </c>
      <c r="C138" t="s">
        <v>87</v>
      </c>
      <c r="D138"/>
      <c r="E138" s="6"/>
      <c r="F138" s="83">
        <v>383.89</v>
      </c>
      <c r="G138" s="86"/>
      <c r="H138" s="86"/>
      <c r="I138" s="240">
        <f t="shared" si="4"/>
        <v>66158.59999999986</v>
      </c>
      <c r="J138"/>
    </row>
    <row r="139" spans="1:10" s="62" customFormat="1" x14ac:dyDescent="0.45">
      <c r="A139">
        <v>132</v>
      </c>
      <c r="B139" s="171" t="s">
        <v>655</v>
      </c>
      <c r="C139" t="s">
        <v>86</v>
      </c>
      <c r="D139"/>
      <c r="E139" s="6"/>
      <c r="F139" s="83">
        <v>396.39</v>
      </c>
      <c r="G139" s="86"/>
      <c r="H139" s="86"/>
      <c r="I139" s="240">
        <f t="shared" si="4"/>
        <v>66554.98999999986</v>
      </c>
      <c r="J139"/>
    </row>
    <row r="140" spans="1:10" s="62" customFormat="1" x14ac:dyDescent="0.45">
      <c r="A140">
        <v>133</v>
      </c>
      <c r="B140" s="171" t="s">
        <v>655</v>
      </c>
      <c r="C140" t="s">
        <v>87</v>
      </c>
      <c r="D140"/>
      <c r="E140" s="6"/>
      <c r="F140" s="83">
        <v>396.88</v>
      </c>
      <c r="G140" s="86"/>
      <c r="H140" s="86"/>
      <c r="I140" s="240">
        <f t="shared" si="4"/>
        <v>66951.869999999864</v>
      </c>
      <c r="J140"/>
    </row>
    <row r="141" spans="1:10" s="62" customFormat="1" x14ac:dyDescent="0.45">
      <c r="A141">
        <v>134</v>
      </c>
      <c r="B141" s="171" t="s">
        <v>655</v>
      </c>
      <c r="C141" t="s">
        <v>87</v>
      </c>
      <c r="D141"/>
      <c r="E141" s="6"/>
      <c r="F141" s="83">
        <v>410</v>
      </c>
      <c r="G141" s="86"/>
      <c r="H141" s="86"/>
      <c r="I141" s="240">
        <f t="shared" si="4"/>
        <v>67361.869999999864</v>
      </c>
      <c r="J141"/>
    </row>
    <row r="142" spans="1:10" s="62" customFormat="1" x14ac:dyDescent="0.45">
      <c r="A142">
        <v>135</v>
      </c>
      <c r="B142" s="171" t="s">
        <v>655</v>
      </c>
      <c r="C142" t="s">
        <v>85</v>
      </c>
      <c r="D142"/>
      <c r="E142" s="6"/>
      <c r="F142" s="83">
        <v>714.59</v>
      </c>
      <c r="G142" s="86"/>
      <c r="H142" s="86"/>
      <c r="I142" s="240">
        <f t="shared" si="4"/>
        <v>68076.459999999861</v>
      </c>
      <c r="J142"/>
    </row>
    <row r="143" spans="1:10" s="62" customFormat="1" x14ac:dyDescent="0.45">
      <c r="A143">
        <v>136</v>
      </c>
      <c r="B143" s="171" t="s">
        <v>655</v>
      </c>
      <c r="C143" t="s">
        <v>115</v>
      </c>
      <c r="D143"/>
      <c r="E143" s="6"/>
      <c r="F143" s="83">
        <v>724</v>
      </c>
      <c r="G143" s="86"/>
      <c r="H143" s="86"/>
      <c r="I143" s="240">
        <f t="shared" si="4"/>
        <v>68800.459999999861</v>
      </c>
      <c r="J143"/>
    </row>
    <row r="144" spans="1:10" s="62" customFormat="1" x14ac:dyDescent="0.45">
      <c r="A144">
        <v>137</v>
      </c>
      <c r="B144" s="171" t="s">
        <v>660</v>
      </c>
      <c r="C144" t="s">
        <v>86</v>
      </c>
      <c r="D144"/>
      <c r="E144" s="6"/>
      <c r="F144" s="83">
        <v>521.66999999999996</v>
      </c>
      <c r="G144" s="86"/>
      <c r="H144" s="86"/>
      <c r="I144" s="240">
        <f t="shared" si="4"/>
        <v>69322.129999999859</v>
      </c>
      <c r="J144"/>
    </row>
    <row r="145" spans="1:10" s="62" customFormat="1" x14ac:dyDescent="0.45">
      <c r="A145">
        <v>138</v>
      </c>
      <c r="B145" s="171" t="s">
        <v>660</v>
      </c>
      <c r="C145" t="s">
        <v>143</v>
      </c>
      <c r="D145"/>
      <c r="E145" s="6"/>
      <c r="F145" s="83">
        <v>379.63</v>
      </c>
      <c r="G145" s="86"/>
      <c r="H145" s="86"/>
      <c r="I145" s="240">
        <f t="shared" si="4"/>
        <v>69701.759999999864</v>
      </c>
      <c r="J145"/>
    </row>
    <row r="146" spans="1:10" s="62" customFormat="1" x14ac:dyDescent="0.45">
      <c r="A146">
        <v>139</v>
      </c>
      <c r="B146" s="171" t="s">
        <v>660</v>
      </c>
      <c r="C146" t="s">
        <v>86</v>
      </c>
      <c r="D146"/>
      <c r="E146" s="6"/>
      <c r="F146" s="83">
        <v>372.11</v>
      </c>
      <c r="G146" s="86"/>
      <c r="H146" s="86"/>
      <c r="I146" s="240">
        <f t="shared" si="4"/>
        <v>70073.869999999864</v>
      </c>
      <c r="J146"/>
    </row>
    <row r="147" spans="1:10" s="62" customFormat="1" x14ac:dyDescent="0.45">
      <c r="A147">
        <v>140</v>
      </c>
      <c r="B147" s="171" t="s">
        <v>660</v>
      </c>
      <c r="C147" t="s">
        <v>85</v>
      </c>
      <c r="D147"/>
      <c r="E147" s="6"/>
      <c r="F147" s="83">
        <v>372.08</v>
      </c>
      <c r="G147" s="86"/>
      <c r="H147" s="86"/>
      <c r="I147" s="240">
        <f t="shared" si="4"/>
        <v>70445.949999999866</v>
      </c>
      <c r="J147"/>
    </row>
    <row r="148" spans="1:10" s="62" customFormat="1" x14ac:dyDescent="0.45">
      <c r="A148">
        <v>141</v>
      </c>
      <c r="B148" s="171" t="s">
        <v>660</v>
      </c>
      <c r="C148" t="s">
        <v>85</v>
      </c>
      <c r="D148"/>
      <c r="E148" s="6"/>
      <c r="F148" s="83">
        <v>368</v>
      </c>
      <c r="G148" s="86"/>
      <c r="H148" s="86"/>
      <c r="I148" s="240">
        <f t="shared" si="4"/>
        <v>70813.949999999866</v>
      </c>
      <c r="J148"/>
    </row>
    <row r="149" spans="1:10" s="62" customFormat="1" x14ac:dyDescent="0.45">
      <c r="A149">
        <v>142</v>
      </c>
      <c r="B149" s="171" t="s">
        <v>660</v>
      </c>
      <c r="C149" t="s">
        <v>86</v>
      </c>
      <c r="D149"/>
      <c r="E149" s="6"/>
      <c r="F149" s="83">
        <v>333.85</v>
      </c>
      <c r="G149" s="86"/>
      <c r="H149" s="86"/>
      <c r="I149" s="240">
        <f t="shared" si="4"/>
        <v>71147.799999999872</v>
      </c>
      <c r="J149"/>
    </row>
    <row r="150" spans="1:10" s="62" customFormat="1" x14ac:dyDescent="0.45">
      <c r="A150">
        <v>143</v>
      </c>
      <c r="B150" s="171" t="s">
        <v>660</v>
      </c>
      <c r="C150" t="s">
        <v>85</v>
      </c>
      <c r="D150"/>
      <c r="E150" s="6"/>
      <c r="F150" s="83">
        <v>317.79000000000002</v>
      </c>
      <c r="G150" s="86"/>
      <c r="H150" s="86"/>
      <c r="I150" s="240">
        <f t="shared" si="4"/>
        <v>71465.589999999866</v>
      </c>
      <c r="J150"/>
    </row>
    <row r="151" spans="1:10" s="62" customFormat="1" x14ac:dyDescent="0.45">
      <c r="A151">
        <v>144</v>
      </c>
      <c r="B151" s="171" t="s">
        <v>659</v>
      </c>
      <c r="C151" t="s">
        <v>87</v>
      </c>
      <c r="D151"/>
      <c r="E151" s="6"/>
      <c r="F151" s="83">
        <v>371.46</v>
      </c>
      <c r="G151" s="86"/>
      <c r="H151" s="86"/>
      <c r="I151" s="240">
        <f t="shared" si="4"/>
        <v>71837.049999999872</v>
      </c>
      <c r="J151"/>
    </row>
    <row r="152" spans="1:10" s="62" customFormat="1" x14ac:dyDescent="0.45">
      <c r="A152">
        <v>145</v>
      </c>
      <c r="B152" s="171" t="s">
        <v>659</v>
      </c>
      <c r="C152" t="s">
        <v>87</v>
      </c>
      <c r="D152"/>
      <c r="E152" s="6"/>
      <c r="F152" s="83">
        <v>372.4</v>
      </c>
      <c r="G152" s="86"/>
      <c r="H152" s="86"/>
      <c r="I152" s="240">
        <f t="shared" si="4"/>
        <v>72209.449999999866</v>
      </c>
      <c r="J152"/>
    </row>
    <row r="153" spans="1:10" s="62" customFormat="1" x14ac:dyDescent="0.45">
      <c r="A153">
        <v>146</v>
      </c>
      <c r="B153" s="171" t="s">
        <v>659</v>
      </c>
      <c r="C153" t="s">
        <v>87</v>
      </c>
      <c r="D153"/>
      <c r="E153" s="6"/>
      <c r="F153" s="83">
        <v>356</v>
      </c>
      <c r="G153" s="86"/>
      <c r="H153" s="86"/>
      <c r="I153" s="240">
        <f t="shared" si="4"/>
        <v>72565.449999999866</v>
      </c>
      <c r="J153"/>
    </row>
    <row r="154" spans="1:10" s="62" customFormat="1" x14ac:dyDescent="0.45">
      <c r="A154">
        <v>147</v>
      </c>
      <c r="B154" s="171" t="s">
        <v>659</v>
      </c>
      <c r="C154" t="s">
        <v>87</v>
      </c>
      <c r="D154"/>
      <c r="E154" s="6"/>
      <c r="F154" s="83">
        <v>401.14</v>
      </c>
      <c r="G154" s="86"/>
      <c r="H154" s="86"/>
      <c r="I154" s="240">
        <f t="shared" si="4"/>
        <v>72966.589999999866</v>
      </c>
      <c r="J154"/>
    </row>
    <row r="155" spans="1:10" s="62" customFormat="1" x14ac:dyDescent="0.45">
      <c r="A155">
        <v>148</v>
      </c>
      <c r="B155" s="171" t="s">
        <v>659</v>
      </c>
      <c r="C155" t="s">
        <v>87</v>
      </c>
      <c r="D155"/>
      <c r="E155" s="6"/>
      <c r="F155" s="83">
        <v>376.5</v>
      </c>
      <c r="G155" s="86"/>
      <c r="H155" s="86"/>
      <c r="I155" s="240">
        <f t="shared" si="4"/>
        <v>73343.089999999866</v>
      </c>
      <c r="J155"/>
    </row>
    <row r="156" spans="1:10" s="62" customFormat="1" x14ac:dyDescent="0.45">
      <c r="A156">
        <v>149</v>
      </c>
      <c r="B156" s="171" t="s">
        <v>659</v>
      </c>
      <c r="C156" t="s">
        <v>87</v>
      </c>
      <c r="D156"/>
      <c r="E156" s="6"/>
      <c r="F156" s="83">
        <v>380.43</v>
      </c>
      <c r="G156" s="86"/>
      <c r="H156" s="86"/>
      <c r="I156" s="240">
        <f t="shared" si="4"/>
        <v>73723.519999999859</v>
      </c>
      <c r="J156"/>
    </row>
    <row r="157" spans="1:10" s="62" customFormat="1" x14ac:dyDescent="0.45">
      <c r="A157">
        <v>150</v>
      </c>
      <c r="B157" s="171" t="s">
        <v>659</v>
      </c>
      <c r="C157" t="s">
        <v>143</v>
      </c>
      <c r="D157"/>
      <c r="E157" s="6"/>
      <c r="F157" s="83">
        <v>384.35</v>
      </c>
      <c r="G157" s="86"/>
      <c r="H157" s="86"/>
      <c r="I157" s="240">
        <f t="shared" si="4"/>
        <v>74107.869999999864</v>
      </c>
      <c r="J157"/>
    </row>
    <row r="158" spans="1:10" s="62" customFormat="1" x14ac:dyDescent="0.45">
      <c r="A158">
        <v>151</v>
      </c>
      <c r="B158" s="171" t="s">
        <v>659</v>
      </c>
      <c r="C158" t="s">
        <v>143</v>
      </c>
      <c r="D158"/>
      <c r="E158" s="6"/>
      <c r="F158" s="83">
        <v>390.92</v>
      </c>
      <c r="G158" s="86"/>
      <c r="H158" s="86"/>
      <c r="I158" s="240">
        <f t="shared" si="4"/>
        <v>74498.789999999863</v>
      </c>
      <c r="J158"/>
    </row>
    <row r="159" spans="1:10" s="62" customFormat="1" x14ac:dyDescent="0.45">
      <c r="A159">
        <v>152</v>
      </c>
      <c r="B159" s="171" t="s">
        <v>659</v>
      </c>
      <c r="C159" t="s">
        <v>661</v>
      </c>
      <c r="D159"/>
      <c r="E159" s="6"/>
      <c r="F159" s="83">
        <v>367.09</v>
      </c>
      <c r="G159" s="86"/>
      <c r="H159" s="86"/>
      <c r="I159" s="240">
        <f t="shared" si="4"/>
        <v>74865.879999999859</v>
      </c>
      <c r="J159"/>
    </row>
    <row r="160" spans="1:10" s="62" customFormat="1" x14ac:dyDescent="0.45">
      <c r="A160">
        <v>153</v>
      </c>
      <c r="B160" s="171" t="s">
        <v>662</v>
      </c>
      <c r="C160" t="s">
        <v>663</v>
      </c>
      <c r="D160"/>
      <c r="E160" s="6"/>
      <c r="F160" s="6"/>
      <c r="G160" s="270">
        <v>565</v>
      </c>
      <c r="H160" s="86"/>
      <c r="I160" s="240">
        <f t="shared" si="4"/>
        <v>74300.879999999859</v>
      </c>
      <c r="J160"/>
    </row>
    <row r="161" spans="1:10" s="62" customFormat="1" x14ac:dyDescent="0.45">
      <c r="A161">
        <v>154</v>
      </c>
      <c r="B161" s="171" t="s">
        <v>662</v>
      </c>
      <c r="C161" t="s">
        <v>118</v>
      </c>
      <c r="D161"/>
      <c r="E161" s="6"/>
      <c r="F161" s="6"/>
      <c r="G161" s="271">
        <v>60</v>
      </c>
      <c r="H161" s="86"/>
      <c r="I161" s="240">
        <f t="shared" si="4"/>
        <v>74240.879999999859</v>
      </c>
      <c r="J161"/>
    </row>
    <row r="162" spans="1:10" s="62" customFormat="1" x14ac:dyDescent="0.45">
      <c r="A162">
        <v>155</v>
      </c>
      <c r="B162" s="171" t="s">
        <v>662</v>
      </c>
      <c r="C162" t="s">
        <v>118</v>
      </c>
      <c r="D162"/>
      <c r="E162" s="6"/>
      <c r="F162" s="6"/>
      <c r="G162" s="274">
        <v>34</v>
      </c>
      <c r="H162" s="86"/>
      <c r="I162" s="240">
        <f t="shared" si="4"/>
        <v>74206.879999999859</v>
      </c>
      <c r="J162"/>
    </row>
    <row r="163" spans="1:10" s="62" customFormat="1" x14ac:dyDescent="0.45">
      <c r="A163">
        <v>156</v>
      </c>
      <c r="B163" s="171" t="s">
        <v>662</v>
      </c>
      <c r="C163" t="s">
        <v>115</v>
      </c>
      <c r="D163"/>
      <c r="E163" s="6"/>
      <c r="F163" s="83">
        <v>638.07000000000005</v>
      </c>
      <c r="G163" s="86"/>
      <c r="H163" s="86"/>
      <c r="I163" s="240">
        <f t="shared" si="4"/>
        <v>74844.949999999866</v>
      </c>
      <c r="J163"/>
    </row>
    <row r="164" spans="1:10" s="62" customFormat="1" x14ac:dyDescent="0.45">
      <c r="A164">
        <v>157</v>
      </c>
      <c r="B164" s="171" t="s">
        <v>662</v>
      </c>
      <c r="C164" t="s">
        <v>86</v>
      </c>
      <c r="D164"/>
      <c r="E164" s="6"/>
      <c r="F164" s="83">
        <v>476</v>
      </c>
      <c r="G164" s="86"/>
      <c r="H164" s="86"/>
      <c r="I164" s="240">
        <f t="shared" si="4"/>
        <v>75320.949999999866</v>
      </c>
      <c r="J164"/>
    </row>
    <row r="165" spans="1:10" s="62" customFormat="1" x14ac:dyDescent="0.45">
      <c r="A165">
        <v>158</v>
      </c>
      <c r="B165" s="171" t="s">
        <v>662</v>
      </c>
      <c r="C165" t="s">
        <v>664</v>
      </c>
      <c r="D165"/>
      <c r="E165" s="6"/>
      <c r="F165" s="83">
        <v>449</v>
      </c>
      <c r="G165" s="86"/>
      <c r="H165" s="86"/>
      <c r="I165" s="240">
        <f t="shared" si="4"/>
        <v>75769.949999999866</v>
      </c>
      <c r="J165"/>
    </row>
    <row r="166" spans="1:10" s="62" customFormat="1" x14ac:dyDescent="0.45">
      <c r="A166">
        <v>159</v>
      </c>
      <c r="B166" s="171" t="s">
        <v>665</v>
      </c>
      <c r="C166" t="s">
        <v>85</v>
      </c>
      <c r="D166"/>
      <c r="E166" s="6"/>
      <c r="F166" s="83">
        <v>425</v>
      </c>
      <c r="G166" s="86"/>
      <c r="H166" s="86"/>
      <c r="I166" s="240">
        <f t="shared" si="4"/>
        <v>76194.949999999866</v>
      </c>
      <c r="J166"/>
    </row>
    <row r="167" spans="1:10" s="62" customFormat="1" x14ac:dyDescent="0.45">
      <c r="A167">
        <v>160</v>
      </c>
      <c r="B167" s="171" t="s">
        <v>665</v>
      </c>
      <c r="C167" t="s">
        <v>143</v>
      </c>
      <c r="D167"/>
      <c r="E167" s="6"/>
      <c r="F167" s="83">
        <v>330.77</v>
      </c>
      <c r="G167" s="86"/>
      <c r="H167" s="86"/>
      <c r="I167" s="240">
        <f t="shared" si="4"/>
        <v>76525.71999999987</v>
      </c>
      <c r="J167"/>
    </row>
    <row r="168" spans="1:10" s="62" customFormat="1" x14ac:dyDescent="0.45">
      <c r="A168">
        <v>161</v>
      </c>
      <c r="B168" s="171" t="s">
        <v>668</v>
      </c>
      <c r="C168" t="s">
        <v>115</v>
      </c>
      <c r="D168"/>
      <c r="E168" s="6"/>
      <c r="F168" s="83">
        <v>383.15</v>
      </c>
      <c r="G168" s="86"/>
      <c r="H168" s="86"/>
      <c r="I168" s="240">
        <f t="shared" ref="I168:I199" si="5">I167+F168-G168-H168</f>
        <v>76908.869999999864</v>
      </c>
      <c r="J168"/>
    </row>
    <row r="169" spans="1:10" s="62" customFormat="1" x14ac:dyDescent="0.45">
      <c r="A169">
        <v>162</v>
      </c>
      <c r="B169" s="171" t="s">
        <v>667</v>
      </c>
      <c r="C169" t="s">
        <v>85</v>
      </c>
      <c r="D169"/>
      <c r="E169" s="6"/>
      <c r="F169" s="83">
        <v>739.85</v>
      </c>
      <c r="G169" s="86"/>
      <c r="H169" s="86"/>
      <c r="I169" s="240">
        <f t="shared" si="5"/>
        <v>77648.71999999987</v>
      </c>
      <c r="J169"/>
    </row>
    <row r="170" spans="1:10" s="62" customFormat="1" x14ac:dyDescent="0.45">
      <c r="A170">
        <v>163</v>
      </c>
      <c r="B170" s="171" t="s">
        <v>666</v>
      </c>
      <c r="C170" t="s">
        <v>86</v>
      </c>
      <c r="D170"/>
      <c r="E170" s="6"/>
      <c r="F170" s="83">
        <v>397.54</v>
      </c>
      <c r="G170" s="86"/>
      <c r="H170" s="86"/>
      <c r="I170" s="240">
        <f t="shared" si="5"/>
        <v>78046.259999999864</v>
      </c>
      <c r="J170"/>
    </row>
    <row r="171" spans="1:10" s="62" customFormat="1" x14ac:dyDescent="0.45">
      <c r="A171">
        <v>164</v>
      </c>
      <c r="B171" s="171" t="s">
        <v>666</v>
      </c>
      <c r="C171" t="s">
        <v>143</v>
      </c>
      <c r="D171"/>
      <c r="E171" s="6"/>
      <c r="F171" s="83">
        <v>386</v>
      </c>
      <c r="G171" s="86"/>
      <c r="H171" s="86"/>
      <c r="I171" s="240">
        <f t="shared" si="5"/>
        <v>78432.259999999864</v>
      </c>
      <c r="J171"/>
    </row>
    <row r="172" spans="1:10" s="62" customFormat="1" x14ac:dyDescent="0.45">
      <c r="A172">
        <v>165</v>
      </c>
      <c r="B172" s="171" t="s">
        <v>666</v>
      </c>
      <c r="C172" t="s">
        <v>113</v>
      </c>
      <c r="D172"/>
      <c r="E172" s="6"/>
      <c r="F172" s="83">
        <v>358.3</v>
      </c>
      <c r="G172" s="86"/>
      <c r="H172" s="86"/>
      <c r="I172" s="240">
        <f t="shared" si="5"/>
        <v>78790.559999999867</v>
      </c>
      <c r="J172"/>
    </row>
    <row r="173" spans="1:10" s="62" customFormat="1" x14ac:dyDescent="0.45">
      <c r="A173">
        <v>166</v>
      </c>
      <c r="B173" s="171" t="s">
        <v>666</v>
      </c>
      <c r="C173" t="s">
        <v>115</v>
      </c>
      <c r="D173"/>
      <c r="E173" s="6"/>
      <c r="F173" s="83">
        <v>355</v>
      </c>
      <c r="G173" s="86"/>
      <c r="H173" s="86"/>
      <c r="I173" s="240">
        <f t="shared" si="5"/>
        <v>79145.559999999867</v>
      </c>
      <c r="J173"/>
    </row>
    <row r="174" spans="1:10" s="62" customFormat="1" x14ac:dyDescent="0.45">
      <c r="A174">
        <v>167</v>
      </c>
      <c r="B174" s="171" t="s">
        <v>666</v>
      </c>
      <c r="C174" t="s">
        <v>118</v>
      </c>
      <c r="D174"/>
      <c r="E174" s="6"/>
      <c r="F174" s="6"/>
      <c r="G174" s="274">
        <v>50</v>
      </c>
      <c r="H174" s="86"/>
      <c r="I174" s="240">
        <f t="shared" si="5"/>
        <v>79095.559999999867</v>
      </c>
      <c r="J174"/>
    </row>
    <row r="175" spans="1:10" s="62" customFormat="1" x14ac:dyDescent="0.45">
      <c r="A175">
        <v>168</v>
      </c>
      <c r="B175" s="171" t="s">
        <v>666</v>
      </c>
      <c r="C175" t="s">
        <v>115</v>
      </c>
      <c r="D175"/>
      <c r="E175" s="6"/>
      <c r="F175" s="83">
        <v>407.13</v>
      </c>
      <c r="G175" s="86"/>
      <c r="H175" s="86"/>
      <c r="I175" s="240">
        <f t="shared" si="5"/>
        <v>79502.689999999871</v>
      </c>
      <c r="J175"/>
    </row>
    <row r="176" spans="1:10" s="62" customFormat="1" x14ac:dyDescent="0.45">
      <c r="A176">
        <v>169</v>
      </c>
      <c r="B176" s="171" t="s">
        <v>666</v>
      </c>
      <c r="C176" t="s">
        <v>86</v>
      </c>
      <c r="D176"/>
      <c r="E176" s="6"/>
      <c r="F176" s="83">
        <v>363.23</v>
      </c>
      <c r="G176" s="86"/>
      <c r="H176" s="86"/>
      <c r="I176" s="240">
        <f t="shared" si="5"/>
        <v>79865.919999999867</v>
      </c>
      <c r="J176"/>
    </row>
    <row r="177" spans="1:10" s="62" customFormat="1" x14ac:dyDescent="0.45">
      <c r="A177">
        <v>170</v>
      </c>
      <c r="B177" s="171" t="s">
        <v>666</v>
      </c>
      <c r="C177" t="s">
        <v>87</v>
      </c>
      <c r="D177"/>
      <c r="E177" s="6"/>
      <c r="F177" s="83">
        <v>428.11</v>
      </c>
      <c r="G177" s="86"/>
      <c r="H177" s="86"/>
      <c r="I177" s="240">
        <f t="shared" si="5"/>
        <v>80294.029999999868</v>
      </c>
      <c r="J177"/>
    </row>
    <row r="178" spans="1:10" s="62" customFormat="1" x14ac:dyDescent="0.45">
      <c r="A178">
        <v>171</v>
      </c>
      <c r="B178" s="171" t="s">
        <v>666</v>
      </c>
      <c r="C178" t="s">
        <v>87</v>
      </c>
      <c r="D178"/>
      <c r="E178" s="6"/>
      <c r="F178" s="83">
        <v>388.23</v>
      </c>
      <c r="G178" s="86"/>
      <c r="H178" s="86"/>
      <c r="I178" s="240">
        <f t="shared" si="5"/>
        <v>80682.259999999864</v>
      </c>
      <c r="J178"/>
    </row>
    <row r="179" spans="1:10" s="62" customFormat="1" x14ac:dyDescent="0.45">
      <c r="A179">
        <v>172</v>
      </c>
      <c r="B179" s="171" t="s">
        <v>666</v>
      </c>
      <c r="C179" t="s">
        <v>85</v>
      </c>
      <c r="D179"/>
      <c r="E179" s="6"/>
      <c r="F179" s="83">
        <v>322.95999999999998</v>
      </c>
      <c r="G179" s="86"/>
      <c r="H179" s="86"/>
      <c r="I179" s="240">
        <f t="shared" si="5"/>
        <v>81005.21999999987</v>
      </c>
      <c r="J179"/>
    </row>
    <row r="180" spans="1:10" s="62" customFormat="1" x14ac:dyDescent="0.45">
      <c r="A180">
        <v>173</v>
      </c>
      <c r="B180" s="171" t="s">
        <v>673</v>
      </c>
      <c r="C180" t="s">
        <v>224</v>
      </c>
      <c r="D180"/>
      <c r="E180" s="6"/>
      <c r="F180" s="6"/>
      <c r="G180" s="270">
        <v>94.8</v>
      </c>
      <c r="H180" s="86"/>
      <c r="I180" s="240">
        <f t="shared" si="5"/>
        <v>80910.419999999867</v>
      </c>
      <c r="J180"/>
    </row>
    <row r="181" spans="1:10" s="62" customFormat="1" x14ac:dyDescent="0.45">
      <c r="A181">
        <v>174</v>
      </c>
      <c r="B181" s="171" t="s">
        <v>673</v>
      </c>
      <c r="C181" t="s">
        <v>119</v>
      </c>
      <c r="D181"/>
      <c r="E181" s="6"/>
      <c r="F181" s="6"/>
      <c r="G181" s="86"/>
      <c r="H181" s="86">
        <v>0.05</v>
      </c>
      <c r="I181" s="240">
        <f t="shared" si="5"/>
        <v>80910.369999999864</v>
      </c>
      <c r="J181"/>
    </row>
    <row r="182" spans="1:10" s="62" customFormat="1" x14ac:dyDescent="0.45">
      <c r="A182">
        <v>175</v>
      </c>
      <c r="B182" s="171" t="s">
        <v>673</v>
      </c>
      <c r="C182" t="s">
        <v>86</v>
      </c>
      <c r="D182"/>
      <c r="E182" s="6"/>
      <c r="F182" s="83">
        <v>1230.45</v>
      </c>
      <c r="G182" s="86"/>
      <c r="H182" s="86"/>
      <c r="I182" s="240">
        <f t="shared" si="5"/>
        <v>82140.819999999861</v>
      </c>
      <c r="J182"/>
    </row>
    <row r="183" spans="1:10" s="62" customFormat="1" x14ac:dyDescent="0.45">
      <c r="A183">
        <v>176</v>
      </c>
      <c r="B183" s="171" t="s">
        <v>673</v>
      </c>
      <c r="C183" t="s">
        <v>676</v>
      </c>
      <c r="D183"/>
      <c r="E183" s="6"/>
      <c r="F183" s="83">
        <v>727</v>
      </c>
      <c r="G183" s="86"/>
      <c r="H183" s="86"/>
      <c r="I183" s="240">
        <f t="shared" si="5"/>
        <v>82867.819999999861</v>
      </c>
      <c r="J183"/>
    </row>
    <row r="184" spans="1:10" s="62" customFormat="1" x14ac:dyDescent="0.45">
      <c r="A184">
        <v>177</v>
      </c>
      <c r="B184" s="171" t="s">
        <v>673</v>
      </c>
      <c r="C184" t="s">
        <v>85</v>
      </c>
      <c r="D184"/>
      <c r="E184" s="6"/>
      <c r="F184" s="83">
        <v>500</v>
      </c>
      <c r="G184" s="86"/>
      <c r="H184" s="86"/>
      <c r="I184" s="240">
        <f t="shared" si="5"/>
        <v>83367.819999999861</v>
      </c>
      <c r="J184"/>
    </row>
    <row r="185" spans="1:10" s="62" customFormat="1" x14ac:dyDescent="0.45">
      <c r="A185">
        <v>178</v>
      </c>
      <c r="B185" s="171" t="s">
        <v>673</v>
      </c>
      <c r="C185" t="s">
        <v>85</v>
      </c>
      <c r="D185"/>
      <c r="E185" s="6"/>
      <c r="F185" s="83">
        <v>368.41</v>
      </c>
      <c r="G185" s="86"/>
      <c r="H185" s="86"/>
      <c r="I185" s="240">
        <f t="shared" si="5"/>
        <v>83736.229999999865</v>
      </c>
      <c r="J185"/>
    </row>
    <row r="186" spans="1:10" s="62" customFormat="1" x14ac:dyDescent="0.45">
      <c r="A186">
        <v>179</v>
      </c>
      <c r="B186" s="171" t="s">
        <v>673</v>
      </c>
      <c r="C186" t="s">
        <v>85</v>
      </c>
      <c r="D186"/>
      <c r="E186" s="6"/>
      <c r="F186" s="83">
        <v>365.38</v>
      </c>
      <c r="G186" s="86"/>
      <c r="H186" s="86"/>
      <c r="I186" s="240">
        <f t="shared" si="5"/>
        <v>84101.60999999987</v>
      </c>
      <c r="J186"/>
    </row>
    <row r="187" spans="1:10" s="62" customFormat="1" x14ac:dyDescent="0.45">
      <c r="A187">
        <v>180</v>
      </c>
      <c r="B187" s="171" t="s">
        <v>673</v>
      </c>
      <c r="C187" t="s">
        <v>677</v>
      </c>
      <c r="D187"/>
      <c r="E187" s="6"/>
      <c r="F187" s="83">
        <v>334.04</v>
      </c>
      <c r="G187" s="86"/>
      <c r="H187" s="86"/>
      <c r="I187" s="240">
        <f t="shared" si="5"/>
        <v>84435.649999999863</v>
      </c>
      <c r="J187"/>
    </row>
    <row r="188" spans="1:10" s="62" customFormat="1" x14ac:dyDescent="0.45">
      <c r="A188">
        <v>181</v>
      </c>
      <c r="B188" s="171" t="s">
        <v>675</v>
      </c>
      <c r="C188" t="s">
        <v>119</v>
      </c>
      <c r="D188"/>
      <c r="E188" s="6"/>
      <c r="F188" s="6"/>
      <c r="G188" s="86"/>
      <c r="H188" s="86">
        <v>0.05</v>
      </c>
      <c r="I188" s="240">
        <f t="shared" si="5"/>
        <v>84435.59999999986</v>
      </c>
      <c r="J188"/>
    </row>
    <row r="189" spans="1:10" s="62" customFormat="1" x14ac:dyDescent="0.45">
      <c r="A189">
        <v>182</v>
      </c>
      <c r="B189" s="171" t="s">
        <v>675</v>
      </c>
      <c r="C189" t="s">
        <v>115</v>
      </c>
      <c r="D189"/>
      <c r="E189" s="6"/>
      <c r="F189" s="83">
        <v>1237.1600000000001</v>
      </c>
      <c r="G189" s="86"/>
      <c r="H189" s="86"/>
      <c r="I189" s="240">
        <f t="shared" si="5"/>
        <v>85672.759999999864</v>
      </c>
      <c r="J189"/>
    </row>
    <row r="190" spans="1:10" s="62" customFormat="1" x14ac:dyDescent="0.45">
      <c r="A190">
        <v>183</v>
      </c>
      <c r="B190" s="171" t="s">
        <v>675</v>
      </c>
      <c r="C190" t="s">
        <v>85</v>
      </c>
      <c r="D190"/>
      <c r="E190" s="6"/>
      <c r="F190" s="83">
        <v>398.97</v>
      </c>
      <c r="G190" s="86"/>
      <c r="H190" s="86"/>
      <c r="I190" s="240">
        <f t="shared" si="5"/>
        <v>86071.729999999865</v>
      </c>
      <c r="J190"/>
    </row>
    <row r="191" spans="1:10" s="62" customFormat="1" x14ac:dyDescent="0.45">
      <c r="A191">
        <v>184</v>
      </c>
      <c r="B191" s="171" t="s">
        <v>675</v>
      </c>
      <c r="C191" t="s">
        <v>85</v>
      </c>
      <c r="D191"/>
      <c r="E191" s="6"/>
      <c r="F191" s="83">
        <v>369</v>
      </c>
      <c r="G191" s="86"/>
      <c r="H191" s="86"/>
      <c r="I191" s="240">
        <f t="shared" si="5"/>
        <v>86440.729999999865</v>
      </c>
      <c r="J191"/>
    </row>
    <row r="192" spans="1:10" s="62" customFormat="1" x14ac:dyDescent="0.45">
      <c r="A192">
        <v>185</v>
      </c>
      <c r="B192" s="171" t="s">
        <v>675</v>
      </c>
      <c r="C192" t="s">
        <v>85</v>
      </c>
      <c r="D192"/>
      <c r="E192" s="6"/>
      <c r="F192" s="83">
        <v>319.29000000000002</v>
      </c>
      <c r="G192" s="86"/>
      <c r="H192" s="86"/>
      <c r="I192" s="240">
        <f t="shared" si="5"/>
        <v>86760.019999999859</v>
      </c>
      <c r="J192"/>
    </row>
    <row r="193" spans="1:10" s="62" customFormat="1" x14ac:dyDescent="0.45">
      <c r="A193">
        <v>186</v>
      </c>
      <c r="B193" s="171" t="s">
        <v>675</v>
      </c>
      <c r="C193" t="s">
        <v>85</v>
      </c>
      <c r="D193"/>
      <c r="E193" s="6"/>
      <c r="F193" s="83">
        <v>318.42</v>
      </c>
      <c r="G193" s="86"/>
      <c r="H193" s="86"/>
      <c r="I193" s="240">
        <f t="shared" si="5"/>
        <v>87078.439999999857</v>
      </c>
      <c r="J193"/>
    </row>
    <row r="194" spans="1:10" s="62" customFormat="1" x14ac:dyDescent="0.45">
      <c r="A194">
        <v>187</v>
      </c>
      <c r="B194" s="171" t="s">
        <v>675</v>
      </c>
      <c r="C194" t="s">
        <v>85</v>
      </c>
      <c r="D194"/>
      <c r="E194" s="6"/>
      <c r="F194" s="83">
        <v>317.24</v>
      </c>
      <c r="G194" s="86"/>
      <c r="H194" s="86"/>
      <c r="I194" s="240">
        <f t="shared" si="5"/>
        <v>87395.679999999862</v>
      </c>
      <c r="J194"/>
    </row>
    <row r="195" spans="1:10" s="62" customFormat="1" x14ac:dyDescent="0.45">
      <c r="A195">
        <v>188</v>
      </c>
      <c r="B195" s="171" t="s">
        <v>674</v>
      </c>
      <c r="C195" t="s">
        <v>118</v>
      </c>
      <c r="D195"/>
      <c r="E195" s="6"/>
      <c r="F195" s="6"/>
      <c r="G195" s="270">
        <v>27</v>
      </c>
      <c r="H195" s="86"/>
      <c r="I195" s="240">
        <f t="shared" si="5"/>
        <v>87368.679999999862</v>
      </c>
      <c r="J195"/>
    </row>
    <row r="196" spans="1:10" s="62" customFormat="1" x14ac:dyDescent="0.45">
      <c r="A196">
        <v>189</v>
      </c>
      <c r="B196" s="171" t="s">
        <v>674</v>
      </c>
      <c r="C196" t="s">
        <v>118</v>
      </c>
      <c r="D196"/>
      <c r="E196" s="6"/>
      <c r="F196" s="6"/>
      <c r="G196" s="274">
        <v>7.5</v>
      </c>
      <c r="H196" s="86"/>
      <c r="I196" s="240">
        <f t="shared" si="5"/>
        <v>87361.179999999862</v>
      </c>
      <c r="J196"/>
    </row>
    <row r="197" spans="1:10" s="62" customFormat="1" x14ac:dyDescent="0.45">
      <c r="A197">
        <v>190</v>
      </c>
      <c r="B197" s="171" t="s">
        <v>674</v>
      </c>
      <c r="C197" t="s">
        <v>87</v>
      </c>
      <c r="D197"/>
      <c r="E197" s="6"/>
      <c r="F197" s="83">
        <v>379.09</v>
      </c>
      <c r="G197" s="86"/>
      <c r="H197" s="86"/>
      <c r="I197" s="240">
        <f t="shared" si="5"/>
        <v>87740.269999999859</v>
      </c>
      <c r="J197"/>
    </row>
    <row r="198" spans="1:10" s="62" customFormat="1" x14ac:dyDescent="0.45">
      <c r="A198">
        <v>191</v>
      </c>
      <c r="B198" s="171" t="s">
        <v>674</v>
      </c>
      <c r="C198" t="s">
        <v>203</v>
      </c>
      <c r="D198"/>
      <c r="E198" s="6"/>
      <c r="F198" s="6"/>
      <c r="G198" s="86"/>
      <c r="H198" s="86">
        <v>41.54</v>
      </c>
      <c r="I198" s="240">
        <f t="shared" si="5"/>
        <v>87698.729999999865</v>
      </c>
      <c r="J198"/>
    </row>
    <row r="199" spans="1:10" s="62" customFormat="1" x14ac:dyDescent="0.45">
      <c r="A199">
        <v>192</v>
      </c>
      <c r="B199" s="171" t="s">
        <v>674</v>
      </c>
      <c r="C199" t="s">
        <v>649</v>
      </c>
      <c r="D199"/>
      <c r="E199" s="6"/>
      <c r="F199" s="6"/>
      <c r="G199" s="270">
        <v>13658.39</v>
      </c>
      <c r="H199" s="86"/>
      <c r="I199" s="240">
        <f t="shared" si="5"/>
        <v>74040.339999999866</v>
      </c>
      <c r="J199"/>
    </row>
    <row r="200" spans="1:10" s="62" customFormat="1" x14ac:dyDescent="0.45">
      <c r="A200">
        <v>193</v>
      </c>
      <c r="B200" s="171" t="s">
        <v>674</v>
      </c>
      <c r="C200" t="s">
        <v>119</v>
      </c>
      <c r="D200"/>
      <c r="E200" s="6"/>
      <c r="F200" s="6"/>
      <c r="G200" s="86"/>
      <c r="H200" s="86">
        <v>1</v>
      </c>
      <c r="I200" s="240">
        <f t="shared" ref="I200:I202" si="6">I199+F200-G200-H200</f>
        <v>74039.339999999866</v>
      </c>
      <c r="J200"/>
    </row>
    <row r="201" spans="1:10" s="62" customFormat="1" x14ac:dyDescent="0.45">
      <c r="A201">
        <v>194</v>
      </c>
      <c r="B201" s="171" t="s">
        <v>674</v>
      </c>
      <c r="C201" t="s">
        <v>119</v>
      </c>
      <c r="D201"/>
      <c r="E201" s="6"/>
      <c r="F201" s="6"/>
      <c r="G201" s="86"/>
      <c r="H201" s="86">
        <v>0.65</v>
      </c>
      <c r="I201" s="240">
        <f t="shared" si="6"/>
        <v>74038.689999999871</v>
      </c>
      <c r="J201"/>
    </row>
    <row r="202" spans="1:10" s="62" customFormat="1" x14ac:dyDescent="0.45">
      <c r="A202">
        <v>195</v>
      </c>
      <c r="B202" s="171" t="s">
        <v>674</v>
      </c>
      <c r="C202" t="s">
        <v>678</v>
      </c>
      <c r="D202"/>
      <c r="E202" s="6"/>
      <c r="F202" s="83">
        <v>668.31</v>
      </c>
      <c r="G202" s="86"/>
      <c r="H202" s="86"/>
      <c r="I202" s="240">
        <f t="shared" si="6"/>
        <v>74706.999999999869</v>
      </c>
      <c r="J202"/>
    </row>
    <row r="203" spans="1:10" s="62" customFormat="1" x14ac:dyDescent="0.45">
      <c r="A203">
        <v>196</v>
      </c>
      <c r="B203" s="171" t="s">
        <v>674</v>
      </c>
      <c r="C203" t="s">
        <v>118</v>
      </c>
      <c r="D203"/>
      <c r="E203" s="6"/>
      <c r="F203" s="83">
        <v>-668.31</v>
      </c>
      <c r="G203" s="86"/>
      <c r="H203" s="86"/>
      <c r="I203" s="240">
        <f t="shared" ref="I203:I218" si="7">I202+F203-G203-H203</f>
        <v>74038.689999999871</v>
      </c>
      <c r="J203"/>
    </row>
    <row r="204" spans="1:10" s="62" customFormat="1" x14ac:dyDescent="0.45">
      <c r="A204">
        <v>197</v>
      </c>
      <c r="B204" s="171" t="s">
        <v>674</v>
      </c>
      <c r="C204" t="s">
        <v>141</v>
      </c>
      <c r="D204"/>
      <c r="E204" s="6"/>
      <c r="F204" s="6"/>
      <c r="G204" s="270">
        <v>100</v>
      </c>
      <c r="H204" s="86"/>
      <c r="I204" s="240">
        <f t="shared" si="7"/>
        <v>73938.689999999871</v>
      </c>
      <c r="J204"/>
    </row>
    <row r="205" spans="1:10" s="62" customFormat="1" x14ac:dyDescent="0.45">
      <c r="A205">
        <v>198</v>
      </c>
      <c r="B205" s="171" t="s">
        <v>674</v>
      </c>
      <c r="C205" t="s">
        <v>115</v>
      </c>
      <c r="D205"/>
      <c r="E205" s="6"/>
      <c r="F205" s="83">
        <v>490.16</v>
      </c>
      <c r="G205" s="86"/>
      <c r="H205" s="86"/>
      <c r="I205" s="240">
        <f t="shared" si="7"/>
        <v>74428.849999999875</v>
      </c>
      <c r="J205"/>
    </row>
    <row r="206" spans="1:10" s="62" customFormat="1" x14ac:dyDescent="0.45">
      <c r="A206">
        <v>199</v>
      </c>
      <c r="B206" s="171" t="s">
        <v>674</v>
      </c>
      <c r="C206" t="s">
        <v>87</v>
      </c>
      <c r="D206"/>
      <c r="E206" s="6"/>
      <c r="F206" s="83">
        <v>420</v>
      </c>
      <c r="G206" s="86"/>
      <c r="H206" s="86"/>
      <c r="I206" s="240">
        <f t="shared" si="7"/>
        <v>74848.849999999875</v>
      </c>
      <c r="J206"/>
    </row>
    <row r="207" spans="1:10" s="62" customFormat="1" x14ac:dyDescent="0.45">
      <c r="A207">
        <v>200</v>
      </c>
      <c r="B207" s="171" t="s">
        <v>674</v>
      </c>
      <c r="C207" t="s">
        <v>85</v>
      </c>
      <c r="D207"/>
      <c r="E207" s="6"/>
      <c r="F207" s="83">
        <v>380</v>
      </c>
      <c r="G207" s="86"/>
      <c r="H207" s="86"/>
      <c r="I207" s="240">
        <f t="shared" si="7"/>
        <v>75228.849999999875</v>
      </c>
      <c r="J207"/>
    </row>
    <row r="208" spans="1:10" s="62" customFormat="1" x14ac:dyDescent="0.45">
      <c r="A208">
        <v>201</v>
      </c>
      <c r="B208" s="171" t="s">
        <v>674</v>
      </c>
      <c r="C208" t="s">
        <v>87</v>
      </c>
      <c r="D208"/>
      <c r="E208" s="6"/>
      <c r="F208" s="83">
        <v>374.83</v>
      </c>
      <c r="G208" s="86"/>
      <c r="H208" s="86"/>
      <c r="I208" s="240">
        <f t="shared" si="7"/>
        <v>75603.679999999877</v>
      </c>
      <c r="J208"/>
    </row>
    <row r="209" spans="1:10" s="62" customFormat="1" x14ac:dyDescent="0.45">
      <c r="A209">
        <v>202</v>
      </c>
      <c r="B209" s="171" t="s">
        <v>674</v>
      </c>
      <c r="C209" s="80" t="s">
        <v>679</v>
      </c>
      <c r="D209"/>
      <c r="E209" s="6"/>
      <c r="F209" s="83">
        <v>354.83</v>
      </c>
      <c r="G209" s="86"/>
      <c r="H209" s="86"/>
      <c r="I209" s="240">
        <f t="shared" si="7"/>
        <v>75958.509999999878</v>
      </c>
      <c r="J209"/>
    </row>
    <row r="210" spans="1:10" s="62" customFormat="1" x14ac:dyDescent="0.45">
      <c r="A210">
        <v>203</v>
      </c>
      <c r="B210" s="171" t="s">
        <v>681</v>
      </c>
      <c r="C210" s="80" t="s">
        <v>85</v>
      </c>
      <c r="D210"/>
      <c r="E210" s="6"/>
      <c r="F210" s="83">
        <v>366.83</v>
      </c>
      <c r="G210" s="86"/>
      <c r="H210" s="86"/>
      <c r="I210" s="240">
        <f t="shared" si="7"/>
        <v>76325.33999999988</v>
      </c>
      <c r="J210"/>
    </row>
    <row r="211" spans="1:10" s="62" customFormat="1" x14ac:dyDescent="0.45">
      <c r="A211">
        <v>204</v>
      </c>
      <c r="B211" s="171" t="s">
        <v>681</v>
      </c>
      <c r="C211" s="80" t="s">
        <v>113</v>
      </c>
      <c r="D211"/>
      <c r="E211" s="6"/>
      <c r="F211" s="83">
        <v>372</v>
      </c>
      <c r="G211" s="86"/>
      <c r="H211" s="86"/>
      <c r="I211" s="240">
        <f t="shared" si="7"/>
        <v>76697.33999999988</v>
      </c>
      <c r="J211"/>
    </row>
    <row r="212" spans="1:10" s="62" customFormat="1" x14ac:dyDescent="0.45">
      <c r="A212">
        <v>205</v>
      </c>
      <c r="B212" s="171" t="s">
        <v>681</v>
      </c>
      <c r="C212" s="80" t="s">
        <v>87</v>
      </c>
      <c r="D212"/>
      <c r="E212" s="6"/>
      <c r="F212" s="83">
        <v>418.69</v>
      </c>
      <c r="G212" s="86"/>
      <c r="H212" s="86"/>
      <c r="I212" s="240">
        <f t="shared" si="7"/>
        <v>77116.029999999882</v>
      </c>
      <c r="J212"/>
    </row>
    <row r="213" spans="1:10" s="62" customFormat="1" x14ac:dyDescent="0.45">
      <c r="A213">
        <v>206</v>
      </c>
      <c r="B213" s="171" t="s">
        <v>681</v>
      </c>
      <c r="C213" s="80" t="s">
        <v>87</v>
      </c>
      <c r="D213"/>
      <c r="E213" s="6"/>
      <c r="F213" s="83">
        <v>422.57</v>
      </c>
      <c r="G213" s="86"/>
      <c r="H213" s="86"/>
      <c r="I213" s="240">
        <f t="shared" si="7"/>
        <v>77538.599999999889</v>
      </c>
      <c r="J213"/>
    </row>
    <row r="214" spans="1:10" s="62" customFormat="1" x14ac:dyDescent="0.45">
      <c r="A214">
        <v>208</v>
      </c>
      <c r="B214" s="171" t="s">
        <v>681</v>
      </c>
      <c r="C214" s="80" t="s">
        <v>115</v>
      </c>
      <c r="D214"/>
      <c r="E214" s="6"/>
      <c r="F214" s="83">
        <v>506</v>
      </c>
      <c r="G214" s="86"/>
      <c r="H214" s="86"/>
      <c r="I214" s="240">
        <f t="shared" si="7"/>
        <v>78044.599999999889</v>
      </c>
      <c r="J214"/>
    </row>
    <row r="215" spans="1:10" s="62" customFormat="1" x14ac:dyDescent="0.45">
      <c r="A215">
        <v>209</v>
      </c>
      <c r="B215" s="171" t="s">
        <v>681</v>
      </c>
      <c r="C215" s="80" t="s">
        <v>85</v>
      </c>
      <c r="D215"/>
      <c r="E215" s="6"/>
      <c r="F215" s="83">
        <v>761.79</v>
      </c>
      <c r="G215" s="86"/>
      <c r="H215" s="86"/>
      <c r="I215" s="240">
        <f t="shared" si="7"/>
        <v>78806.389999999883</v>
      </c>
      <c r="J215"/>
    </row>
    <row r="216" spans="1:10" s="62" customFormat="1" x14ac:dyDescent="0.45">
      <c r="A216">
        <v>210</v>
      </c>
      <c r="B216" s="171" t="s">
        <v>681</v>
      </c>
      <c r="C216" s="80" t="s">
        <v>211</v>
      </c>
      <c r="D216"/>
      <c r="E216" s="6"/>
      <c r="F216" s="6"/>
      <c r="G216" s="86"/>
      <c r="H216" s="86">
        <v>35</v>
      </c>
      <c r="I216" s="240">
        <f t="shared" si="7"/>
        <v>78771.389999999883</v>
      </c>
      <c r="J216"/>
    </row>
    <row r="217" spans="1:10" s="62" customFormat="1" x14ac:dyDescent="0.45">
      <c r="A217">
        <v>211</v>
      </c>
      <c r="B217" s="171" t="s">
        <v>681</v>
      </c>
      <c r="C217" s="80" t="s">
        <v>212</v>
      </c>
      <c r="D217"/>
      <c r="E217" s="6"/>
      <c r="F217" s="6"/>
      <c r="G217" s="86"/>
      <c r="H217" s="86">
        <v>5.5</v>
      </c>
      <c r="I217" s="240">
        <f t="shared" si="7"/>
        <v>78765.889999999883</v>
      </c>
      <c r="J217"/>
    </row>
    <row r="218" spans="1:10" s="62" customFormat="1" x14ac:dyDescent="0.45">
      <c r="A218">
        <v>212</v>
      </c>
      <c r="B218" s="171" t="s">
        <v>681</v>
      </c>
      <c r="C218" s="80" t="s">
        <v>118</v>
      </c>
      <c r="D218"/>
      <c r="E218" s="6"/>
      <c r="F218" s="6"/>
      <c r="G218" s="271">
        <v>100</v>
      </c>
      <c r="H218" s="86"/>
      <c r="I218" s="240">
        <f t="shared" si="7"/>
        <v>78665.889999999883</v>
      </c>
      <c r="J218"/>
    </row>
    <row r="219" spans="1:10" s="62" customFormat="1" ht="14.65" thickBot="1" x14ac:dyDescent="0.5">
      <c r="A219"/>
      <c r="B219" s="107"/>
      <c r="C219"/>
      <c r="D219"/>
      <c r="E219" s="6"/>
      <c r="F219" s="84">
        <f>SUM(F8:F218)</f>
        <v>61574.700000000004</v>
      </c>
      <c r="G219" s="87">
        <f>SUM(G8:G218)</f>
        <v>59362.950000000004</v>
      </c>
      <c r="H219" s="88">
        <f>SUM(H8:H218)</f>
        <v>89.789999999999992</v>
      </c>
      <c r="I219" s="78"/>
      <c r="J219"/>
    </row>
    <row r="220" spans="1:10" s="62" customFormat="1" ht="14.65" thickTop="1" x14ac:dyDescent="0.45">
      <c r="A220"/>
      <c r="B220" s="107" t="s">
        <v>25</v>
      </c>
      <c r="C220" s="6" t="s">
        <v>25</v>
      </c>
      <c r="D220" s="6" t="s">
        <v>25</v>
      </c>
      <c r="E220" s="6" t="s">
        <v>25</v>
      </c>
      <c r="F220" s="47"/>
      <c r="G220" s="86"/>
      <c r="H220" s="86"/>
      <c r="I220" s="78"/>
      <c r="J220"/>
    </row>
    <row r="221" spans="1:10" s="62" customFormat="1" x14ac:dyDescent="0.45">
      <c r="A221"/>
      <c r="B221"/>
      <c r="C221"/>
      <c r="D221"/>
      <c r="E221"/>
      <c r="F221"/>
      <c r="G221"/>
      <c r="H221"/>
      <c r="I221"/>
      <c r="J221"/>
    </row>
    <row r="222" spans="1:10" s="62" customFormat="1" x14ac:dyDescent="0.45">
      <c r="A222"/>
      <c r="B222" s="108"/>
      <c r="C222" s="4"/>
      <c r="D222" s="4"/>
      <c r="E222" s="16"/>
      <c r="F222" s="47"/>
      <c r="G222" s="86"/>
      <c r="H222" s="86"/>
      <c r="I222" s="78"/>
      <c r="J222"/>
    </row>
    <row r="223" spans="1:10" s="62" customFormat="1" x14ac:dyDescent="0.45">
      <c r="A223"/>
      <c r="B223" s="108"/>
      <c r="C223" s="307" t="s">
        <v>100</v>
      </c>
      <c r="D223" s="307"/>
      <c r="E223" s="307"/>
      <c r="F223" s="47"/>
      <c r="G223" s="86"/>
      <c r="H223" s="86"/>
      <c r="I223" s="78"/>
      <c r="J223"/>
    </row>
    <row r="224" spans="1:10" s="62" customFormat="1" x14ac:dyDescent="0.45">
      <c r="A224"/>
      <c r="B224" s="108"/>
      <c r="C224" s="57"/>
      <c r="D224" s="57"/>
      <c r="E224" s="57"/>
      <c r="F224" s="8"/>
      <c r="G224" s="86"/>
      <c r="H224" s="86"/>
      <c r="I224" s="78"/>
      <c r="J224"/>
    </row>
    <row r="225" spans="1:10" s="62" customFormat="1" x14ac:dyDescent="0.45">
      <c r="A225"/>
      <c r="B225" s="108"/>
      <c r="C225" s="17" t="s">
        <v>0</v>
      </c>
      <c r="D225" s="18" t="s">
        <v>12</v>
      </c>
      <c r="E225" s="18" t="s">
        <v>11</v>
      </c>
      <c r="F225" s="8"/>
      <c r="G225" s="86"/>
      <c r="H225" s="86"/>
      <c r="I225" s="78"/>
      <c r="J225"/>
    </row>
    <row r="226" spans="1:10" s="62" customFormat="1" x14ac:dyDescent="0.45">
      <c r="A226"/>
      <c r="B226" s="108"/>
      <c r="C226" s="61" t="s">
        <v>30</v>
      </c>
      <c r="D226" s="19"/>
      <c r="E226" s="13">
        <f>SUM(I7)</f>
        <v>76543.929999999906</v>
      </c>
      <c r="F226" s="8"/>
      <c r="G226" s="86"/>
      <c r="H226" s="86"/>
      <c r="I226" s="78"/>
      <c r="J226"/>
    </row>
    <row r="227" spans="1:10" s="62" customFormat="1" x14ac:dyDescent="0.45">
      <c r="A227"/>
      <c r="B227" s="108"/>
      <c r="C227" s="60" t="s">
        <v>42</v>
      </c>
      <c r="D227" s="19" t="s">
        <v>25</v>
      </c>
      <c r="E227" s="12">
        <f>SUM(F219)</f>
        <v>61574.700000000004</v>
      </c>
      <c r="F227" s="8"/>
      <c r="G227" s="86"/>
      <c r="H227" s="86"/>
      <c r="I227" s="78"/>
      <c r="J227"/>
    </row>
    <row r="228" spans="1:10" s="62" customFormat="1" ht="15.75" x14ac:dyDescent="0.5">
      <c r="A228"/>
      <c r="B228" s="108"/>
      <c r="C228" s="20" t="s">
        <v>9</v>
      </c>
      <c r="D228" s="21" t="s">
        <v>25</v>
      </c>
      <c r="E228" s="24">
        <f>SUM(E226:E227)</f>
        <v>138118.62999999992</v>
      </c>
      <c r="F228" s="8"/>
      <c r="G228" s="86" t="s">
        <v>25</v>
      </c>
      <c r="H228" s="86"/>
      <c r="I228" s="78"/>
      <c r="J228"/>
    </row>
    <row r="229" spans="1:10" s="62" customFormat="1" x14ac:dyDescent="0.45">
      <c r="A229"/>
      <c r="B229" s="108"/>
      <c r="C229" s="4"/>
      <c r="D229" s="4"/>
      <c r="E229" s="25"/>
      <c r="F229" s="8"/>
      <c r="G229" s="86"/>
      <c r="H229" s="86"/>
      <c r="I229" s="78"/>
      <c r="J229"/>
    </row>
    <row r="230" spans="1:10" s="62" customFormat="1" x14ac:dyDescent="0.45">
      <c r="A230"/>
      <c r="B230" s="108"/>
      <c r="C230" s="17" t="s">
        <v>1</v>
      </c>
      <c r="D230" s="4"/>
      <c r="E230" s="25"/>
      <c r="F230" s="8"/>
      <c r="G230" s="86"/>
      <c r="H230" s="86"/>
      <c r="I230" s="78"/>
      <c r="J230"/>
    </row>
    <row r="231" spans="1:10" s="62" customFormat="1" x14ac:dyDescent="0.45">
      <c r="A231" t="s">
        <v>25</v>
      </c>
      <c r="B231" s="108"/>
      <c r="C231" s="308" t="s">
        <v>53</v>
      </c>
      <c r="D231" s="308"/>
      <c r="E231" s="44">
        <f>SUM(G13)+G15+G23+G24+G35+G38+G53+G54+G55+G56+G67+G93+G98+G104+G110+G121+G160+G180+G195+G199+G204</f>
        <v>34786.58</v>
      </c>
      <c r="F231" s="8"/>
      <c r="G231" s="86"/>
      <c r="I231" s="7"/>
      <c r="J231"/>
    </row>
    <row r="232" spans="1:10" s="62" customFormat="1" x14ac:dyDescent="0.45">
      <c r="A232"/>
      <c r="B232" s="108"/>
      <c r="C232" s="308" t="s">
        <v>28</v>
      </c>
      <c r="D232" s="308"/>
      <c r="E232" s="130">
        <f>SUM(G96:G97)</f>
        <v>12844.6</v>
      </c>
      <c r="F232" s="8"/>
      <c r="G232" s="86"/>
      <c r="H232" s="86"/>
      <c r="I232" s="7"/>
      <c r="J232"/>
    </row>
    <row r="233" spans="1:10" s="62" customFormat="1" x14ac:dyDescent="0.45">
      <c r="A233"/>
      <c r="B233" s="108"/>
      <c r="C233" s="309" t="s">
        <v>27</v>
      </c>
      <c r="D233" s="310"/>
      <c r="E233" s="82">
        <f>SUM(G83:G92)</f>
        <v>5485.4</v>
      </c>
      <c r="F233" s="8"/>
      <c r="G233" s="86"/>
      <c r="H233" s="86"/>
      <c r="I233" s="7"/>
      <c r="J233"/>
    </row>
    <row r="234" spans="1:10" s="62" customFormat="1" x14ac:dyDescent="0.45">
      <c r="A234"/>
      <c r="B234" s="108"/>
      <c r="C234" s="309" t="s">
        <v>40</v>
      </c>
      <c r="D234" s="310"/>
      <c r="E234" s="39">
        <f>SUM(G14)+G113+G114</f>
        <v>2706.25</v>
      </c>
      <c r="F234" s="8"/>
      <c r="G234" s="86"/>
      <c r="H234" s="86"/>
      <c r="I234" s="7"/>
      <c r="J234"/>
    </row>
    <row r="235" spans="1:10" s="62" customFormat="1" x14ac:dyDescent="0.45">
      <c r="A235"/>
      <c r="B235" s="108"/>
      <c r="C235" s="308" t="s">
        <v>29</v>
      </c>
      <c r="D235" s="308"/>
      <c r="E235" s="56">
        <f>SUM(G162)+G174+G196</f>
        <v>91.5</v>
      </c>
      <c r="F235" s="8"/>
      <c r="G235" s="86"/>
      <c r="H235" s="86"/>
      <c r="I235"/>
      <c r="J235"/>
    </row>
    <row r="236" spans="1:10" s="62" customFormat="1" x14ac:dyDescent="0.45">
      <c r="A236"/>
      <c r="B236" s="108"/>
      <c r="C236" s="308" t="s">
        <v>52</v>
      </c>
      <c r="D236" s="308"/>
      <c r="E236" s="40">
        <f>SUM(G25)+G26+G36+G37+G58+G59+G65+G66+G94+G102+G109+G161+G218</f>
        <v>3448.6200000000003</v>
      </c>
      <c r="F236" s="8" t="s">
        <v>25</v>
      </c>
      <c r="G236" s="86"/>
      <c r="H236" s="86"/>
      <c r="I236"/>
      <c r="J236"/>
    </row>
    <row r="237" spans="1:10" s="62" customFormat="1" x14ac:dyDescent="0.45">
      <c r="A237"/>
      <c r="B237" s="108"/>
      <c r="C237" s="308" t="s">
        <v>43</v>
      </c>
      <c r="D237" s="308"/>
      <c r="E237" s="41">
        <f>SUM(H219)</f>
        <v>89.789999999999992</v>
      </c>
      <c r="F237" s="8" t="s">
        <v>25</v>
      </c>
      <c r="G237" s="86" t="s">
        <v>25</v>
      </c>
      <c r="H237" s="86"/>
      <c r="I237"/>
      <c r="J237"/>
    </row>
    <row r="238" spans="1:10" s="62" customFormat="1" x14ac:dyDescent="0.45">
      <c r="A238"/>
      <c r="B238" s="108"/>
      <c r="C238" s="22" t="s">
        <v>10</v>
      </c>
      <c r="D238" s="4"/>
      <c r="E238" s="43">
        <f>SUM(E231:E237)</f>
        <v>59452.740000000005</v>
      </c>
      <c r="F238" s="8"/>
      <c r="G238" s="86"/>
      <c r="H238" s="86"/>
      <c r="I238"/>
      <c r="J238" s="50"/>
    </row>
    <row r="239" spans="1:10" s="62" customFormat="1" ht="14.65" thickBot="1" x14ac:dyDescent="0.5">
      <c r="A239"/>
      <c r="B239" s="108"/>
      <c r="C239" s="4"/>
      <c r="D239" s="4"/>
      <c r="E239" s="23"/>
      <c r="F239" s="8"/>
      <c r="G239" s="86"/>
      <c r="H239" s="86"/>
      <c r="I239"/>
      <c r="J239" s="50"/>
    </row>
    <row r="240" spans="1:10" s="62" customFormat="1" ht="16.149999999999999" thickBot="1" x14ac:dyDescent="0.55000000000000004">
      <c r="A240"/>
      <c r="B240" s="108"/>
      <c r="C240" s="304" t="s">
        <v>3</v>
      </c>
      <c r="D240" s="305"/>
      <c r="E240" s="28">
        <f>SUM(-E238,E228)</f>
        <v>78665.889999999912</v>
      </c>
      <c r="F240" s="8"/>
      <c r="G240" s="86"/>
      <c r="H240" s="86"/>
      <c r="I240"/>
      <c r="J240" s="51">
        <v>43344</v>
      </c>
    </row>
    <row r="241" spans="1:10" s="62" customFormat="1" x14ac:dyDescent="0.45">
      <c r="A241"/>
      <c r="B241" s="107"/>
      <c r="C241"/>
      <c r="D241"/>
      <c r="E241" s="30"/>
      <c r="F241" s="8"/>
      <c r="G241" s="86">
        <f>SUM(E240,-I218)</f>
        <v>0</v>
      </c>
      <c r="H241" s="86"/>
      <c r="I241"/>
      <c r="J241" s="46"/>
    </row>
    <row r="242" spans="1:10" s="62" customFormat="1" x14ac:dyDescent="0.45">
      <c r="A242"/>
      <c r="B242" s="107"/>
      <c r="C242"/>
      <c r="D242"/>
      <c r="E242" s="30"/>
      <c r="F242" s="8"/>
      <c r="G242" s="86"/>
      <c r="H242" s="86"/>
      <c r="I242"/>
      <c r="J242" s="46"/>
    </row>
    <row r="243" spans="1:10" s="62" customFormat="1" x14ac:dyDescent="0.45">
      <c r="A243"/>
      <c r="B243" s="107"/>
      <c r="C243"/>
      <c r="D243"/>
      <c r="E243" s="30">
        <v>10</v>
      </c>
      <c r="F243" s="8"/>
      <c r="G243" s="86"/>
      <c r="H243" s="86"/>
      <c r="I243"/>
      <c r="J243" s="46"/>
    </row>
    <row r="244" spans="1:10" s="62" customFormat="1" x14ac:dyDescent="0.45">
      <c r="A244"/>
      <c r="B244" s="107"/>
      <c r="C244"/>
      <c r="D244"/>
      <c r="E244" s="30"/>
      <c r="F244" s="8"/>
      <c r="G244" s="86"/>
      <c r="H244" s="86"/>
      <c r="I244"/>
      <c r="J244" s="46"/>
    </row>
    <row r="245" spans="1:10" s="62" customFormat="1" x14ac:dyDescent="0.45">
      <c r="A245"/>
      <c r="B245" s="107"/>
      <c r="C245"/>
      <c r="D245"/>
      <c r="E245" s="30"/>
      <c r="F245" s="8"/>
      <c r="G245" s="86"/>
      <c r="H245" s="86"/>
      <c r="I245"/>
      <c r="J245" s="46"/>
    </row>
    <row r="246" spans="1:10" s="62" customFormat="1" x14ac:dyDescent="0.45">
      <c r="A246"/>
      <c r="B246" s="107"/>
      <c r="C246"/>
      <c r="D246"/>
      <c r="E246" s="30">
        <v>11</v>
      </c>
      <c r="F246" s="8"/>
      <c r="G246" s="86"/>
      <c r="H246" s="86"/>
      <c r="I246"/>
      <c r="J246" s="46"/>
    </row>
    <row r="247" spans="1:10" s="62" customFormat="1" x14ac:dyDescent="0.45">
      <c r="A247"/>
      <c r="B247" s="107"/>
      <c r="C247"/>
      <c r="D247"/>
      <c r="E247" s="30"/>
      <c r="F247" s="8"/>
      <c r="G247" s="86"/>
      <c r="H247" s="86"/>
      <c r="I247"/>
      <c r="J247" s="46"/>
    </row>
    <row r="248" spans="1:10" s="62" customFormat="1" x14ac:dyDescent="0.45">
      <c r="A248"/>
      <c r="B248" s="107"/>
      <c r="C248"/>
      <c r="D248"/>
      <c r="E248" s="30"/>
      <c r="F248" s="8"/>
      <c r="G248" s="86"/>
      <c r="H248" s="86"/>
      <c r="I248"/>
      <c r="J248" s="46"/>
    </row>
    <row r="249" spans="1:10" s="62" customFormat="1" x14ac:dyDescent="0.45">
      <c r="A249"/>
      <c r="B249" s="107"/>
      <c r="C249"/>
      <c r="D249"/>
      <c r="E249" s="38"/>
      <c r="F249" s="8"/>
      <c r="G249" s="86"/>
      <c r="H249" s="86"/>
      <c r="I249"/>
      <c r="J249" s="46"/>
    </row>
    <row r="250" spans="1:10" s="62" customFormat="1" x14ac:dyDescent="0.45">
      <c r="A250"/>
      <c r="B250" s="107"/>
      <c r="C250"/>
      <c r="D250"/>
      <c r="E250" s="6"/>
      <c r="F250" s="8"/>
      <c r="G250" s="86"/>
      <c r="H250" s="86"/>
      <c r="I250"/>
      <c r="J250" s="46"/>
    </row>
    <row r="251" spans="1:10" s="62" customFormat="1" x14ac:dyDescent="0.45">
      <c r="A251"/>
      <c r="B251" s="107"/>
      <c r="C251"/>
      <c r="D251"/>
      <c r="E251" s="6"/>
      <c r="F251" s="8"/>
      <c r="G251" s="86"/>
      <c r="H251" s="86"/>
      <c r="I251"/>
      <c r="J251" s="46"/>
    </row>
    <row r="252" spans="1:10" s="62" customFormat="1" x14ac:dyDescent="0.45">
      <c r="A252"/>
      <c r="B252" s="107"/>
      <c r="C252"/>
      <c r="D252"/>
      <c r="E252" s="6"/>
      <c r="F252" s="8"/>
      <c r="G252" s="86"/>
      <c r="H252" s="86"/>
      <c r="I252"/>
      <c r="J252" s="46" t="s">
        <v>24</v>
      </c>
    </row>
    <row r="253" spans="1:10" s="62" customFormat="1" x14ac:dyDescent="0.45">
      <c r="A253"/>
      <c r="B253" s="107"/>
      <c r="C253"/>
      <c r="D253"/>
      <c r="E253" s="6"/>
      <c r="F253" s="8"/>
      <c r="G253" s="86"/>
      <c r="H253" s="86"/>
      <c r="I253"/>
      <c r="J253" s="50"/>
    </row>
    <row r="254" spans="1:10" s="62" customFormat="1" x14ac:dyDescent="0.45">
      <c r="A254"/>
      <c r="B254" s="107"/>
      <c r="C254"/>
      <c r="D254"/>
      <c r="E254" s="6"/>
      <c r="F254" s="8"/>
      <c r="G254" s="86"/>
      <c r="H254" s="86"/>
      <c r="I254"/>
      <c r="J254" s="50"/>
    </row>
    <row r="255" spans="1:10" s="62" customFormat="1" x14ac:dyDescent="0.45">
      <c r="A255"/>
      <c r="B255" s="107"/>
      <c r="C255"/>
      <c r="D255"/>
      <c r="E255" s="6"/>
      <c r="F255" s="8"/>
      <c r="G255" s="86"/>
      <c r="H255" s="86"/>
      <c r="I255"/>
      <c r="J255" s="50"/>
    </row>
    <row r="256" spans="1:10" s="62" customFormat="1" x14ac:dyDescent="0.45">
      <c r="A256"/>
      <c r="B256" s="107"/>
      <c r="C256"/>
      <c r="D256"/>
      <c r="E256" s="6"/>
      <c r="F256" s="8"/>
      <c r="G256" s="86"/>
      <c r="H256" s="86"/>
      <c r="I256"/>
      <c r="J256"/>
    </row>
    <row r="257" spans="1:14" s="8" customFormat="1" x14ac:dyDescent="0.45">
      <c r="A257"/>
      <c r="B257" s="107"/>
      <c r="C257"/>
      <c r="D257"/>
      <c r="E257" s="6"/>
      <c r="G257" s="86"/>
      <c r="H257" s="86"/>
      <c r="I257"/>
      <c r="J257"/>
      <c r="K257" s="63"/>
      <c r="L257" s="63"/>
      <c r="M257" s="63"/>
      <c r="N257" s="63"/>
    </row>
    <row r="258" spans="1:14" s="8" customFormat="1" x14ac:dyDescent="0.45">
      <c r="A258"/>
      <c r="B258" s="107"/>
      <c r="C258"/>
      <c r="D258"/>
      <c r="E258" s="6"/>
      <c r="G258" s="86"/>
      <c r="H258" s="86"/>
      <c r="I258"/>
      <c r="J258"/>
      <c r="K258" s="63"/>
      <c r="L258" s="63"/>
      <c r="M258" s="63"/>
      <c r="N258" s="63"/>
    </row>
    <row r="259" spans="1:14" s="8" customFormat="1" x14ac:dyDescent="0.45">
      <c r="A259"/>
      <c r="B259" s="107"/>
      <c r="C259"/>
      <c r="D259"/>
      <c r="E259" s="6"/>
      <c r="G259" s="86"/>
      <c r="H259" s="86"/>
      <c r="I259"/>
      <c r="J259"/>
      <c r="K259" s="63"/>
      <c r="L259" s="63"/>
      <c r="M259" s="63"/>
      <c r="N259" s="63"/>
    </row>
    <row r="260" spans="1:14" s="8" customFormat="1" x14ac:dyDescent="0.45">
      <c r="A260"/>
      <c r="B260" s="107"/>
      <c r="C260"/>
      <c r="D260"/>
      <c r="E260" s="6"/>
      <c r="G260" s="86"/>
      <c r="H260" s="86"/>
      <c r="I260"/>
      <c r="J260"/>
      <c r="K260" s="63"/>
      <c r="L260" s="63"/>
      <c r="M260" s="63"/>
      <c r="N260" s="63"/>
    </row>
    <row r="261" spans="1:14" s="8" customFormat="1" x14ac:dyDescent="0.45">
      <c r="A261"/>
      <c r="B261" s="107"/>
      <c r="C261"/>
      <c r="D261"/>
      <c r="E261" s="6"/>
      <c r="G261" s="86"/>
      <c r="H261" s="86"/>
      <c r="I261"/>
      <c r="J261"/>
      <c r="K261" s="63"/>
      <c r="L261" s="63"/>
      <c r="M261" s="63"/>
      <c r="N261" s="63"/>
    </row>
  </sheetData>
  <sortState xmlns:xlrd2="http://schemas.microsoft.com/office/spreadsheetml/2017/richdata2" ref="B210:H218">
    <sortCondition ref="F210:F218"/>
  </sortState>
  <mergeCells count="15">
    <mergeCell ref="C236:D236"/>
    <mergeCell ref="C237:D237"/>
    <mergeCell ref="C240:D240"/>
    <mergeCell ref="C223:E223"/>
    <mergeCell ref="C231:D231"/>
    <mergeCell ref="C232:D232"/>
    <mergeCell ref="C233:D233"/>
    <mergeCell ref="C234:D234"/>
    <mergeCell ref="C235:D235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618F0-E56B-45C4-9F9C-AB5B6D513C16}">
  <sheetPr>
    <tabColor theme="9" tint="-0.249977111117893"/>
  </sheetPr>
  <dimension ref="A1:N214"/>
  <sheetViews>
    <sheetView topLeftCell="A4" zoomScale="80" zoomScaleNormal="80" workbookViewId="0">
      <pane xSplit="1" ySplit="3" topLeftCell="B179" activePane="bottomRight" state="frozen"/>
      <selection activeCell="A4" sqref="A4"/>
      <selection pane="topRight" activeCell="B4" sqref="B4"/>
      <selection pane="bottomLeft" activeCell="A7" sqref="A7"/>
      <selection pane="bottomRight" activeCell="G200" sqref="G200"/>
    </sheetView>
  </sheetViews>
  <sheetFormatPr baseColWidth="10" defaultRowHeight="14.25" x14ac:dyDescent="0.45"/>
  <cols>
    <col min="2" max="2" width="11.86328125" style="107" bestFit="1" customWidth="1"/>
    <col min="3" max="3" width="37.265625" style="80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90" bestFit="1" customWidth="1"/>
    <col min="8" max="8" width="9.73046875" style="90" customWidth="1"/>
    <col min="9" max="9" width="12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105">
        <v>2019</v>
      </c>
    </row>
    <row r="2" spans="1:10" x14ac:dyDescent="0.45">
      <c r="B2" s="106" t="s">
        <v>31</v>
      </c>
      <c r="C2" s="94"/>
      <c r="D2" s="3"/>
      <c r="E2" s="15"/>
      <c r="F2" s="9"/>
      <c r="G2" s="91"/>
      <c r="H2" s="91"/>
    </row>
    <row r="3" spans="1:10" x14ac:dyDescent="0.45">
      <c r="B3" s="106" t="s">
        <v>26</v>
      </c>
      <c r="C3" s="95">
        <v>20537982765</v>
      </c>
      <c r="D3" s="3"/>
      <c r="E3" s="15"/>
      <c r="F3" s="9"/>
      <c r="G3" s="91"/>
      <c r="H3" s="91"/>
      <c r="I3" s="3"/>
    </row>
    <row r="4" spans="1:10" x14ac:dyDescent="0.45">
      <c r="B4" s="106" t="s">
        <v>6</v>
      </c>
      <c r="C4" s="95" t="s">
        <v>41</v>
      </c>
      <c r="D4" s="3"/>
      <c r="E4" s="15"/>
      <c r="F4" s="9"/>
      <c r="G4" s="91"/>
      <c r="H4" s="91"/>
      <c r="I4" s="3"/>
    </row>
    <row r="5" spans="1:10" ht="15" customHeight="1" x14ac:dyDescent="0.45">
      <c r="A5" s="1"/>
      <c r="B5" s="311" t="s">
        <v>2</v>
      </c>
      <c r="C5" s="315" t="s">
        <v>32</v>
      </c>
      <c r="D5" s="306" t="s">
        <v>36</v>
      </c>
      <c r="E5" s="306"/>
      <c r="F5" s="313" t="s">
        <v>7</v>
      </c>
      <c r="G5" s="318" t="s">
        <v>8</v>
      </c>
      <c r="H5" s="318" t="s">
        <v>5</v>
      </c>
      <c r="I5" s="37" t="s">
        <v>3</v>
      </c>
    </row>
    <row r="6" spans="1:10" x14ac:dyDescent="0.45">
      <c r="A6" s="2"/>
      <c r="B6" s="311"/>
      <c r="C6" s="315"/>
      <c r="D6" s="306"/>
      <c r="E6" s="306"/>
      <c r="F6" s="313"/>
      <c r="G6" s="318"/>
      <c r="H6" s="318"/>
      <c r="I6" s="37" t="s">
        <v>4</v>
      </c>
    </row>
    <row r="7" spans="1:10" s="62" customFormat="1" x14ac:dyDescent="0.45">
      <c r="A7"/>
      <c r="B7" s="107"/>
      <c r="C7" s="94" t="s">
        <v>30</v>
      </c>
      <c r="D7" t="s">
        <v>25</v>
      </c>
      <c r="E7" s="6"/>
      <c r="F7" s="8"/>
      <c r="G7" s="90"/>
      <c r="H7" s="90"/>
      <c r="I7" s="9">
        <f>SUM('OCT25'!E240)</f>
        <v>78665.889999999912</v>
      </c>
      <c r="J7"/>
    </row>
    <row r="8" spans="1:10" s="62" customFormat="1" x14ac:dyDescent="0.45">
      <c r="A8">
        <v>1</v>
      </c>
      <c r="B8" s="171" t="s">
        <v>680</v>
      </c>
      <c r="C8" s="80" t="s">
        <v>87</v>
      </c>
      <c r="D8"/>
      <c r="E8" s="6"/>
      <c r="F8" s="83">
        <v>187.23</v>
      </c>
      <c r="G8" s="86"/>
      <c r="H8" s="86"/>
      <c r="I8" s="240">
        <f>I7+F8-G8-H8</f>
        <v>78853.119999999908</v>
      </c>
      <c r="J8"/>
    </row>
    <row r="9" spans="1:10" s="62" customFormat="1" x14ac:dyDescent="0.45">
      <c r="A9">
        <v>2</v>
      </c>
      <c r="B9" s="171" t="s">
        <v>680</v>
      </c>
      <c r="C9" s="80" t="s">
        <v>85</v>
      </c>
      <c r="D9"/>
      <c r="E9" s="6"/>
      <c r="F9" s="83">
        <v>349.37</v>
      </c>
      <c r="G9" s="86"/>
      <c r="H9" s="86"/>
      <c r="I9" s="240">
        <f t="shared" ref="I9:I72" si="0">I8+F9-G9-H9</f>
        <v>79202.489999999903</v>
      </c>
      <c r="J9"/>
    </row>
    <row r="10" spans="1:10" s="62" customFormat="1" x14ac:dyDescent="0.45">
      <c r="A10">
        <v>3</v>
      </c>
      <c r="B10" s="171" t="s">
        <v>680</v>
      </c>
      <c r="C10" s="80" t="s">
        <v>85</v>
      </c>
      <c r="D10"/>
      <c r="E10" s="6"/>
      <c r="F10" s="83">
        <v>369.55</v>
      </c>
      <c r="G10" s="86"/>
      <c r="H10" s="86"/>
      <c r="I10" s="240">
        <f t="shared" si="0"/>
        <v>79572.039999999906</v>
      </c>
      <c r="J10"/>
    </row>
    <row r="11" spans="1:10" s="62" customFormat="1" x14ac:dyDescent="0.45">
      <c r="A11">
        <v>4</v>
      </c>
      <c r="B11" s="171" t="s">
        <v>680</v>
      </c>
      <c r="C11" s="80" t="s">
        <v>85</v>
      </c>
      <c r="D11"/>
      <c r="E11" s="6"/>
      <c r="F11" s="83">
        <v>378.06</v>
      </c>
      <c r="G11" s="86"/>
      <c r="H11" s="86"/>
      <c r="I11" s="240">
        <f t="shared" si="0"/>
        <v>79950.099999999904</v>
      </c>
      <c r="J11"/>
    </row>
    <row r="12" spans="1:10" s="62" customFormat="1" x14ac:dyDescent="0.45">
      <c r="A12">
        <v>5</v>
      </c>
      <c r="B12" s="171" t="s">
        <v>680</v>
      </c>
      <c r="C12" s="80" t="s">
        <v>85</v>
      </c>
      <c r="D12"/>
      <c r="E12" s="6"/>
      <c r="F12" s="83">
        <v>381.37</v>
      </c>
      <c r="G12" s="86"/>
      <c r="H12" s="86"/>
      <c r="I12" s="240">
        <f t="shared" si="0"/>
        <v>80331.469999999899</v>
      </c>
      <c r="J12"/>
    </row>
    <row r="13" spans="1:10" s="62" customFormat="1" x14ac:dyDescent="0.45">
      <c r="A13">
        <v>6</v>
      </c>
      <c r="B13" s="171" t="s">
        <v>680</v>
      </c>
      <c r="C13" s="80" t="s">
        <v>85</v>
      </c>
      <c r="D13"/>
      <c r="E13" s="6"/>
      <c r="F13" s="83">
        <v>394.12</v>
      </c>
      <c r="G13" s="86"/>
      <c r="H13" s="86"/>
      <c r="I13" s="240">
        <f t="shared" si="0"/>
        <v>80725.589999999895</v>
      </c>
      <c r="J13"/>
    </row>
    <row r="14" spans="1:10" s="62" customFormat="1" x14ac:dyDescent="0.45">
      <c r="A14">
        <v>7</v>
      </c>
      <c r="B14" s="171" t="s">
        <v>680</v>
      </c>
      <c r="C14" s="80" t="s">
        <v>85</v>
      </c>
      <c r="D14"/>
      <c r="E14" s="6"/>
      <c r="F14" s="83">
        <v>395.41</v>
      </c>
      <c r="G14" s="86"/>
      <c r="H14" s="86"/>
      <c r="I14" s="240">
        <f t="shared" si="0"/>
        <v>81120.999999999898</v>
      </c>
      <c r="J14"/>
    </row>
    <row r="15" spans="1:10" s="62" customFormat="1" x14ac:dyDescent="0.45">
      <c r="A15">
        <v>8</v>
      </c>
      <c r="B15" s="171" t="s">
        <v>680</v>
      </c>
      <c r="C15" s="80" t="s">
        <v>87</v>
      </c>
      <c r="D15"/>
      <c r="E15" s="6"/>
      <c r="F15" s="83">
        <v>396.95</v>
      </c>
      <c r="G15" s="86"/>
      <c r="H15" s="86"/>
      <c r="I15" s="240">
        <f t="shared" si="0"/>
        <v>81517.949999999895</v>
      </c>
      <c r="J15"/>
    </row>
    <row r="16" spans="1:10" s="62" customFormat="1" x14ac:dyDescent="0.45">
      <c r="A16">
        <v>9</v>
      </c>
      <c r="B16" s="171" t="s">
        <v>680</v>
      </c>
      <c r="C16" s="80" t="s">
        <v>86</v>
      </c>
      <c r="D16"/>
      <c r="E16" s="6"/>
      <c r="F16" s="83">
        <v>420.91</v>
      </c>
      <c r="G16" s="86"/>
      <c r="H16" s="86"/>
      <c r="I16" s="240">
        <f t="shared" si="0"/>
        <v>81938.859999999899</v>
      </c>
      <c r="J16"/>
    </row>
    <row r="17" spans="1:10" s="62" customFormat="1" x14ac:dyDescent="0.45">
      <c r="A17">
        <v>10</v>
      </c>
      <c r="B17" s="171">
        <v>45962</v>
      </c>
      <c r="C17" s="80" t="s">
        <v>85</v>
      </c>
      <c r="D17"/>
      <c r="E17" s="6"/>
      <c r="F17" s="83">
        <v>467.09</v>
      </c>
      <c r="G17" s="86"/>
      <c r="H17" s="86"/>
      <c r="I17" s="240">
        <f t="shared" si="0"/>
        <v>82405.949999999895</v>
      </c>
      <c r="J17"/>
    </row>
    <row r="18" spans="1:10" s="62" customFormat="1" x14ac:dyDescent="0.45">
      <c r="A18">
        <v>11</v>
      </c>
      <c r="B18" s="171" t="s">
        <v>680</v>
      </c>
      <c r="C18" s="80" t="s">
        <v>87</v>
      </c>
      <c r="D18"/>
      <c r="E18" s="6"/>
      <c r="F18" s="83">
        <v>500</v>
      </c>
      <c r="G18" s="86"/>
      <c r="H18" s="86"/>
      <c r="I18" s="240">
        <f t="shared" si="0"/>
        <v>82905.949999999895</v>
      </c>
      <c r="J18"/>
    </row>
    <row r="19" spans="1:10" s="62" customFormat="1" x14ac:dyDescent="0.45">
      <c r="A19">
        <v>12</v>
      </c>
      <c r="B19" s="171" t="s">
        <v>680</v>
      </c>
      <c r="C19" s="80" t="s">
        <v>431</v>
      </c>
      <c r="D19"/>
      <c r="E19" s="6"/>
      <c r="F19" s="83">
        <v>640</v>
      </c>
      <c r="G19" s="86"/>
      <c r="H19" s="86"/>
      <c r="I19" s="240">
        <f t="shared" si="0"/>
        <v>83545.949999999895</v>
      </c>
      <c r="J19"/>
    </row>
    <row r="20" spans="1:10" s="62" customFormat="1" x14ac:dyDescent="0.45">
      <c r="A20">
        <v>13</v>
      </c>
      <c r="B20" s="171" t="s">
        <v>684</v>
      </c>
      <c r="C20" s="80" t="s">
        <v>86</v>
      </c>
      <c r="D20"/>
      <c r="E20" s="6"/>
      <c r="F20" s="83">
        <v>317</v>
      </c>
      <c r="G20" s="86"/>
      <c r="H20" s="86"/>
      <c r="I20" s="240">
        <f t="shared" si="0"/>
        <v>83862.949999999895</v>
      </c>
      <c r="J20"/>
    </row>
    <row r="21" spans="1:10" s="62" customFormat="1" x14ac:dyDescent="0.45">
      <c r="A21">
        <v>14</v>
      </c>
      <c r="B21" s="171" t="s">
        <v>684</v>
      </c>
      <c r="C21" s="80" t="s">
        <v>85</v>
      </c>
      <c r="D21"/>
      <c r="E21" s="6"/>
      <c r="F21" s="83">
        <v>367.61</v>
      </c>
      <c r="G21" s="86"/>
      <c r="H21" s="86"/>
      <c r="I21" s="240">
        <f t="shared" si="0"/>
        <v>84230.559999999896</v>
      </c>
      <c r="J21"/>
    </row>
    <row r="22" spans="1:10" s="62" customFormat="1" x14ac:dyDescent="0.45">
      <c r="A22">
        <v>15</v>
      </c>
      <c r="B22" s="171" t="s">
        <v>684</v>
      </c>
      <c r="C22" s="80" t="s">
        <v>86</v>
      </c>
      <c r="D22"/>
      <c r="E22" s="6"/>
      <c r="F22" s="83">
        <v>382.25</v>
      </c>
      <c r="G22" s="86"/>
      <c r="H22" s="86"/>
      <c r="I22" s="240">
        <f t="shared" si="0"/>
        <v>84612.809999999896</v>
      </c>
      <c r="J22"/>
    </row>
    <row r="23" spans="1:10" s="62" customFormat="1" x14ac:dyDescent="0.45">
      <c r="A23">
        <v>16</v>
      </c>
      <c r="B23" s="171" t="s">
        <v>684</v>
      </c>
      <c r="C23" s="80" t="s">
        <v>115</v>
      </c>
      <c r="D23"/>
      <c r="E23" s="6"/>
      <c r="F23" s="83">
        <v>433</v>
      </c>
      <c r="G23" s="86"/>
      <c r="H23" s="86"/>
      <c r="I23" s="240">
        <f t="shared" si="0"/>
        <v>85045.809999999896</v>
      </c>
      <c r="J23"/>
    </row>
    <row r="24" spans="1:10" s="62" customFormat="1" x14ac:dyDescent="0.45">
      <c r="A24">
        <v>17</v>
      </c>
      <c r="B24" s="171" t="s">
        <v>684</v>
      </c>
      <c r="C24" s="80" t="s">
        <v>85</v>
      </c>
      <c r="D24"/>
      <c r="E24" s="6"/>
      <c r="F24" s="83">
        <v>446.29</v>
      </c>
      <c r="G24" s="86"/>
      <c r="H24" s="86"/>
      <c r="I24" s="240">
        <f t="shared" si="0"/>
        <v>85492.099999999889</v>
      </c>
      <c r="J24"/>
    </row>
    <row r="25" spans="1:10" s="62" customFormat="1" x14ac:dyDescent="0.45">
      <c r="A25">
        <v>18</v>
      </c>
      <c r="B25" s="171" t="s">
        <v>683</v>
      </c>
      <c r="C25" s="80" t="s">
        <v>115</v>
      </c>
      <c r="F25" s="83">
        <v>386.7</v>
      </c>
      <c r="H25" s="86"/>
      <c r="I25" s="240">
        <f t="shared" si="0"/>
        <v>85878.799999999886</v>
      </c>
      <c r="J25"/>
    </row>
    <row r="26" spans="1:10" s="62" customFormat="1" x14ac:dyDescent="0.45">
      <c r="A26">
        <v>19</v>
      </c>
      <c r="B26" s="171" t="s">
        <v>683</v>
      </c>
      <c r="C26" s="80" t="s">
        <v>87</v>
      </c>
      <c r="F26" s="83">
        <v>371.17</v>
      </c>
      <c r="H26" s="86"/>
      <c r="I26" s="240">
        <f t="shared" si="0"/>
        <v>86249.969999999885</v>
      </c>
      <c r="J26"/>
    </row>
    <row r="27" spans="1:10" s="62" customFormat="1" x14ac:dyDescent="0.45">
      <c r="A27">
        <v>20</v>
      </c>
      <c r="B27" s="171" t="s">
        <v>683</v>
      </c>
      <c r="C27" s="80" t="s">
        <v>140</v>
      </c>
      <c r="D27"/>
      <c r="E27" s="6"/>
      <c r="F27" s="6"/>
      <c r="G27" s="270">
        <v>298.60000000000002</v>
      </c>
      <c r="H27" s="86"/>
      <c r="I27" s="240">
        <f t="shared" si="0"/>
        <v>85951.369999999879</v>
      </c>
      <c r="J27"/>
    </row>
    <row r="28" spans="1:10" s="62" customFormat="1" x14ac:dyDescent="0.45">
      <c r="A28">
        <v>21</v>
      </c>
      <c r="B28" s="171" t="s">
        <v>683</v>
      </c>
      <c r="C28" s="80" t="s">
        <v>685</v>
      </c>
      <c r="D28"/>
      <c r="E28" s="6"/>
      <c r="F28" s="6"/>
      <c r="G28" s="270">
        <v>236.44</v>
      </c>
      <c r="H28" s="86"/>
      <c r="I28" s="240">
        <f t="shared" si="0"/>
        <v>85714.929999999877</v>
      </c>
      <c r="J28"/>
    </row>
    <row r="29" spans="1:10" s="62" customFormat="1" x14ac:dyDescent="0.45">
      <c r="A29">
        <v>22</v>
      </c>
      <c r="B29" s="171" t="s">
        <v>683</v>
      </c>
      <c r="C29" s="80" t="s">
        <v>687</v>
      </c>
      <c r="D29"/>
      <c r="E29" s="6"/>
      <c r="F29" s="6"/>
      <c r="G29" s="270">
        <v>229.55</v>
      </c>
      <c r="H29" s="86"/>
      <c r="I29" s="240">
        <f t="shared" si="0"/>
        <v>85485.379999999874</v>
      </c>
      <c r="J29"/>
    </row>
    <row r="30" spans="1:10" s="62" customFormat="1" x14ac:dyDescent="0.45">
      <c r="A30">
        <v>23</v>
      </c>
      <c r="B30" s="171" t="s">
        <v>683</v>
      </c>
      <c r="C30" s="80" t="s">
        <v>125</v>
      </c>
      <c r="D30"/>
      <c r="E30" s="6"/>
      <c r="F30" s="6"/>
      <c r="G30" s="270">
        <v>177</v>
      </c>
      <c r="H30" s="86"/>
      <c r="I30" s="240">
        <f t="shared" si="0"/>
        <v>85308.379999999874</v>
      </c>
      <c r="J30"/>
    </row>
    <row r="31" spans="1:10" s="62" customFormat="1" x14ac:dyDescent="0.45">
      <c r="A31">
        <v>24</v>
      </c>
      <c r="B31" s="171" t="s">
        <v>683</v>
      </c>
      <c r="C31" s="80" t="s">
        <v>85</v>
      </c>
      <c r="D31"/>
      <c r="E31" s="6"/>
      <c r="F31" s="83">
        <v>357.45</v>
      </c>
      <c r="G31" s="86"/>
      <c r="H31" s="86"/>
      <c r="I31" s="240">
        <f t="shared" si="0"/>
        <v>85665.829999999871</v>
      </c>
      <c r="J31"/>
    </row>
    <row r="32" spans="1:10" s="62" customFormat="1" x14ac:dyDescent="0.45">
      <c r="A32">
        <v>25</v>
      </c>
      <c r="B32" s="171" t="s">
        <v>683</v>
      </c>
      <c r="C32" s="80" t="s">
        <v>85</v>
      </c>
      <c r="D32"/>
      <c r="E32" s="6"/>
      <c r="F32" s="83">
        <v>350</v>
      </c>
      <c r="G32" s="86"/>
      <c r="H32" s="86"/>
      <c r="I32" s="240">
        <f t="shared" si="0"/>
        <v>86015.829999999871</v>
      </c>
      <c r="J32"/>
    </row>
    <row r="33" spans="1:10" s="62" customFormat="1" x14ac:dyDescent="0.45">
      <c r="A33">
        <v>26</v>
      </c>
      <c r="B33" s="171" t="s">
        <v>683</v>
      </c>
      <c r="C33" s="80" t="s">
        <v>182</v>
      </c>
      <c r="D33"/>
      <c r="E33" s="6"/>
      <c r="F33" s="6"/>
      <c r="G33" s="270">
        <v>900</v>
      </c>
      <c r="H33" s="86"/>
      <c r="I33" s="240">
        <f t="shared" si="0"/>
        <v>85115.829999999871</v>
      </c>
      <c r="J33"/>
    </row>
    <row r="34" spans="1:10" s="62" customFormat="1" x14ac:dyDescent="0.45">
      <c r="A34">
        <v>27</v>
      </c>
      <c r="B34" s="171" t="s">
        <v>683</v>
      </c>
      <c r="C34" s="80" t="s">
        <v>85</v>
      </c>
      <c r="D34"/>
      <c r="E34" s="6"/>
      <c r="F34" s="83">
        <v>317.41000000000003</v>
      </c>
      <c r="G34" s="86"/>
      <c r="H34" s="86"/>
      <c r="I34" s="240">
        <f t="shared" si="0"/>
        <v>85433.239999999874</v>
      </c>
      <c r="J34"/>
    </row>
    <row r="35" spans="1:10" s="62" customFormat="1" x14ac:dyDescent="0.45">
      <c r="A35">
        <v>28</v>
      </c>
      <c r="B35" s="171" t="s">
        <v>683</v>
      </c>
      <c r="C35" s="80" t="s">
        <v>85</v>
      </c>
      <c r="F35" s="83">
        <v>477.01</v>
      </c>
      <c r="H35" s="90"/>
      <c r="I35" s="240">
        <f t="shared" si="0"/>
        <v>85910.249999999869</v>
      </c>
      <c r="J35"/>
    </row>
    <row r="36" spans="1:10" s="62" customFormat="1" x14ac:dyDescent="0.45">
      <c r="A36">
        <v>29</v>
      </c>
      <c r="B36" s="171" t="s">
        <v>683</v>
      </c>
      <c r="C36" s="80" t="s">
        <v>143</v>
      </c>
      <c r="F36" s="83">
        <v>425</v>
      </c>
      <c r="H36" s="90"/>
      <c r="I36" s="240">
        <f t="shared" si="0"/>
        <v>86335.249999999869</v>
      </c>
      <c r="J36"/>
    </row>
    <row r="37" spans="1:10" s="62" customFormat="1" x14ac:dyDescent="0.45">
      <c r="A37">
        <v>30</v>
      </c>
      <c r="B37" s="171" t="s">
        <v>683</v>
      </c>
      <c r="C37" s="79" t="s">
        <v>87</v>
      </c>
      <c r="D37"/>
      <c r="E37" s="6"/>
      <c r="F37" s="83">
        <v>384</v>
      </c>
      <c r="G37" s="90"/>
      <c r="H37" s="90"/>
      <c r="I37" s="240">
        <f t="shared" si="0"/>
        <v>86719.249999999869</v>
      </c>
      <c r="J37"/>
    </row>
    <row r="38" spans="1:10" s="62" customFormat="1" x14ac:dyDescent="0.45">
      <c r="A38">
        <v>31</v>
      </c>
      <c r="B38" s="171" t="s">
        <v>683</v>
      </c>
      <c r="C38" s="79" t="s">
        <v>113</v>
      </c>
      <c r="D38"/>
      <c r="E38" s="6"/>
      <c r="F38" s="83">
        <v>382.81</v>
      </c>
      <c r="G38" s="90"/>
      <c r="H38" s="90"/>
      <c r="I38" s="240">
        <f t="shared" si="0"/>
        <v>87102.059999999867</v>
      </c>
      <c r="J38"/>
    </row>
    <row r="39" spans="1:10" s="62" customFormat="1" x14ac:dyDescent="0.45">
      <c r="A39">
        <v>32</v>
      </c>
      <c r="B39" s="171" t="s">
        <v>683</v>
      </c>
      <c r="C39" s="79" t="s">
        <v>85</v>
      </c>
      <c r="D39"/>
      <c r="E39" s="6"/>
      <c r="F39" s="83">
        <v>372.76</v>
      </c>
      <c r="G39" s="90"/>
      <c r="H39" s="90"/>
      <c r="I39" s="240">
        <f t="shared" si="0"/>
        <v>87474.819999999861</v>
      </c>
      <c r="J39"/>
    </row>
    <row r="40" spans="1:10" s="62" customFormat="1" x14ac:dyDescent="0.45">
      <c r="A40">
        <v>33</v>
      </c>
      <c r="B40" s="171" t="s">
        <v>683</v>
      </c>
      <c r="C40" s="79" t="s">
        <v>85</v>
      </c>
      <c r="D40"/>
      <c r="E40" s="6"/>
      <c r="F40" s="83">
        <v>357.42</v>
      </c>
      <c r="G40" s="90"/>
      <c r="H40" s="90"/>
      <c r="I40" s="240">
        <f t="shared" si="0"/>
        <v>87832.23999999986</v>
      </c>
      <c r="J40"/>
    </row>
    <row r="41" spans="1:10" s="62" customFormat="1" x14ac:dyDescent="0.45">
      <c r="A41">
        <v>34</v>
      </c>
      <c r="B41" s="171" t="s">
        <v>683</v>
      </c>
      <c r="C41" s="79" t="s">
        <v>686</v>
      </c>
      <c r="D41"/>
      <c r="E41" s="6"/>
      <c r="F41" s="83">
        <v>341.38</v>
      </c>
      <c r="G41" s="90"/>
      <c r="H41" s="90"/>
      <c r="I41" s="240">
        <f t="shared" si="0"/>
        <v>88173.619999999864</v>
      </c>
      <c r="J41"/>
    </row>
    <row r="42" spans="1:10" s="62" customFormat="1" x14ac:dyDescent="0.45">
      <c r="A42">
        <v>35</v>
      </c>
      <c r="B42" s="171">
        <v>45964</v>
      </c>
      <c r="C42" s="79" t="s">
        <v>118</v>
      </c>
      <c r="D42"/>
      <c r="E42" s="6"/>
      <c r="F42" s="6"/>
      <c r="G42" s="248">
        <v>426</v>
      </c>
      <c r="H42" s="90"/>
      <c r="I42" s="240">
        <f t="shared" si="0"/>
        <v>87747.619999999864</v>
      </c>
      <c r="J42"/>
    </row>
    <row r="43" spans="1:10" s="62" customFormat="1" x14ac:dyDescent="0.45">
      <c r="A43">
        <v>36</v>
      </c>
      <c r="B43" s="171" t="s">
        <v>689</v>
      </c>
      <c r="C43" s="79" t="s">
        <v>85</v>
      </c>
      <c r="D43"/>
      <c r="E43" s="6"/>
      <c r="F43" s="83">
        <v>350</v>
      </c>
      <c r="G43" s="90"/>
      <c r="H43" s="90"/>
      <c r="I43" s="240">
        <f t="shared" si="0"/>
        <v>88097.619999999864</v>
      </c>
      <c r="J43"/>
    </row>
    <row r="44" spans="1:10" s="62" customFormat="1" x14ac:dyDescent="0.45">
      <c r="A44">
        <v>37</v>
      </c>
      <c r="B44" s="171" t="s">
        <v>689</v>
      </c>
      <c r="C44" s="79" t="s">
        <v>85</v>
      </c>
      <c r="D44"/>
      <c r="E44" s="6"/>
      <c r="F44" s="83">
        <v>354.29</v>
      </c>
      <c r="G44" s="90"/>
      <c r="H44" s="90"/>
      <c r="I44" s="240">
        <f t="shared" si="0"/>
        <v>88451.909999999858</v>
      </c>
      <c r="J44"/>
    </row>
    <row r="45" spans="1:10" s="62" customFormat="1" x14ac:dyDescent="0.45">
      <c r="A45">
        <v>38</v>
      </c>
      <c r="B45" s="171" t="s">
        <v>689</v>
      </c>
      <c r="C45" s="79" t="s">
        <v>115</v>
      </c>
      <c r="D45"/>
      <c r="E45" s="6"/>
      <c r="F45" s="83">
        <v>357.43</v>
      </c>
      <c r="G45" s="90"/>
      <c r="H45" s="90"/>
      <c r="I45" s="240">
        <f t="shared" si="0"/>
        <v>88809.339999999851</v>
      </c>
      <c r="J45"/>
    </row>
    <row r="46" spans="1:10" s="62" customFormat="1" x14ac:dyDescent="0.45">
      <c r="A46">
        <v>39</v>
      </c>
      <c r="B46" s="171" t="s">
        <v>689</v>
      </c>
      <c r="C46" s="79" t="s">
        <v>85</v>
      </c>
      <c r="D46"/>
      <c r="E46" s="6"/>
      <c r="F46" s="83">
        <v>389.89</v>
      </c>
      <c r="G46" s="90"/>
      <c r="H46" s="90"/>
      <c r="I46" s="240">
        <f t="shared" si="0"/>
        <v>89199.22999999985</v>
      </c>
      <c r="J46"/>
    </row>
    <row r="47" spans="1:10" s="62" customFormat="1" x14ac:dyDescent="0.45">
      <c r="A47">
        <v>40</v>
      </c>
      <c r="B47" s="171" t="s">
        <v>689</v>
      </c>
      <c r="C47" s="79" t="s">
        <v>132</v>
      </c>
      <c r="D47"/>
      <c r="E47" s="6"/>
      <c r="F47" s="6"/>
      <c r="G47" s="247">
        <v>564.54999999999995</v>
      </c>
      <c r="H47" s="90"/>
      <c r="I47" s="240">
        <f t="shared" si="0"/>
        <v>88634.679999999847</v>
      </c>
      <c r="J47"/>
    </row>
    <row r="48" spans="1:10" s="62" customFormat="1" x14ac:dyDescent="0.45">
      <c r="A48">
        <v>41</v>
      </c>
      <c r="B48" s="171" t="s">
        <v>689</v>
      </c>
      <c r="C48" s="79" t="s">
        <v>131</v>
      </c>
      <c r="D48"/>
      <c r="E48" s="6"/>
      <c r="F48" s="6"/>
      <c r="G48" s="247">
        <v>402.56</v>
      </c>
      <c r="H48" s="90"/>
      <c r="I48" s="240">
        <f t="shared" si="0"/>
        <v>88232.11999999985</v>
      </c>
      <c r="J48"/>
    </row>
    <row r="49" spans="1:10" s="62" customFormat="1" x14ac:dyDescent="0.45">
      <c r="A49">
        <v>42</v>
      </c>
      <c r="B49" s="171" t="s">
        <v>689</v>
      </c>
      <c r="C49" s="79" t="s">
        <v>133</v>
      </c>
      <c r="D49"/>
      <c r="E49" s="6"/>
      <c r="F49" s="6"/>
      <c r="G49" s="247">
        <v>274.08</v>
      </c>
      <c r="H49" s="90"/>
      <c r="I49" s="240">
        <f t="shared" si="0"/>
        <v>87958.039999999848</v>
      </c>
      <c r="J49"/>
    </row>
    <row r="50" spans="1:10" s="62" customFormat="1" x14ac:dyDescent="0.45">
      <c r="A50">
        <v>43</v>
      </c>
      <c r="B50" s="171" t="s">
        <v>689</v>
      </c>
      <c r="C50" s="79" t="s">
        <v>134</v>
      </c>
      <c r="D50"/>
      <c r="E50" s="6"/>
      <c r="F50" s="6"/>
      <c r="G50" s="247">
        <v>128.47999999999999</v>
      </c>
      <c r="H50" s="90"/>
      <c r="I50" s="240">
        <f t="shared" si="0"/>
        <v>87829.559999999852</v>
      </c>
      <c r="J50"/>
    </row>
    <row r="51" spans="1:10" s="62" customFormat="1" x14ac:dyDescent="0.45">
      <c r="A51">
        <v>44</v>
      </c>
      <c r="B51" s="171" t="s">
        <v>689</v>
      </c>
      <c r="C51" s="79" t="s">
        <v>118</v>
      </c>
      <c r="D51"/>
      <c r="E51" s="6"/>
      <c r="F51" s="6"/>
      <c r="G51" s="248">
        <v>65</v>
      </c>
      <c r="H51" s="90"/>
      <c r="I51" s="240">
        <f t="shared" si="0"/>
        <v>87764.559999999852</v>
      </c>
      <c r="J51"/>
    </row>
    <row r="52" spans="1:10" s="62" customFormat="1" x14ac:dyDescent="0.45">
      <c r="A52">
        <v>45</v>
      </c>
      <c r="B52" s="171" t="s">
        <v>688</v>
      </c>
      <c r="C52" s="79" t="s">
        <v>690</v>
      </c>
      <c r="D52"/>
      <c r="E52" s="6"/>
      <c r="F52" s="6"/>
      <c r="G52" s="283">
        <v>812.08</v>
      </c>
      <c r="H52" s="90"/>
      <c r="I52" s="240">
        <f t="shared" si="0"/>
        <v>86952.47999999985</v>
      </c>
      <c r="J52"/>
    </row>
    <row r="53" spans="1:10" s="62" customFormat="1" x14ac:dyDescent="0.45">
      <c r="A53">
        <v>46</v>
      </c>
      <c r="B53" s="171" t="s">
        <v>688</v>
      </c>
      <c r="C53" s="79" t="s">
        <v>85</v>
      </c>
      <c r="D53"/>
      <c r="E53" s="6"/>
      <c r="F53" s="83">
        <v>705.39</v>
      </c>
      <c r="G53" s="90"/>
      <c r="H53" s="90"/>
      <c r="I53" s="240">
        <f t="shared" si="0"/>
        <v>87657.86999999985</v>
      </c>
      <c r="J53"/>
    </row>
    <row r="54" spans="1:10" s="62" customFormat="1" x14ac:dyDescent="0.45">
      <c r="A54">
        <v>47</v>
      </c>
      <c r="B54" s="171" t="s">
        <v>688</v>
      </c>
      <c r="C54" s="79" t="s">
        <v>87</v>
      </c>
      <c r="D54"/>
      <c r="E54" s="6"/>
      <c r="F54" s="83">
        <v>500</v>
      </c>
      <c r="G54" s="90"/>
      <c r="H54" s="90"/>
      <c r="I54" s="240">
        <f t="shared" si="0"/>
        <v>88157.86999999985</v>
      </c>
      <c r="J54"/>
    </row>
    <row r="55" spans="1:10" s="62" customFormat="1" x14ac:dyDescent="0.45">
      <c r="A55">
        <v>48</v>
      </c>
      <c r="B55" s="171" t="s">
        <v>688</v>
      </c>
      <c r="C55" s="79" t="s">
        <v>87</v>
      </c>
      <c r="D55"/>
      <c r="E55" s="6"/>
      <c r="F55" s="83">
        <v>479</v>
      </c>
      <c r="G55" s="90"/>
      <c r="H55" s="90"/>
      <c r="I55" s="240">
        <f t="shared" si="0"/>
        <v>88636.86999999985</v>
      </c>
      <c r="J55"/>
    </row>
    <row r="56" spans="1:10" s="62" customFormat="1" x14ac:dyDescent="0.45">
      <c r="A56">
        <v>49</v>
      </c>
      <c r="B56" s="171" t="s">
        <v>688</v>
      </c>
      <c r="C56" s="79" t="s">
        <v>87</v>
      </c>
      <c r="D56"/>
      <c r="E56" s="6"/>
      <c r="F56" s="83">
        <v>406.42</v>
      </c>
      <c r="G56" s="90"/>
      <c r="H56" s="90"/>
      <c r="I56" s="240">
        <f t="shared" si="0"/>
        <v>89043.289999999848</v>
      </c>
      <c r="J56"/>
    </row>
    <row r="57" spans="1:10" s="62" customFormat="1" x14ac:dyDescent="0.45">
      <c r="A57">
        <v>50</v>
      </c>
      <c r="B57" s="171" t="s">
        <v>688</v>
      </c>
      <c r="C57" s="79" t="s">
        <v>85</v>
      </c>
      <c r="D57"/>
      <c r="E57" s="6"/>
      <c r="F57" s="83">
        <v>382.25</v>
      </c>
      <c r="G57" s="90"/>
      <c r="H57" s="90"/>
      <c r="I57" s="240">
        <f t="shared" si="0"/>
        <v>89425.539999999848</v>
      </c>
      <c r="J57"/>
    </row>
    <row r="58" spans="1:10" s="62" customFormat="1" x14ac:dyDescent="0.45">
      <c r="A58">
        <v>51</v>
      </c>
      <c r="B58" s="171" t="s">
        <v>688</v>
      </c>
      <c r="C58" s="79" t="s">
        <v>85</v>
      </c>
      <c r="D58"/>
      <c r="E58" s="6"/>
      <c r="F58" s="83">
        <v>375.6</v>
      </c>
      <c r="G58" s="90"/>
      <c r="H58" s="90"/>
      <c r="I58" s="240">
        <f t="shared" si="0"/>
        <v>89801.139999999854</v>
      </c>
      <c r="J58"/>
    </row>
    <row r="59" spans="1:10" s="62" customFormat="1" x14ac:dyDescent="0.45">
      <c r="A59">
        <v>52</v>
      </c>
      <c r="B59" s="171" t="s">
        <v>688</v>
      </c>
      <c r="C59" s="79" t="s">
        <v>85</v>
      </c>
      <c r="D59"/>
      <c r="E59" s="6"/>
      <c r="F59" s="83">
        <v>357.8</v>
      </c>
      <c r="G59" s="90"/>
      <c r="H59" s="90"/>
      <c r="I59" s="240">
        <f t="shared" si="0"/>
        <v>90158.939999999857</v>
      </c>
      <c r="J59"/>
    </row>
    <row r="60" spans="1:10" s="62" customFormat="1" x14ac:dyDescent="0.45">
      <c r="A60">
        <v>53</v>
      </c>
      <c r="B60" s="171" t="s">
        <v>688</v>
      </c>
      <c r="C60" s="79" t="s">
        <v>85</v>
      </c>
      <c r="D60"/>
      <c r="E60" s="6"/>
      <c r="F60" s="83">
        <v>341.32</v>
      </c>
      <c r="G60" s="90"/>
      <c r="H60" s="90"/>
      <c r="I60" s="240">
        <f t="shared" si="0"/>
        <v>90500.259999999864</v>
      </c>
      <c r="J60"/>
    </row>
    <row r="61" spans="1:10" s="62" customFormat="1" x14ac:dyDescent="0.45">
      <c r="A61">
        <v>54</v>
      </c>
      <c r="B61" s="171" t="s">
        <v>688</v>
      </c>
      <c r="C61" s="79" t="s">
        <v>86</v>
      </c>
      <c r="D61"/>
      <c r="E61" s="6"/>
      <c r="F61" s="83">
        <v>327.12</v>
      </c>
      <c r="G61" s="90"/>
      <c r="H61" s="90"/>
      <c r="I61" s="240">
        <f t="shared" si="0"/>
        <v>90827.379999999859</v>
      </c>
      <c r="J61"/>
    </row>
    <row r="62" spans="1:10" s="62" customFormat="1" x14ac:dyDescent="0.45">
      <c r="A62">
        <v>55</v>
      </c>
      <c r="B62" s="171" t="s">
        <v>688</v>
      </c>
      <c r="C62" s="79" t="s">
        <v>87</v>
      </c>
      <c r="D62"/>
      <c r="E62" s="6"/>
      <c r="F62" s="83">
        <v>100</v>
      </c>
      <c r="G62" s="90"/>
      <c r="H62" s="90"/>
      <c r="I62" s="240">
        <f t="shared" si="0"/>
        <v>90927.379999999859</v>
      </c>
      <c r="J62"/>
    </row>
    <row r="63" spans="1:10" s="62" customFormat="1" x14ac:dyDescent="0.45">
      <c r="A63">
        <v>56</v>
      </c>
      <c r="B63" s="171" t="s">
        <v>692</v>
      </c>
      <c r="C63" s="79" t="s">
        <v>87</v>
      </c>
      <c r="D63"/>
      <c r="E63" s="6"/>
      <c r="F63" s="83">
        <v>371.6</v>
      </c>
      <c r="G63" s="90"/>
      <c r="H63" s="90"/>
      <c r="I63" s="240">
        <f t="shared" si="0"/>
        <v>91298.979999999865</v>
      </c>
      <c r="J63"/>
    </row>
    <row r="64" spans="1:10" s="62" customFormat="1" x14ac:dyDescent="0.45">
      <c r="A64">
        <v>57</v>
      </c>
      <c r="B64" s="171" t="s">
        <v>692</v>
      </c>
      <c r="C64" s="79" t="s">
        <v>87</v>
      </c>
      <c r="D64"/>
      <c r="E64" s="6"/>
      <c r="F64" s="83">
        <v>300</v>
      </c>
      <c r="G64" s="90"/>
      <c r="H64" s="90"/>
      <c r="I64" s="240">
        <f t="shared" si="0"/>
        <v>91598.979999999865</v>
      </c>
      <c r="J64"/>
    </row>
    <row r="65" spans="1:10" s="62" customFormat="1" x14ac:dyDescent="0.45">
      <c r="A65">
        <v>58</v>
      </c>
      <c r="B65" s="171" t="s">
        <v>692</v>
      </c>
      <c r="C65" s="79" t="s">
        <v>87</v>
      </c>
      <c r="D65"/>
      <c r="E65" s="6"/>
      <c r="F65" s="83">
        <v>300</v>
      </c>
      <c r="G65" s="90"/>
      <c r="H65" s="90"/>
      <c r="I65" s="240">
        <f t="shared" si="0"/>
        <v>91898.979999999865</v>
      </c>
      <c r="J65"/>
    </row>
    <row r="66" spans="1:10" s="62" customFormat="1" x14ac:dyDescent="0.45">
      <c r="A66">
        <v>59</v>
      </c>
      <c r="B66" s="171" t="s">
        <v>691</v>
      </c>
      <c r="C66" s="79" t="s">
        <v>118</v>
      </c>
      <c r="D66"/>
      <c r="E66" s="6"/>
      <c r="F66" s="6"/>
      <c r="G66" s="277">
        <v>25</v>
      </c>
      <c r="H66" s="90"/>
      <c r="I66" s="240">
        <f t="shared" si="0"/>
        <v>91873.979999999865</v>
      </c>
      <c r="J66"/>
    </row>
    <row r="67" spans="1:10" s="62" customFormat="1" x14ac:dyDescent="0.45">
      <c r="A67">
        <v>60</v>
      </c>
      <c r="B67" s="171" t="s">
        <v>691</v>
      </c>
      <c r="C67" s="79" t="s">
        <v>118</v>
      </c>
      <c r="D67"/>
      <c r="E67" s="6"/>
      <c r="F67" s="6"/>
      <c r="G67" s="248">
        <v>430</v>
      </c>
      <c r="H67" s="90"/>
      <c r="I67" s="240">
        <f t="shared" si="0"/>
        <v>91443.979999999865</v>
      </c>
      <c r="J67"/>
    </row>
    <row r="68" spans="1:10" s="62" customFormat="1" x14ac:dyDescent="0.45">
      <c r="A68">
        <v>61</v>
      </c>
      <c r="B68" s="171" t="s">
        <v>688</v>
      </c>
      <c r="C68" s="79" t="s">
        <v>85</v>
      </c>
      <c r="D68"/>
      <c r="E68" s="6"/>
      <c r="F68" s="83">
        <v>90.5</v>
      </c>
      <c r="G68" s="90"/>
      <c r="H68" s="90"/>
      <c r="I68" s="240">
        <f t="shared" si="0"/>
        <v>91534.479999999865</v>
      </c>
      <c r="J68"/>
    </row>
    <row r="69" spans="1:10" s="62" customFormat="1" x14ac:dyDescent="0.45">
      <c r="A69">
        <v>62</v>
      </c>
      <c r="B69" s="171" t="s">
        <v>693</v>
      </c>
      <c r="C69" s="79" t="s">
        <v>118</v>
      </c>
      <c r="D69"/>
      <c r="E69" s="6"/>
      <c r="F69" s="6"/>
      <c r="G69" s="277">
        <v>11</v>
      </c>
      <c r="H69" s="90"/>
      <c r="I69" s="240">
        <f t="shared" si="0"/>
        <v>91523.479999999865</v>
      </c>
      <c r="J69"/>
    </row>
    <row r="70" spans="1:10" s="62" customFormat="1" x14ac:dyDescent="0.45">
      <c r="A70">
        <v>63</v>
      </c>
      <c r="B70" s="171" t="s">
        <v>693</v>
      </c>
      <c r="C70" s="79" t="s">
        <v>118</v>
      </c>
      <c r="D70"/>
      <c r="E70" s="6"/>
      <c r="F70" s="6"/>
      <c r="G70" s="277">
        <v>13.5</v>
      </c>
      <c r="H70" s="90"/>
      <c r="I70" s="240">
        <f t="shared" si="0"/>
        <v>91509.979999999865</v>
      </c>
      <c r="J70"/>
    </row>
    <row r="71" spans="1:10" s="62" customFormat="1" x14ac:dyDescent="0.45">
      <c r="A71">
        <v>64</v>
      </c>
      <c r="B71" s="171" t="s">
        <v>693</v>
      </c>
      <c r="C71" s="79" t="s">
        <v>528</v>
      </c>
      <c r="D71"/>
      <c r="E71" s="6"/>
      <c r="F71" s="6"/>
      <c r="G71" s="248">
        <v>70</v>
      </c>
      <c r="H71" s="90"/>
      <c r="I71" s="240">
        <f t="shared" si="0"/>
        <v>91439.979999999865</v>
      </c>
      <c r="J71"/>
    </row>
    <row r="72" spans="1:10" s="62" customFormat="1" x14ac:dyDescent="0.45">
      <c r="A72">
        <v>65</v>
      </c>
      <c r="B72" s="171" t="s">
        <v>697</v>
      </c>
      <c r="C72" s="79" t="s">
        <v>85</v>
      </c>
      <c r="D72"/>
      <c r="E72" s="6"/>
      <c r="F72" s="83">
        <v>341</v>
      </c>
      <c r="G72" s="90"/>
      <c r="H72" s="90"/>
      <c r="I72" s="240">
        <f t="shared" si="0"/>
        <v>91780.979999999865</v>
      </c>
      <c r="J72"/>
    </row>
    <row r="73" spans="1:10" s="62" customFormat="1" x14ac:dyDescent="0.45">
      <c r="A73">
        <v>66</v>
      </c>
      <c r="B73" s="171" t="s">
        <v>696</v>
      </c>
      <c r="C73" s="79" t="s">
        <v>85</v>
      </c>
      <c r="D73"/>
      <c r="E73" s="6"/>
      <c r="F73" s="83">
        <v>390</v>
      </c>
      <c r="G73" s="90"/>
      <c r="H73" s="90"/>
      <c r="I73" s="240">
        <f t="shared" ref="I73:I136" si="1">I72+F73-G73-H73</f>
        <v>92170.979999999865</v>
      </c>
      <c r="J73"/>
    </row>
    <row r="74" spans="1:10" s="62" customFormat="1" x14ac:dyDescent="0.45">
      <c r="A74">
        <v>67</v>
      </c>
      <c r="B74" s="171" t="s">
        <v>696</v>
      </c>
      <c r="C74" s="79" t="s">
        <v>85</v>
      </c>
      <c r="D74"/>
      <c r="E74" s="6"/>
      <c r="F74" s="83">
        <v>300</v>
      </c>
      <c r="G74" s="90"/>
      <c r="H74" s="90"/>
      <c r="I74" s="240">
        <f t="shared" si="1"/>
        <v>92470.979999999865</v>
      </c>
      <c r="J74"/>
    </row>
    <row r="75" spans="1:10" s="62" customFormat="1" x14ac:dyDescent="0.45">
      <c r="A75">
        <v>68</v>
      </c>
      <c r="B75" s="171" t="s">
        <v>695</v>
      </c>
      <c r="C75" s="79" t="s">
        <v>85</v>
      </c>
      <c r="D75"/>
      <c r="E75" s="6"/>
      <c r="F75" s="83">
        <v>390.25</v>
      </c>
      <c r="G75" s="90"/>
      <c r="H75" s="90"/>
      <c r="I75" s="240">
        <f t="shared" si="1"/>
        <v>92861.229999999865</v>
      </c>
      <c r="J75"/>
    </row>
    <row r="76" spans="1:10" s="62" customFormat="1" x14ac:dyDescent="0.45">
      <c r="A76">
        <v>69</v>
      </c>
      <c r="B76" s="171" t="s">
        <v>695</v>
      </c>
      <c r="C76" s="79" t="s">
        <v>85</v>
      </c>
      <c r="D76"/>
      <c r="E76" s="6"/>
      <c r="F76" s="83">
        <v>384.21</v>
      </c>
      <c r="G76" s="90"/>
      <c r="H76" s="90"/>
      <c r="I76" s="240">
        <f t="shared" si="1"/>
        <v>93245.439999999871</v>
      </c>
      <c r="J76"/>
    </row>
    <row r="77" spans="1:10" s="62" customFormat="1" x14ac:dyDescent="0.45">
      <c r="A77">
        <v>70</v>
      </c>
      <c r="B77" s="171" t="s">
        <v>694</v>
      </c>
      <c r="C77" s="79" t="s">
        <v>528</v>
      </c>
      <c r="D77"/>
      <c r="E77" s="6"/>
      <c r="F77" s="6"/>
      <c r="G77" s="247">
        <v>50</v>
      </c>
      <c r="H77" s="90"/>
      <c r="I77" s="240">
        <f t="shared" si="1"/>
        <v>93195.439999999871</v>
      </c>
      <c r="J77"/>
    </row>
    <row r="78" spans="1:10" s="62" customFormat="1" x14ac:dyDescent="0.45">
      <c r="A78">
        <v>71</v>
      </c>
      <c r="B78" s="171" t="s">
        <v>694</v>
      </c>
      <c r="C78" s="79" t="s">
        <v>119</v>
      </c>
      <c r="D78"/>
      <c r="E78" s="6"/>
      <c r="F78" s="6"/>
      <c r="G78" s="90"/>
      <c r="H78" s="90">
        <v>0.05</v>
      </c>
      <c r="I78" s="240">
        <f t="shared" si="1"/>
        <v>93195.389999999868</v>
      </c>
      <c r="J78"/>
    </row>
    <row r="79" spans="1:10" s="62" customFormat="1" x14ac:dyDescent="0.45">
      <c r="A79">
        <v>72</v>
      </c>
      <c r="B79" s="171" t="s">
        <v>694</v>
      </c>
      <c r="C79" s="79" t="s">
        <v>223</v>
      </c>
      <c r="D79"/>
      <c r="E79" s="6"/>
      <c r="F79" s="6"/>
      <c r="G79" s="248">
        <v>1157.72</v>
      </c>
      <c r="H79" s="90"/>
      <c r="I79" s="240">
        <f t="shared" si="1"/>
        <v>92037.669999999867</v>
      </c>
      <c r="J79"/>
    </row>
    <row r="80" spans="1:10" s="62" customFormat="1" x14ac:dyDescent="0.45">
      <c r="A80">
        <v>73</v>
      </c>
      <c r="B80" s="171" t="s">
        <v>694</v>
      </c>
      <c r="C80" s="79" t="s">
        <v>118</v>
      </c>
      <c r="D80"/>
      <c r="E80" s="6"/>
      <c r="F80" s="6"/>
      <c r="G80" s="248">
        <v>246</v>
      </c>
      <c r="H80" s="90"/>
      <c r="I80" s="240">
        <f t="shared" si="1"/>
        <v>91791.669999999867</v>
      </c>
      <c r="J80"/>
    </row>
    <row r="81" spans="1:10" s="62" customFormat="1" x14ac:dyDescent="0.45">
      <c r="A81">
        <v>74</v>
      </c>
      <c r="B81" s="171" t="s">
        <v>694</v>
      </c>
      <c r="C81" s="79" t="s">
        <v>85</v>
      </c>
      <c r="D81"/>
      <c r="E81" s="6"/>
      <c r="F81" s="83">
        <v>500</v>
      </c>
      <c r="G81" s="90"/>
      <c r="H81" s="90"/>
      <c r="I81" s="240">
        <f t="shared" si="1"/>
        <v>92291.669999999867</v>
      </c>
      <c r="J81"/>
    </row>
    <row r="82" spans="1:10" s="62" customFormat="1" x14ac:dyDescent="0.45">
      <c r="A82">
        <v>75</v>
      </c>
      <c r="B82" s="171" t="s">
        <v>698</v>
      </c>
      <c r="C82" s="79" t="s">
        <v>87</v>
      </c>
      <c r="D82"/>
      <c r="E82" s="6"/>
      <c r="F82" s="83">
        <v>350</v>
      </c>
      <c r="G82" s="90"/>
      <c r="H82" s="90"/>
      <c r="I82" s="240">
        <f t="shared" si="1"/>
        <v>92641.669999999867</v>
      </c>
      <c r="J82"/>
    </row>
    <row r="83" spans="1:10" s="62" customFormat="1" x14ac:dyDescent="0.45">
      <c r="A83">
        <v>76</v>
      </c>
      <c r="B83" s="171" t="s">
        <v>698</v>
      </c>
      <c r="C83" s="79" t="s">
        <v>85</v>
      </c>
      <c r="D83"/>
      <c r="E83" s="6"/>
      <c r="F83" s="83">
        <v>450</v>
      </c>
      <c r="G83" s="90"/>
      <c r="H83" s="90"/>
      <c r="I83" s="240">
        <f t="shared" si="1"/>
        <v>93091.669999999867</v>
      </c>
      <c r="J83"/>
    </row>
    <row r="84" spans="1:10" s="62" customFormat="1" x14ac:dyDescent="0.45">
      <c r="A84">
        <v>77</v>
      </c>
      <c r="B84" s="171" t="s">
        <v>698</v>
      </c>
      <c r="C84" s="79" t="s">
        <v>181</v>
      </c>
      <c r="D84"/>
      <c r="E84" s="6"/>
      <c r="F84" s="6"/>
      <c r="G84" s="248">
        <v>238.36</v>
      </c>
      <c r="H84" s="90"/>
      <c r="I84" s="240">
        <f t="shared" si="1"/>
        <v>92853.309999999867</v>
      </c>
      <c r="J84"/>
    </row>
    <row r="85" spans="1:10" s="62" customFormat="1" x14ac:dyDescent="0.45">
      <c r="A85">
        <v>78</v>
      </c>
      <c r="B85" s="171" t="s">
        <v>698</v>
      </c>
      <c r="C85" s="79" t="s">
        <v>181</v>
      </c>
      <c r="D85"/>
      <c r="E85" s="6"/>
      <c r="F85" s="6"/>
      <c r="G85" s="248">
        <v>472</v>
      </c>
      <c r="H85" s="90"/>
      <c r="I85" s="240">
        <f t="shared" si="1"/>
        <v>92381.309999999867</v>
      </c>
      <c r="J85"/>
    </row>
    <row r="86" spans="1:10" s="62" customFormat="1" x14ac:dyDescent="0.45">
      <c r="A86">
        <v>79</v>
      </c>
      <c r="B86" s="171" t="s">
        <v>698</v>
      </c>
      <c r="C86" s="79" t="s">
        <v>153</v>
      </c>
      <c r="D86"/>
      <c r="E86" s="6"/>
      <c r="F86" s="6"/>
      <c r="G86" s="278">
        <v>348.8</v>
      </c>
      <c r="H86" s="90"/>
      <c r="I86" s="240">
        <f t="shared" si="1"/>
        <v>92032.509999999864</v>
      </c>
      <c r="J86"/>
    </row>
    <row r="87" spans="1:10" s="62" customFormat="1" x14ac:dyDescent="0.45">
      <c r="A87">
        <v>80</v>
      </c>
      <c r="B87" s="171" t="s">
        <v>698</v>
      </c>
      <c r="C87" s="79" t="s">
        <v>150</v>
      </c>
      <c r="D87"/>
      <c r="E87" s="6"/>
      <c r="F87" s="6"/>
      <c r="G87" s="278">
        <v>458.4</v>
      </c>
      <c r="H87" s="90"/>
      <c r="I87" s="240">
        <f t="shared" si="1"/>
        <v>91574.10999999987</v>
      </c>
      <c r="J87"/>
    </row>
    <row r="88" spans="1:10" s="62" customFormat="1" x14ac:dyDescent="0.45">
      <c r="A88">
        <v>81</v>
      </c>
      <c r="B88" s="171" t="s">
        <v>698</v>
      </c>
      <c r="C88" s="79" t="s">
        <v>147</v>
      </c>
      <c r="D88"/>
      <c r="E88" s="6"/>
      <c r="F88" s="6"/>
      <c r="G88" s="278">
        <v>239.6</v>
      </c>
      <c r="H88" s="90"/>
      <c r="I88" s="240">
        <f t="shared" si="1"/>
        <v>91334.509999999864</v>
      </c>
      <c r="J88"/>
    </row>
    <row r="89" spans="1:10" s="62" customFormat="1" x14ac:dyDescent="0.45">
      <c r="A89">
        <v>82</v>
      </c>
      <c r="B89" s="171" t="s">
        <v>698</v>
      </c>
      <c r="C89" s="79" t="s">
        <v>151</v>
      </c>
      <c r="D89"/>
      <c r="E89" s="6"/>
      <c r="F89" s="6"/>
      <c r="G89" s="278">
        <v>199.6</v>
      </c>
      <c r="H89" s="90"/>
      <c r="I89" s="240">
        <f t="shared" si="1"/>
        <v>91134.909999999858</v>
      </c>
      <c r="J89"/>
    </row>
    <row r="90" spans="1:10" s="62" customFormat="1" x14ac:dyDescent="0.45">
      <c r="A90">
        <v>83</v>
      </c>
      <c r="B90" s="171" t="s">
        <v>698</v>
      </c>
      <c r="C90" s="79" t="s">
        <v>149</v>
      </c>
      <c r="D90"/>
      <c r="E90" s="6"/>
      <c r="F90" s="6"/>
      <c r="G90" s="278">
        <v>215.4</v>
      </c>
      <c r="H90" s="90"/>
      <c r="I90" s="240">
        <f t="shared" si="1"/>
        <v>90919.509999999864</v>
      </c>
      <c r="J90"/>
    </row>
    <row r="91" spans="1:10" s="62" customFormat="1" x14ac:dyDescent="0.45">
      <c r="A91">
        <v>84</v>
      </c>
      <c r="B91" s="171" t="s">
        <v>698</v>
      </c>
      <c r="C91" s="79" t="s">
        <v>148</v>
      </c>
      <c r="D91"/>
      <c r="E91" s="6"/>
      <c r="F91" s="6"/>
      <c r="G91" s="278">
        <v>227.6</v>
      </c>
      <c r="H91" s="90"/>
      <c r="I91" s="240">
        <f t="shared" si="1"/>
        <v>90691.909999999858</v>
      </c>
      <c r="J91"/>
    </row>
    <row r="92" spans="1:10" s="62" customFormat="1" x14ac:dyDescent="0.45">
      <c r="A92">
        <v>85</v>
      </c>
      <c r="B92" s="171" t="s">
        <v>698</v>
      </c>
      <c r="C92" s="79" t="s">
        <v>152</v>
      </c>
      <c r="D92"/>
      <c r="E92" s="6"/>
      <c r="F92" s="6"/>
      <c r="G92" s="278">
        <v>167.5</v>
      </c>
      <c r="H92" s="90"/>
      <c r="I92" s="240">
        <f t="shared" si="1"/>
        <v>90524.409999999858</v>
      </c>
      <c r="J92"/>
    </row>
    <row r="93" spans="1:10" s="62" customFormat="1" x14ac:dyDescent="0.45">
      <c r="A93">
        <v>86</v>
      </c>
      <c r="B93" s="171" t="s">
        <v>698</v>
      </c>
      <c r="C93" s="79" t="s">
        <v>146</v>
      </c>
      <c r="D93"/>
      <c r="E93" s="6"/>
      <c r="F93" s="6"/>
      <c r="G93" s="278">
        <v>254.7</v>
      </c>
      <c r="H93" s="90"/>
      <c r="I93" s="240">
        <f t="shared" si="1"/>
        <v>90269.709999999861</v>
      </c>
      <c r="J93"/>
    </row>
    <row r="94" spans="1:10" s="62" customFormat="1" x14ac:dyDescent="0.45">
      <c r="A94">
        <v>87</v>
      </c>
      <c r="B94" s="171" t="s">
        <v>698</v>
      </c>
      <c r="C94" s="79" t="s">
        <v>155</v>
      </c>
      <c r="D94"/>
      <c r="E94" s="6"/>
      <c r="F94" s="6"/>
      <c r="G94" s="278">
        <v>256</v>
      </c>
      <c r="H94" s="90"/>
      <c r="I94" s="240">
        <f t="shared" si="1"/>
        <v>90013.709999999861</v>
      </c>
      <c r="J94"/>
    </row>
    <row r="95" spans="1:10" s="62" customFormat="1" x14ac:dyDescent="0.45">
      <c r="A95">
        <v>88</v>
      </c>
      <c r="B95" s="171" t="s">
        <v>698</v>
      </c>
      <c r="C95" s="79" t="s">
        <v>154</v>
      </c>
      <c r="D95"/>
      <c r="E95" s="6"/>
      <c r="F95" s="6"/>
      <c r="G95" s="278">
        <v>3294.1</v>
      </c>
      <c r="H95" s="90"/>
      <c r="I95" s="240">
        <f t="shared" si="1"/>
        <v>86719.609999999855</v>
      </c>
      <c r="J95"/>
    </row>
    <row r="96" spans="1:10" s="62" customFormat="1" x14ac:dyDescent="0.45">
      <c r="A96">
        <v>89</v>
      </c>
      <c r="B96" s="171" t="s">
        <v>698</v>
      </c>
      <c r="C96" s="79" t="s">
        <v>145</v>
      </c>
      <c r="D96"/>
      <c r="E96" s="6"/>
      <c r="F96" s="6"/>
      <c r="G96" s="279">
        <v>5459.4</v>
      </c>
      <c r="H96" s="90"/>
      <c r="I96" s="240">
        <f t="shared" si="1"/>
        <v>81260.209999999861</v>
      </c>
      <c r="J96"/>
    </row>
    <row r="97" spans="1:10" s="62" customFormat="1" x14ac:dyDescent="0.45">
      <c r="A97">
        <v>90</v>
      </c>
      <c r="B97" s="171" t="s">
        <v>698</v>
      </c>
      <c r="C97" s="79" t="s">
        <v>156</v>
      </c>
      <c r="D97"/>
      <c r="E97" s="6"/>
      <c r="F97" s="6"/>
      <c r="G97" s="279">
        <v>8700.2999999999993</v>
      </c>
      <c r="H97" s="90"/>
      <c r="I97" s="240">
        <f t="shared" si="1"/>
        <v>72559.909999999858</v>
      </c>
      <c r="J97"/>
    </row>
    <row r="98" spans="1:10" s="62" customFormat="1" x14ac:dyDescent="0.45">
      <c r="A98">
        <v>91</v>
      </c>
      <c r="B98" s="171" t="s">
        <v>698</v>
      </c>
      <c r="C98" s="79" t="s">
        <v>119</v>
      </c>
      <c r="D98"/>
      <c r="E98" s="6"/>
      <c r="F98" s="6"/>
      <c r="G98" s="90"/>
      <c r="H98" s="90">
        <v>0.8</v>
      </c>
      <c r="I98" s="240">
        <f t="shared" si="1"/>
        <v>72559.109999999855</v>
      </c>
      <c r="J98"/>
    </row>
    <row r="99" spans="1:10" s="62" customFormat="1" x14ac:dyDescent="0.45">
      <c r="A99">
        <v>92</v>
      </c>
      <c r="B99" s="171">
        <v>45975</v>
      </c>
      <c r="C99" s="79" t="s">
        <v>157</v>
      </c>
      <c r="G99" s="227">
        <v>1946.65</v>
      </c>
      <c r="H99" s="90">
        <v>4.3</v>
      </c>
      <c r="I99" s="240">
        <f t="shared" si="1"/>
        <v>70608.159999999858</v>
      </c>
      <c r="J99"/>
    </row>
    <row r="100" spans="1:10" s="62" customFormat="1" x14ac:dyDescent="0.45">
      <c r="A100">
        <v>93</v>
      </c>
      <c r="B100" s="171">
        <v>45975</v>
      </c>
      <c r="C100" s="79" t="s">
        <v>158</v>
      </c>
      <c r="G100" s="227">
        <v>500</v>
      </c>
      <c r="H100" s="86"/>
      <c r="I100" s="240">
        <f t="shared" si="1"/>
        <v>70108.159999999858</v>
      </c>
      <c r="J100"/>
    </row>
    <row r="101" spans="1:10" s="62" customFormat="1" x14ac:dyDescent="0.45">
      <c r="A101">
        <v>94</v>
      </c>
      <c r="B101" s="171" t="s">
        <v>699</v>
      </c>
      <c r="C101" s="79" t="s">
        <v>700</v>
      </c>
      <c r="D101"/>
      <c r="E101" s="6"/>
      <c r="F101" s="6"/>
      <c r="G101" s="247">
        <v>14242.72</v>
      </c>
      <c r="H101" s="90"/>
      <c r="I101" s="240">
        <f t="shared" si="1"/>
        <v>55865.439999999857</v>
      </c>
      <c r="J101"/>
    </row>
    <row r="102" spans="1:10" s="62" customFormat="1" x14ac:dyDescent="0.45">
      <c r="A102">
        <v>95</v>
      </c>
      <c r="B102" s="171" t="s">
        <v>699</v>
      </c>
      <c r="C102" s="79" t="s">
        <v>86</v>
      </c>
      <c r="D102"/>
      <c r="E102" s="6"/>
      <c r="F102" s="83">
        <v>350</v>
      </c>
      <c r="G102" s="90"/>
      <c r="H102" s="90"/>
      <c r="I102" s="240">
        <f t="shared" si="1"/>
        <v>56215.439999999857</v>
      </c>
      <c r="J102"/>
    </row>
    <row r="103" spans="1:10" s="62" customFormat="1" x14ac:dyDescent="0.45">
      <c r="A103">
        <v>96</v>
      </c>
      <c r="B103" s="171" t="s">
        <v>699</v>
      </c>
      <c r="C103" s="79" t="s">
        <v>86</v>
      </c>
      <c r="D103"/>
      <c r="E103" s="6"/>
      <c r="F103" s="83">
        <v>382.33</v>
      </c>
      <c r="G103" s="90"/>
      <c r="H103" s="90"/>
      <c r="I103" s="240">
        <f t="shared" si="1"/>
        <v>56597.769999999859</v>
      </c>
      <c r="J103"/>
    </row>
    <row r="104" spans="1:10" s="62" customFormat="1" x14ac:dyDescent="0.45">
      <c r="A104">
        <v>97</v>
      </c>
      <c r="B104" s="171" t="s">
        <v>699</v>
      </c>
      <c r="C104" s="79" t="s">
        <v>119</v>
      </c>
      <c r="D104"/>
      <c r="E104" s="6"/>
      <c r="F104" s="6"/>
      <c r="G104" s="90"/>
      <c r="H104" s="90">
        <v>0.75</v>
      </c>
      <c r="I104" s="240">
        <f t="shared" si="1"/>
        <v>56597.019999999859</v>
      </c>
      <c r="J104"/>
    </row>
    <row r="105" spans="1:10" s="62" customFormat="1" x14ac:dyDescent="0.45">
      <c r="A105">
        <v>98</v>
      </c>
      <c r="B105" s="171" t="s">
        <v>699</v>
      </c>
      <c r="C105" s="79" t="s">
        <v>86</v>
      </c>
      <c r="D105"/>
      <c r="E105" s="6"/>
      <c r="F105" s="83">
        <v>375.64</v>
      </c>
      <c r="G105" s="90"/>
      <c r="H105" s="90"/>
      <c r="I105" s="240">
        <f t="shared" si="1"/>
        <v>56972.659999999858</v>
      </c>
      <c r="J105"/>
    </row>
    <row r="106" spans="1:10" s="62" customFormat="1" x14ac:dyDescent="0.45">
      <c r="A106">
        <v>99</v>
      </c>
      <c r="B106" s="171" t="s">
        <v>699</v>
      </c>
      <c r="C106" s="79" t="s">
        <v>87</v>
      </c>
      <c r="D106"/>
      <c r="E106" s="6"/>
      <c r="F106" s="83">
        <v>373</v>
      </c>
      <c r="G106" s="90"/>
      <c r="H106" s="90"/>
      <c r="I106" s="240">
        <f t="shared" si="1"/>
        <v>57345.659999999858</v>
      </c>
      <c r="J106"/>
    </row>
    <row r="107" spans="1:10" s="62" customFormat="1" x14ac:dyDescent="0.45">
      <c r="A107">
        <v>100</v>
      </c>
      <c r="B107" s="171" t="s">
        <v>699</v>
      </c>
      <c r="C107" s="79" t="s">
        <v>87</v>
      </c>
      <c r="D107"/>
      <c r="E107" s="6"/>
      <c r="F107" s="83">
        <v>357.15</v>
      </c>
      <c r="G107" s="90"/>
      <c r="H107" s="90"/>
      <c r="I107" s="240">
        <f t="shared" si="1"/>
        <v>57702.809999999859</v>
      </c>
      <c r="J107"/>
    </row>
    <row r="108" spans="1:10" s="62" customFormat="1" x14ac:dyDescent="0.45">
      <c r="A108">
        <v>101</v>
      </c>
      <c r="B108" s="171" t="s">
        <v>701</v>
      </c>
      <c r="C108" s="79" t="s">
        <v>87</v>
      </c>
      <c r="D108"/>
      <c r="E108" s="6"/>
      <c r="F108" s="83">
        <v>387.51</v>
      </c>
      <c r="G108" s="90"/>
      <c r="H108" s="90"/>
      <c r="I108" s="240">
        <f t="shared" si="1"/>
        <v>58090.319999999861</v>
      </c>
      <c r="J108"/>
    </row>
    <row r="109" spans="1:10" s="62" customFormat="1" x14ac:dyDescent="0.45">
      <c r="A109">
        <v>102</v>
      </c>
      <c r="B109" s="171" t="s">
        <v>701</v>
      </c>
      <c r="C109" s="79" t="s">
        <v>605</v>
      </c>
      <c r="D109"/>
      <c r="E109" s="6"/>
      <c r="F109" s="6"/>
      <c r="G109" s="247">
        <v>200</v>
      </c>
      <c r="H109" s="90"/>
      <c r="I109" s="240">
        <f t="shared" si="1"/>
        <v>57890.319999999861</v>
      </c>
      <c r="J109"/>
    </row>
    <row r="110" spans="1:10" s="62" customFormat="1" x14ac:dyDescent="0.45">
      <c r="A110">
        <v>103</v>
      </c>
      <c r="B110" s="171" t="s">
        <v>701</v>
      </c>
      <c r="C110" s="79" t="s">
        <v>118</v>
      </c>
      <c r="D110"/>
      <c r="E110" s="6"/>
      <c r="F110" s="6"/>
      <c r="G110" s="248">
        <v>65</v>
      </c>
      <c r="H110" s="90"/>
      <c r="I110" s="240">
        <f t="shared" si="1"/>
        <v>57825.319999999861</v>
      </c>
      <c r="J110"/>
    </row>
    <row r="111" spans="1:10" s="62" customFormat="1" x14ac:dyDescent="0.45">
      <c r="A111">
        <v>104</v>
      </c>
      <c r="B111" s="171" t="s">
        <v>701</v>
      </c>
      <c r="C111" s="79" t="s">
        <v>85</v>
      </c>
      <c r="D111"/>
      <c r="E111" s="6"/>
      <c r="F111" s="83">
        <v>374.99</v>
      </c>
      <c r="G111" s="90"/>
      <c r="H111" s="90"/>
      <c r="I111" s="240">
        <f t="shared" si="1"/>
        <v>58200.309999999859</v>
      </c>
      <c r="J111"/>
    </row>
    <row r="112" spans="1:10" s="62" customFormat="1" x14ac:dyDescent="0.45">
      <c r="A112">
        <v>105</v>
      </c>
      <c r="B112" s="171" t="s">
        <v>701</v>
      </c>
      <c r="C112" s="79" t="s">
        <v>85</v>
      </c>
      <c r="D112"/>
      <c r="E112" s="6"/>
      <c r="F112" s="83">
        <v>361.33</v>
      </c>
      <c r="G112" s="90"/>
      <c r="H112" s="90"/>
      <c r="I112" s="240">
        <f t="shared" si="1"/>
        <v>58561.639999999861</v>
      </c>
      <c r="J112"/>
    </row>
    <row r="113" spans="1:10" s="62" customFormat="1" x14ac:dyDescent="0.45">
      <c r="A113">
        <v>106</v>
      </c>
      <c r="B113" s="171" t="s">
        <v>702</v>
      </c>
      <c r="C113" s="79" t="s">
        <v>118</v>
      </c>
      <c r="D113"/>
      <c r="E113" s="6"/>
      <c r="F113" s="6"/>
      <c r="G113" s="277">
        <v>16</v>
      </c>
      <c r="H113" s="90"/>
      <c r="I113" s="240">
        <f t="shared" si="1"/>
        <v>58545.639999999861</v>
      </c>
      <c r="J113"/>
    </row>
    <row r="114" spans="1:10" s="62" customFormat="1" x14ac:dyDescent="0.45">
      <c r="A114">
        <v>107</v>
      </c>
      <c r="B114" s="171" t="s">
        <v>702</v>
      </c>
      <c r="C114" s="79" t="s">
        <v>85</v>
      </c>
      <c r="D114"/>
      <c r="E114" s="6"/>
      <c r="F114" s="83">
        <v>796.5</v>
      </c>
      <c r="G114" s="90"/>
      <c r="H114" s="90"/>
      <c r="I114" s="240">
        <f t="shared" si="1"/>
        <v>59342.139999999861</v>
      </c>
      <c r="J114"/>
    </row>
    <row r="115" spans="1:10" s="62" customFormat="1" x14ac:dyDescent="0.45">
      <c r="A115">
        <v>108</v>
      </c>
      <c r="B115" s="171">
        <v>45978</v>
      </c>
      <c r="C115" s="79" t="s">
        <v>85</v>
      </c>
      <c r="D115"/>
      <c r="E115" s="6"/>
      <c r="F115" s="83">
        <v>453.66</v>
      </c>
      <c r="G115" s="90"/>
      <c r="H115" s="90"/>
      <c r="I115" s="240">
        <f t="shared" si="1"/>
        <v>59795.799999999865</v>
      </c>
      <c r="J115"/>
    </row>
    <row r="116" spans="1:10" s="62" customFormat="1" x14ac:dyDescent="0.45">
      <c r="A116">
        <v>109</v>
      </c>
      <c r="B116" s="171" t="s">
        <v>704</v>
      </c>
      <c r="C116" s="79" t="s">
        <v>119</v>
      </c>
      <c r="D116"/>
      <c r="E116" s="6"/>
      <c r="F116" s="6"/>
      <c r="G116" s="90"/>
      <c r="H116" s="90">
        <v>0.05</v>
      </c>
      <c r="I116" s="240">
        <f t="shared" si="1"/>
        <v>59795.749999999862</v>
      </c>
      <c r="J116"/>
    </row>
    <row r="117" spans="1:10" s="62" customFormat="1" x14ac:dyDescent="0.45">
      <c r="A117">
        <v>110</v>
      </c>
      <c r="B117" s="171" t="s">
        <v>704</v>
      </c>
      <c r="C117" s="79" t="s">
        <v>85</v>
      </c>
      <c r="D117"/>
      <c r="E117" s="6"/>
      <c r="F117" s="83">
        <v>1800</v>
      </c>
      <c r="G117" s="90"/>
      <c r="H117" s="90"/>
      <c r="I117" s="240">
        <f t="shared" si="1"/>
        <v>61595.749999999862</v>
      </c>
      <c r="J117"/>
    </row>
    <row r="118" spans="1:10" s="62" customFormat="1" x14ac:dyDescent="0.45">
      <c r="A118">
        <v>111</v>
      </c>
      <c r="B118" s="171" t="s">
        <v>704</v>
      </c>
      <c r="C118" s="79" t="s">
        <v>85</v>
      </c>
      <c r="D118"/>
      <c r="E118" s="6"/>
      <c r="F118" s="83">
        <v>442.25</v>
      </c>
      <c r="G118" s="90"/>
      <c r="H118" s="90"/>
      <c r="I118" s="240">
        <f t="shared" si="1"/>
        <v>62037.999999999862</v>
      </c>
      <c r="J118"/>
    </row>
    <row r="119" spans="1:10" s="62" customFormat="1" x14ac:dyDescent="0.45">
      <c r="A119">
        <v>112</v>
      </c>
      <c r="B119" s="171" t="s">
        <v>704</v>
      </c>
      <c r="C119" s="79" t="s">
        <v>113</v>
      </c>
      <c r="D119"/>
      <c r="E119" s="6"/>
      <c r="F119" s="83">
        <v>430</v>
      </c>
      <c r="G119" s="90"/>
      <c r="H119" s="90"/>
      <c r="I119" s="240">
        <f t="shared" si="1"/>
        <v>62467.999999999862</v>
      </c>
      <c r="J119"/>
    </row>
    <row r="120" spans="1:10" s="62" customFormat="1" x14ac:dyDescent="0.45">
      <c r="A120">
        <v>113</v>
      </c>
      <c r="B120" s="171" t="s">
        <v>704</v>
      </c>
      <c r="C120" s="79" t="s">
        <v>115</v>
      </c>
      <c r="D120"/>
      <c r="E120" s="6"/>
      <c r="F120" s="83">
        <v>410.04</v>
      </c>
      <c r="G120" s="90"/>
      <c r="H120" s="90"/>
      <c r="I120" s="240">
        <f t="shared" si="1"/>
        <v>62878.039999999863</v>
      </c>
      <c r="J120"/>
    </row>
    <row r="121" spans="1:10" s="62" customFormat="1" x14ac:dyDescent="0.45">
      <c r="A121">
        <v>114</v>
      </c>
      <c r="B121" s="171" t="s">
        <v>704</v>
      </c>
      <c r="C121" s="79" t="s">
        <v>86</v>
      </c>
      <c r="D121"/>
      <c r="E121" s="6"/>
      <c r="F121" s="83">
        <v>403.24</v>
      </c>
      <c r="G121" s="90"/>
      <c r="H121" s="90"/>
      <c r="I121" s="240">
        <f t="shared" si="1"/>
        <v>63281.279999999861</v>
      </c>
      <c r="J121"/>
    </row>
    <row r="122" spans="1:10" s="62" customFormat="1" x14ac:dyDescent="0.45">
      <c r="A122">
        <v>115</v>
      </c>
      <c r="B122" s="171" t="s">
        <v>704</v>
      </c>
      <c r="C122" s="79" t="s">
        <v>143</v>
      </c>
      <c r="D122"/>
      <c r="E122" s="6"/>
      <c r="F122" s="83">
        <v>402.69</v>
      </c>
      <c r="G122" s="90"/>
      <c r="H122" s="90"/>
      <c r="I122" s="240">
        <f t="shared" si="1"/>
        <v>63683.969999999863</v>
      </c>
      <c r="J122"/>
    </row>
    <row r="123" spans="1:10" s="62" customFormat="1" x14ac:dyDescent="0.45">
      <c r="A123">
        <v>116</v>
      </c>
      <c r="B123" s="171" t="s">
        <v>704</v>
      </c>
      <c r="C123" s="79" t="s">
        <v>705</v>
      </c>
      <c r="D123"/>
      <c r="E123" s="6"/>
      <c r="F123" s="83">
        <v>389.73</v>
      </c>
      <c r="G123" s="90"/>
      <c r="H123" s="90"/>
      <c r="I123" s="240">
        <f t="shared" si="1"/>
        <v>64073.699999999866</v>
      </c>
      <c r="J123"/>
    </row>
    <row r="124" spans="1:10" s="62" customFormat="1" x14ac:dyDescent="0.45">
      <c r="A124">
        <v>117</v>
      </c>
      <c r="B124" s="171" t="s">
        <v>704</v>
      </c>
      <c r="C124" s="79" t="s">
        <v>85</v>
      </c>
      <c r="D124"/>
      <c r="E124" s="6"/>
      <c r="F124" s="83">
        <v>368.98</v>
      </c>
      <c r="G124" s="90"/>
      <c r="H124" s="90"/>
      <c r="I124" s="240">
        <f t="shared" si="1"/>
        <v>64442.679999999869</v>
      </c>
      <c r="J124"/>
    </row>
    <row r="125" spans="1:10" s="62" customFormat="1" x14ac:dyDescent="0.45">
      <c r="A125">
        <v>118</v>
      </c>
      <c r="B125" s="171" t="s">
        <v>704</v>
      </c>
      <c r="C125" s="79" t="s">
        <v>87</v>
      </c>
      <c r="D125"/>
      <c r="E125" s="6"/>
      <c r="F125" s="83">
        <v>366</v>
      </c>
      <c r="G125" s="90"/>
      <c r="H125" s="90"/>
      <c r="I125" s="240">
        <f t="shared" si="1"/>
        <v>64808.679999999869</v>
      </c>
      <c r="J125"/>
    </row>
    <row r="126" spans="1:10" s="62" customFormat="1" x14ac:dyDescent="0.45">
      <c r="A126">
        <v>119</v>
      </c>
      <c r="B126" s="171" t="s">
        <v>704</v>
      </c>
      <c r="C126" s="79" t="s">
        <v>86</v>
      </c>
      <c r="D126"/>
      <c r="E126" s="6"/>
      <c r="F126" s="83">
        <v>363.68</v>
      </c>
      <c r="G126" s="90"/>
      <c r="H126" s="90"/>
      <c r="I126" s="240">
        <f t="shared" si="1"/>
        <v>65172.35999999987</v>
      </c>
      <c r="J126"/>
    </row>
    <row r="127" spans="1:10" s="62" customFormat="1" x14ac:dyDescent="0.45">
      <c r="A127">
        <v>120</v>
      </c>
      <c r="B127" s="171" t="s">
        <v>704</v>
      </c>
      <c r="C127" s="79" t="s">
        <v>87</v>
      </c>
      <c r="D127"/>
      <c r="E127" s="6"/>
      <c r="F127" s="83">
        <v>360</v>
      </c>
      <c r="G127" s="90"/>
      <c r="H127" s="90"/>
      <c r="I127" s="240">
        <f t="shared" si="1"/>
        <v>65532.35999999987</v>
      </c>
      <c r="J127"/>
    </row>
    <row r="128" spans="1:10" s="62" customFormat="1" x14ac:dyDescent="0.45">
      <c r="A128">
        <v>121</v>
      </c>
      <c r="B128" s="171" t="s">
        <v>704</v>
      </c>
      <c r="C128" s="79" t="s">
        <v>188</v>
      </c>
      <c r="D128"/>
      <c r="E128" s="6"/>
      <c r="F128" s="83">
        <v>338.22</v>
      </c>
      <c r="G128" s="90"/>
      <c r="H128" s="90"/>
      <c r="I128" s="240">
        <f t="shared" si="1"/>
        <v>65870.579999999871</v>
      </c>
      <c r="J128"/>
    </row>
    <row r="129" spans="1:10" s="62" customFormat="1" x14ac:dyDescent="0.45">
      <c r="A129">
        <v>122</v>
      </c>
      <c r="B129" s="171" t="s">
        <v>704</v>
      </c>
      <c r="C129" s="79" t="s">
        <v>85</v>
      </c>
      <c r="D129"/>
      <c r="E129" s="6"/>
      <c r="F129" s="83">
        <v>331.49</v>
      </c>
      <c r="G129" s="90"/>
      <c r="H129" s="90"/>
      <c r="I129" s="240">
        <f t="shared" si="1"/>
        <v>66202.069999999876</v>
      </c>
      <c r="J129"/>
    </row>
    <row r="130" spans="1:10" s="62" customFormat="1" x14ac:dyDescent="0.45">
      <c r="A130">
        <v>123</v>
      </c>
      <c r="B130" s="171" t="s">
        <v>703</v>
      </c>
      <c r="C130" s="79" t="s">
        <v>118</v>
      </c>
      <c r="D130"/>
      <c r="E130" s="6"/>
      <c r="F130" s="6"/>
      <c r="G130" s="277">
        <v>23</v>
      </c>
      <c r="H130" s="90"/>
      <c r="I130" s="240">
        <f t="shared" si="1"/>
        <v>66179.069999999876</v>
      </c>
      <c r="J130"/>
    </row>
    <row r="131" spans="1:10" s="62" customFormat="1" x14ac:dyDescent="0.45">
      <c r="A131">
        <v>124</v>
      </c>
      <c r="B131" s="171" t="s">
        <v>703</v>
      </c>
      <c r="C131" s="79" t="s">
        <v>143</v>
      </c>
      <c r="D131"/>
      <c r="E131" s="6"/>
      <c r="F131" s="83">
        <v>402.01</v>
      </c>
      <c r="G131" s="90"/>
      <c r="H131" s="90"/>
      <c r="I131" s="240">
        <f t="shared" si="1"/>
        <v>66581.079999999871</v>
      </c>
      <c r="J131"/>
    </row>
    <row r="132" spans="1:10" s="62" customFormat="1" x14ac:dyDescent="0.45">
      <c r="A132">
        <v>125</v>
      </c>
      <c r="B132" s="171" t="s">
        <v>703</v>
      </c>
      <c r="C132" s="79" t="s">
        <v>85</v>
      </c>
      <c r="D132"/>
      <c r="E132" s="6"/>
      <c r="F132" s="83">
        <v>1500</v>
      </c>
      <c r="G132" s="90"/>
      <c r="H132" s="90"/>
      <c r="I132" s="240">
        <f t="shared" si="1"/>
        <v>68081.079999999871</v>
      </c>
      <c r="J132"/>
    </row>
    <row r="133" spans="1:10" s="62" customFormat="1" x14ac:dyDescent="0.45">
      <c r="A133">
        <v>126</v>
      </c>
      <c r="B133" s="171" t="s">
        <v>703</v>
      </c>
      <c r="C133" s="79" t="s">
        <v>706</v>
      </c>
      <c r="D133"/>
      <c r="E133" s="6"/>
      <c r="F133" s="83">
        <v>718</v>
      </c>
      <c r="G133" s="90"/>
      <c r="H133" s="90"/>
      <c r="I133" s="240">
        <f t="shared" si="1"/>
        <v>68799.079999999871</v>
      </c>
      <c r="J133"/>
    </row>
    <row r="134" spans="1:10" s="62" customFormat="1" x14ac:dyDescent="0.45">
      <c r="A134">
        <v>127</v>
      </c>
      <c r="B134" s="171" t="s">
        <v>703</v>
      </c>
      <c r="C134" s="79" t="s">
        <v>143</v>
      </c>
      <c r="D134"/>
      <c r="E134" s="6"/>
      <c r="F134" s="83">
        <v>327.14</v>
      </c>
      <c r="G134" s="90"/>
      <c r="H134" s="90"/>
      <c r="I134" s="240">
        <f t="shared" si="1"/>
        <v>69126.21999999987</v>
      </c>
      <c r="J134"/>
    </row>
    <row r="135" spans="1:10" s="62" customFormat="1" x14ac:dyDescent="0.45">
      <c r="A135">
        <v>128</v>
      </c>
      <c r="B135" s="171" t="s">
        <v>703</v>
      </c>
      <c r="C135" s="79" t="s">
        <v>143</v>
      </c>
      <c r="D135"/>
      <c r="E135" s="6"/>
      <c r="F135" s="83">
        <v>327.14</v>
      </c>
      <c r="G135" s="90"/>
      <c r="H135" s="90"/>
      <c r="I135" s="240">
        <f t="shared" si="1"/>
        <v>69453.35999999987</v>
      </c>
      <c r="J135"/>
    </row>
    <row r="136" spans="1:10" s="62" customFormat="1" x14ac:dyDescent="0.45">
      <c r="A136">
        <v>129</v>
      </c>
      <c r="B136" s="171" t="s">
        <v>703</v>
      </c>
      <c r="C136" s="79" t="s">
        <v>143</v>
      </c>
      <c r="D136"/>
      <c r="E136" s="6"/>
      <c r="F136" s="83">
        <v>300</v>
      </c>
      <c r="G136" s="90"/>
      <c r="H136" s="90"/>
      <c r="I136" s="240">
        <f t="shared" si="1"/>
        <v>69753.35999999987</v>
      </c>
      <c r="J136"/>
    </row>
    <row r="137" spans="1:10" s="62" customFormat="1" x14ac:dyDescent="0.45">
      <c r="A137">
        <v>130</v>
      </c>
      <c r="B137" s="171" t="s">
        <v>703</v>
      </c>
      <c r="C137" s="79" t="s">
        <v>85</v>
      </c>
      <c r="D137"/>
      <c r="E137" s="6"/>
      <c r="F137" s="83">
        <v>348.67</v>
      </c>
      <c r="G137" s="90"/>
      <c r="H137" s="90"/>
      <c r="I137" s="240">
        <f t="shared" ref="I137:I154" si="2">I136+F137-G137-H137</f>
        <v>70102.029999999868</v>
      </c>
      <c r="J137"/>
    </row>
    <row r="138" spans="1:10" s="62" customFormat="1" x14ac:dyDescent="0.45">
      <c r="A138">
        <v>131</v>
      </c>
      <c r="B138" s="171" t="s">
        <v>703</v>
      </c>
      <c r="C138" s="79" t="s">
        <v>87</v>
      </c>
      <c r="D138"/>
      <c r="E138" s="6"/>
      <c r="F138" s="83">
        <v>413.77</v>
      </c>
      <c r="G138" s="90"/>
      <c r="H138" s="90"/>
      <c r="I138" s="240">
        <f t="shared" si="2"/>
        <v>70515.799999999872</v>
      </c>
      <c r="J138"/>
    </row>
    <row r="139" spans="1:10" s="62" customFormat="1" x14ac:dyDescent="0.45">
      <c r="A139">
        <v>132</v>
      </c>
      <c r="B139" s="171" t="s">
        <v>703</v>
      </c>
      <c r="C139" s="79" t="s">
        <v>87</v>
      </c>
      <c r="D139"/>
      <c r="E139" s="6"/>
      <c r="F139" s="83">
        <v>401</v>
      </c>
      <c r="G139" s="90"/>
      <c r="H139" s="90"/>
      <c r="I139" s="240">
        <f t="shared" si="2"/>
        <v>70916.799999999872</v>
      </c>
      <c r="J139"/>
    </row>
    <row r="140" spans="1:10" s="62" customFormat="1" x14ac:dyDescent="0.45">
      <c r="A140">
        <v>133</v>
      </c>
      <c r="B140" s="171" t="s">
        <v>703</v>
      </c>
      <c r="C140" s="79" t="s">
        <v>87</v>
      </c>
      <c r="D140"/>
      <c r="E140" s="6"/>
      <c r="F140" s="83">
        <v>347</v>
      </c>
      <c r="G140" s="90"/>
      <c r="H140" s="90"/>
      <c r="I140" s="240">
        <f t="shared" si="2"/>
        <v>71263.799999999872</v>
      </c>
      <c r="J140"/>
    </row>
    <row r="141" spans="1:10" s="62" customFormat="1" x14ac:dyDescent="0.45">
      <c r="A141">
        <v>134</v>
      </c>
      <c r="B141" s="171" t="s">
        <v>703</v>
      </c>
      <c r="C141" s="79" t="s">
        <v>87</v>
      </c>
      <c r="D141"/>
      <c r="E141" s="6"/>
      <c r="F141" s="83">
        <v>358.07</v>
      </c>
      <c r="G141" s="90"/>
      <c r="H141" s="90"/>
      <c r="I141" s="240">
        <f t="shared" si="2"/>
        <v>71621.869999999879</v>
      </c>
      <c r="J141"/>
    </row>
    <row r="142" spans="1:10" s="62" customFormat="1" x14ac:dyDescent="0.45">
      <c r="A142">
        <v>135</v>
      </c>
      <c r="B142" s="171" t="s">
        <v>703</v>
      </c>
      <c r="C142" s="79" t="s">
        <v>87</v>
      </c>
      <c r="D142"/>
      <c r="E142" s="6"/>
      <c r="F142" s="83">
        <v>430</v>
      </c>
      <c r="G142" s="90"/>
      <c r="H142" s="90"/>
      <c r="I142" s="240">
        <f t="shared" si="2"/>
        <v>72051.869999999879</v>
      </c>
      <c r="J142"/>
    </row>
    <row r="143" spans="1:10" s="62" customFormat="1" x14ac:dyDescent="0.45">
      <c r="A143">
        <v>136</v>
      </c>
      <c r="B143" s="171" t="s">
        <v>703</v>
      </c>
      <c r="C143" s="79" t="s">
        <v>87</v>
      </c>
      <c r="D143"/>
      <c r="E143" s="6"/>
      <c r="F143" s="83">
        <v>488.06</v>
      </c>
      <c r="G143" s="90"/>
      <c r="H143" s="90"/>
      <c r="I143" s="240">
        <f t="shared" si="2"/>
        <v>72539.929999999877</v>
      </c>
      <c r="J143"/>
    </row>
    <row r="144" spans="1:10" s="62" customFormat="1" x14ac:dyDescent="0.45">
      <c r="A144">
        <v>137</v>
      </c>
      <c r="B144" s="171" t="s">
        <v>703</v>
      </c>
      <c r="C144" s="79" t="s">
        <v>85</v>
      </c>
      <c r="D144"/>
      <c r="E144" s="6"/>
      <c r="F144" s="83">
        <v>342</v>
      </c>
      <c r="G144" s="90"/>
      <c r="H144" s="90"/>
      <c r="I144" s="240">
        <f t="shared" si="2"/>
        <v>72881.929999999877</v>
      </c>
      <c r="J144"/>
    </row>
    <row r="145" spans="1:10" s="62" customFormat="1" x14ac:dyDescent="0.45">
      <c r="A145">
        <v>138</v>
      </c>
      <c r="B145" s="171" t="s">
        <v>703</v>
      </c>
      <c r="C145" s="79" t="s">
        <v>87</v>
      </c>
      <c r="D145"/>
      <c r="E145" s="6"/>
      <c r="F145" s="83">
        <v>459.78</v>
      </c>
      <c r="G145" s="90"/>
      <c r="H145" s="90"/>
      <c r="I145" s="240">
        <f t="shared" si="2"/>
        <v>73341.709999999875</v>
      </c>
      <c r="J145"/>
    </row>
    <row r="146" spans="1:10" s="62" customFormat="1" x14ac:dyDescent="0.45">
      <c r="A146">
        <v>139</v>
      </c>
      <c r="B146" s="171" t="s">
        <v>703</v>
      </c>
      <c r="C146" s="79" t="s">
        <v>87</v>
      </c>
      <c r="D146"/>
      <c r="E146" s="6"/>
      <c r="F146" s="83">
        <v>347.12</v>
      </c>
      <c r="G146" s="90"/>
      <c r="H146" s="90"/>
      <c r="I146" s="240">
        <f t="shared" si="2"/>
        <v>73688.829999999871</v>
      </c>
      <c r="J146"/>
    </row>
    <row r="147" spans="1:10" s="62" customFormat="1" x14ac:dyDescent="0.45">
      <c r="A147">
        <v>140</v>
      </c>
      <c r="B147" s="171" t="s">
        <v>703</v>
      </c>
      <c r="C147" s="79" t="s">
        <v>85</v>
      </c>
      <c r="D147"/>
      <c r="E147" s="6"/>
      <c r="F147" s="83">
        <v>362.51</v>
      </c>
      <c r="G147" s="90"/>
      <c r="H147" s="90"/>
      <c r="I147" s="240">
        <f t="shared" si="2"/>
        <v>74051.339999999866</v>
      </c>
      <c r="J147"/>
    </row>
    <row r="148" spans="1:10" s="62" customFormat="1" x14ac:dyDescent="0.45">
      <c r="A148">
        <v>141</v>
      </c>
      <c r="B148" s="171" t="s">
        <v>703</v>
      </c>
      <c r="C148" s="79" t="s">
        <v>86</v>
      </c>
      <c r="D148"/>
      <c r="E148" s="6"/>
      <c r="F148" s="83">
        <v>404.72</v>
      </c>
      <c r="G148" s="90"/>
      <c r="H148" s="90"/>
      <c r="I148" s="240">
        <f t="shared" si="2"/>
        <v>74456.059999999867</v>
      </c>
      <c r="J148"/>
    </row>
    <row r="149" spans="1:10" s="62" customFormat="1" x14ac:dyDescent="0.45">
      <c r="A149">
        <v>142</v>
      </c>
      <c r="B149" s="171">
        <v>45980</v>
      </c>
      <c r="C149" s="79" t="s">
        <v>119</v>
      </c>
      <c r="D149"/>
      <c r="E149" s="6"/>
      <c r="F149" s="6"/>
      <c r="G149" s="90"/>
      <c r="H149" s="90">
        <v>0.05</v>
      </c>
      <c r="I149" s="240">
        <f t="shared" si="2"/>
        <v>74456.009999999864</v>
      </c>
      <c r="J149"/>
    </row>
    <row r="150" spans="1:10" s="62" customFormat="1" x14ac:dyDescent="0.45">
      <c r="A150">
        <v>143</v>
      </c>
      <c r="B150" s="171">
        <v>45980</v>
      </c>
      <c r="C150" s="79" t="s">
        <v>87</v>
      </c>
      <c r="D150"/>
      <c r="E150" s="6"/>
      <c r="F150" s="83">
        <v>411.26</v>
      </c>
      <c r="G150" s="90"/>
      <c r="H150" s="90"/>
      <c r="I150" s="240">
        <f t="shared" si="2"/>
        <v>74867.269999999859</v>
      </c>
      <c r="J150"/>
    </row>
    <row r="151" spans="1:10" s="62" customFormat="1" x14ac:dyDescent="0.45">
      <c r="A151">
        <v>144</v>
      </c>
      <c r="B151" s="171" t="s">
        <v>707</v>
      </c>
      <c r="C151" s="79" t="s">
        <v>87</v>
      </c>
      <c r="D151"/>
      <c r="E151" s="6"/>
      <c r="F151" s="83">
        <v>500</v>
      </c>
      <c r="G151" s="90"/>
      <c r="H151" s="90"/>
      <c r="I151" s="240">
        <f t="shared" si="2"/>
        <v>75367.269999999859</v>
      </c>
      <c r="J151"/>
    </row>
    <row r="152" spans="1:10" s="62" customFormat="1" x14ac:dyDescent="0.45">
      <c r="A152">
        <v>145</v>
      </c>
      <c r="B152" s="171" t="s">
        <v>707</v>
      </c>
      <c r="C152" s="79" t="s">
        <v>87</v>
      </c>
      <c r="D152"/>
      <c r="E152" s="6"/>
      <c r="F152" s="83">
        <v>388.79</v>
      </c>
      <c r="G152" s="90"/>
      <c r="H152" s="90"/>
      <c r="I152" s="240">
        <f t="shared" si="2"/>
        <v>75756.059999999852</v>
      </c>
      <c r="J152"/>
    </row>
    <row r="153" spans="1:10" s="62" customFormat="1" x14ac:dyDescent="0.45">
      <c r="A153">
        <v>146</v>
      </c>
      <c r="B153" s="171" t="s">
        <v>707</v>
      </c>
      <c r="C153" s="79" t="s">
        <v>85</v>
      </c>
      <c r="D153"/>
      <c r="E153" s="6"/>
      <c r="F153" s="83">
        <v>352.89</v>
      </c>
      <c r="G153" s="90"/>
      <c r="H153" s="90"/>
      <c r="I153" s="240">
        <f t="shared" si="2"/>
        <v>76108.949999999852</v>
      </c>
      <c r="J153"/>
    </row>
    <row r="154" spans="1:10" s="62" customFormat="1" x14ac:dyDescent="0.45">
      <c r="A154">
        <v>147</v>
      </c>
      <c r="B154" s="171" t="s">
        <v>707</v>
      </c>
      <c r="C154" s="79" t="s">
        <v>85</v>
      </c>
      <c r="D154"/>
      <c r="E154" s="6"/>
      <c r="F154" s="83">
        <v>467.8</v>
      </c>
      <c r="G154" s="90"/>
      <c r="H154" s="90"/>
      <c r="I154" s="240">
        <f t="shared" si="2"/>
        <v>76576.749999999854</v>
      </c>
      <c r="J154"/>
    </row>
    <row r="155" spans="1:10" s="62" customFormat="1" x14ac:dyDescent="0.45">
      <c r="A155"/>
      <c r="B155" s="171"/>
      <c r="C155" s="79"/>
      <c r="D155"/>
      <c r="E155" s="6"/>
      <c r="F155" s="83"/>
      <c r="G155" s="90"/>
      <c r="H155" s="90"/>
      <c r="I155" s="78"/>
      <c r="J155"/>
    </row>
    <row r="156" spans="1:10" s="62" customFormat="1" x14ac:dyDescent="0.45">
      <c r="A156"/>
      <c r="B156" s="171"/>
      <c r="C156" s="79"/>
      <c r="D156"/>
      <c r="E156" s="6"/>
      <c r="F156" s="83"/>
      <c r="G156" s="90"/>
      <c r="H156" s="90"/>
      <c r="I156" s="78"/>
      <c r="J156"/>
    </row>
    <row r="157" spans="1:10" s="62" customFormat="1" x14ac:dyDescent="0.45">
      <c r="A157"/>
      <c r="B157" s="171"/>
      <c r="C157" s="79"/>
      <c r="D157"/>
      <c r="E157" s="6"/>
      <c r="F157" s="83"/>
      <c r="G157" s="90"/>
      <c r="H157" s="90"/>
      <c r="I157" s="78"/>
      <c r="J157"/>
    </row>
    <row r="158" spans="1:10" s="62" customFormat="1" x14ac:dyDescent="0.45">
      <c r="A158"/>
      <c r="B158" s="171"/>
      <c r="C158" s="79"/>
      <c r="D158"/>
      <c r="E158" s="6"/>
      <c r="F158" s="83"/>
      <c r="G158" s="90"/>
      <c r="H158" s="90"/>
      <c r="I158" s="78"/>
      <c r="J158"/>
    </row>
    <row r="159" spans="1:10" s="62" customFormat="1" x14ac:dyDescent="0.45">
      <c r="A159"/>
      <c r="B159" s="171"/>
      <c r="C159" s="79"/>
      <c r="D159"/>
      <c r="E159" s="6"/>
      <c r="F159" s="83"/>
      <c r="G159" s="90"/>
      <c r="H159" s="90"/>
      <c r="I159" s="78"/>
      <c r="J159"/>
    </row>
    <row r="160" spans="1:10" s="62" customFormat="1" x14ac:dyDescent="0.45">
      <c r="A160"/>
      <c r="B160" s="171"/>
      <c r="C160" s="79"/>
      <c r="D160"/>
      <c r="E160" s="6"/>
      <c r="F160" s="83"/>
      <c r="G160" s="90"/>
      <c r="H160" s="90"/>
      <c r="I160" s="78"/>
      <c r="J160"/>
    </row>
    <row r="161" spans="1:10" s="62" customFormat="1" x14ac:dyDescent="0.45">
      <c r="A161"/>
      <c r="B161" s="171"/>
      <c r="C161" s="79"/>
      <c r="D161"/>
      <c r="E161" s="6"/>
      <c r="F161" s="83"/>
      <c r="G161" s="90"/>
      <c r="H161" s="90"/>
      <c r="I161" s="78"/>
      <c r="J161"/>
    </row>
    <row r="162" spans="1:10" s="62" customFormat="1" x14ac:dyDescent="0.45">
      <c r="A162"/>
      <c r="B162" s="171"/>
      <c r="C162" s="79"/>
      <c r="D162"/>
      <c r="E162" s="6"/>
      <c r="F162" s="83"/>
      <c r="G162" s="90"/>
      <c r="H162" s="90"/>
      <c r="I162" s="78"/>
      <c r="J162"/>
    </row>
    <row r="163" spans="1:10" s="62" customFormat="1" x14ac:dyDescent="0.45">
      <c r="A163"/>
      <c r="B163" s="171"/>
      <c r="C163" s="79"/>
      <c r="D163"/>
      <c r="E163" s="6"/>
      <c r="F163" s="83"/>
      <c r="G163" s="90"/>
      <c r="H163" s="90"/>
      <c r="I163" s="78"/>
      <c r="J163"/>
    </row>
    <row r="164" spans="1:10" s="62" customFormat="1" x14ac:dyDescent="0.45">
      <c r="A164"/>
      <c r="B164" s="171"/>
      <c r="C164" s="79"/>
      <c r="D164"/>
      <c r="E164" s="6"/>
      <c r="F164" s="83"/>
      <c r="G164" s="90"/>
      <c r="H164" s="90"/>
      <c r="I164" s="78"/>
      <c r="J164"/>
    </row>
    <row r="165" spans="1:10" s="62" customFormat="1" x14ac:dyDescent="0.45">
      <c r="A165"/>
      <c r="B165" s="171"/>
      <c r="C165" s="79"/>
      <c r="D165"/>
      <c r="E165" s="6"/>
      <c r="F165" s="83"/>
      <c r="G165" s="90"/>
      <c r="H165" s="90"/>
      <c r="I165" s="78"/>
      <c r="J165"/>
    </row>
    <row r="166" spans="1:10" s="62" customFormat="1" x14ac:dyDescent="0.45">
      <c r="A166"/>
      <c r="B166" s="171"/>
      <c r="C166" s="79"/>
      <c r="D166"/>
      <c r="E166" s="6"/>
      <c r="F166" s="83"/>
      <c r="G166" s="90"/>
      <c r="H166" s="90"/>
      <c r="I166" s="78"/>
      <c r="J166"/>
    </row>
    <row r="167" spans="1:10" s="62" customFormat="1" x14ac:dyDescent="0.45">
      <c r="A167"/>
      <c r="B167" s="171"/>
      <c r="C167" s="79"/>
      <c r="D167"/>
      <c r="E167" s="6"/>
      <c r="F167" s="83"/>
      <c r="G167" s="90"/>
      <c r="H167" s="90"/>
      <c r="I167" s="78"/>
      <c r="J167"/>
    </row>
    <row r="168" spans="1:10" s="62" customFormat="1" x14ac:dyDescent="0.45">
      <c r="A168"/>
      <c r="B168" s="171"/>
      <c r="C168" s="79"/>
      <c r="D168"/>
      <c r="E168" s="6"/>
      <c r="F168" s="83"/>
      <c r="G168" s="90"/>
      <c r="H168" s="90"/>
      <c r="I168" s="78"/>
      <c r="J168"/>
    </row>
    <row r="169" spans="1:10" s="62" customFormat="1" x14ac:dyDescent="0.45">
      <c r="A169"/>
      <c r="B169" s="171"/>
      <c r="C169" s="79"/>
      <c r="D169"/>
      <c r="E169" s="6"/>
      <c r="F169" s="83"/>
      <c r="G169" s="90"/>
      <c r="H169" s="90"/>
      <c r="I169" s="78"/>
      <c r="J169"/>
    </row>
    <row r="170" spans="1:10" s="62" customFormat="1" x14ac:dyDescent="0.45">
      <c r="A170"/>
      <c r="B170" s="171"/>
      <c r="C170" s="79"/>
      <c r="D170"/>
      <c r="E170" s="6"/>
      <c r="F170" s="83"/>
      <c r="G170" s="90"/>
      <c r="H170" s="90"/>
      <c r="I170" s="78"/>
      <c r="J170"/>
    </row>
    <row r="171" spans="1:10" s="62" customFormat="1" x14ac:dyDescent="0.45">
      <c r="A171"/>
      <c r="B171" s="171"/>
      <c r="C171" s="79"/>
      <c r="D171"/>
      <c r="E171" s="6"/>
      <c r="F171" s="83"/>
      <c r="G171" s="90"/>
      <c r="H171" s="90"/>
      <c r="I171" s="78"/>
      <c r="J171"/>
    </row>
    <row r="172" spans="1:10" s="62" customFormat="1" x14ac:dyDescent="0.45">
      <c r="A172"/>
      <c r="B172" s="171"/>
      <c r="C172" s="79"/>
      <c r="D172"/>
      <c r="E172" s="6"/>
      <c r="F172" s="83"/>
      <c r="G172" s="90"/>
      <c r="H172" s="90"/>
      <c r="I172" s="78"/>
      <c r="J172"/>
    </row>
    <row r="173" spans="1:10" s="62" customFormat="1" x14ac:dyDescent="0.45">
      <c r="A173"/>
      <c r="B173" s="171"/>
      <c r="C173"/>
      <c r="D173"/>
      <c r="E173" s="6"/>
      <c r="F173" s="83"/>
      <c r="G173" s="90"/>
      <c r="H173" s="90"/>
      <c r="I173" s="78"/>
      <c r="J173"/>
    </row>
    <row r="174" spans="1:10" s="62" customFormat="1" x14ac:dyDescent="0.45">
      <c r="A174"/>
      <c r="B174" s="171"/>
      <c r="C174"/>
      <c r="D174"/>
      <c r="E174" s="6"/>
      <c r="F174" s="83"/>
      <c r="G174" s="90"/>
      <c r="H174" s="90"/>
      <c r="I174" s="78"/>
      <c r="J174"/>
    </row>
    <row r="175" spans="1:10" s="62" customFormat="1" x14ac:dyDescent="0.45">
      <c r="A175"/>
      <c r="B175" s="171"/>
      <c r="C175"/>
      <c r="D175"/>
      <c r="E175" s="6"/>
      <c r="F175" s="83"/>
      <c r="G175" s="90"/>
      <c r="H175" s="90"/>
      <c r="I175" s="78"/>
      <c r="J175"/>
    </row>
    <row r="176" spans="1:10" s="62" customFormat="1" x14ac:dyDescent="0.45">
      <c r="A176"/>
      <c r="B176" s="171"/>
      <c r="C176"/>
      <c r="D176"/>
      <c r="E176" s="6"/>
      <c r="F176" s="83"/>
      <c r="G176" s="90"/>
      <c r="H176" s="90"/>
      <c r="I176" s="78"/>
      <c r="J176"/>
    </row>
    <row r="177" spans="1:10" s="62" customFormat="1" ht="14.65" thickBot="1" x14ac:dyDescent="0.5">
      <c r="A177"/>
      <c r="B177" s="171"/>
      <c r="C177" s="80"/>
      <c r="D177"/>
      <c r="E177" s="6"/>
      <c r="F177" s="84">
        <f>SUM(F8:F176)</f>
        <v>41959.55</v>
      </c>
      <c r="G177" s="92">
        <f>SUM(G37:G176)</f>
        <v>42201.1</v>
      </c>
      <c r="H177" s="93">
        <f>SUM(H35:H176)</f>
        <v>6</v>
      </c>
      <c r="I177" s="7"/>
      <c r="J177"/>
    </row>
    <row r="178" spans="1:10" s="62" customFormat="1" ht="14.65" thickTop="1" x14ac:dyDescent="0.45">
      <c r="A178"/>
      <c r="B178" s="107" t="s">
        <v>25</v>
      </c>
      <c r="C178" s="81" t="s">
        <v>25</v>
      </c>
      <c r="D178" s="6" t="s">
        <v>25</v>
      </c>
      <c r="E178" s="6" t="s">
        <v>25</v>
      </c>
      <c r="F178" s="47"/>
      <c r="G178" s="90"/>
      <c r="H178" s="90"/>
      <c r="I178" s="7"/>
      <c r="J178"/>
    </row>
    <row r="179" spans="1:10" s="62" customFormat="1" x14ac:dyDescent="0.45">
      <c r="A179"/>
      <c r="B179" s="107"/>
      <c r="C179" s="96" t="s">
        <v>25</v>
      </c>
      <c r="D179"/>
      <c r="E179" s="6"/>
      <c r="F179" s="47" t="s">
        <v>25</v>
      </c>
      <c r="G179" s="90"/>
      <c r="H179" s="90"/>
      <c r="I179" s="7"/>
      <c r="J179"/>
    </row>
    <row r="180" spans="1:10" s="62" customFormat="1" x14ac:dyDescent="0.45">
      <c r="A180"/>
      <c r="B180" s="108"/>
      <c r="C180" s="97"/>
      <c r="D180" s="4"/>
      <c r="E180" s="16"/>
      <c r="F180" s="47"/>
      <c r="G180" s="90"/>
      <c r="H180" s="90"/>
      <c r="I180" s="7"/>
      <c r="J180"/>
    </row>
    <row r="181" spans="1:10" s="62" customFormat="1" x14ac:dyDescent="0.45">
      <c r="A181"/>
      <c r="B181" s="108"/>
      <c r="C181" s="307" t="s">
        <v>99</v>
      </c>
      <c r="D181" s="307"/>
      <c r="E181" s="307"/>
      <c r="F181" s="47"/>
      <c r="G181" s="90"/>
      <c r="H181" s="90"/>
      <c r="I181" s="7"/>
      <c r="J181"/>
    </row>
    <row r="182" spans="1:10" s="62" customFormat="1" x14ac:dyDescent="0.45">
      <c r="A182"/>
      <c r="B182" s="108"/>
      <c r="C182" s="98"/>
      <c r="D182" s="57"/>
      <c r="E182" s="57"/>
      <c r="F182" s="8"/>
      <c r="G182" s="90"/>
      <c r="H182" s="90"/>
      <c r="I182" s="7"/>
      <c r="J182"/>
    </row>
    <row r="183" spans="1:10" s="62" customFormat="1" x14ac:dyDescent="0.45">
      <c r="A183"/>
      <c r="B183" s="108"/>
      <c r="C183" s="99" t="s">
        <v>0</v>
      </c>
      <c r="D183" s="18" t="s">
        <v>12</v>
      </c>
      <c r="E183" s="18" t="s">
        <v>11</v>
      </c>
      <c r="F183" s="8"/>
      <c r="G183" s="90"/>
      <c r="H183" s="90"/>
      <c r="I183" s="7"/>
      <c r="J183"/>
    </row>
    <row r="184" spans="1:10" s="62" customFormat="1" x14ac:dyDescent="0.45">
      <c r="A184"/>
      <c r="B184" s="108"/>
      <c r="C184" s="61" t="s">
        <v>30</v>
      </c>
      <c r="D184" s="19"/>
      <c r="E184" s="13">
        <f>SUM(I7)</f>
        <v>78665.889999999912</v>
      </c>
      <c r="F184" s="8"/>
      <c r="G184" s="90"/>
      <c r="H184" s="90"/>
      <c r="I184" s="7"/>
      <c r="J184"/>
    </row>
    <row r="185" spans="1:10" s="62" customFormat="1" x14ac:dyDescent="0.45">
      <c r="A185"/>
      <c r="B185" s="108"/>
      <c r="C185" s="60" t="s">
        <v>42</v>
      </c>
      <c r="D185" s="19" t="s">
        <v>25</v>
      </c>
      <c r="E185" s="12">
        <f>SUM(F177)</f>
        <v>41959.55</v>
      </c>
      <c r="F185" s="8"/>
      <c r="G185" s="90"/>
      <c r="H185" s="90"/>
      <c r="I185" s="7"/>
      <c r="J185"/>
    </row>
    <row r="186" spans="1:10" s="62" customFormat="1" ht="15.75" x14ac:dyDescent="0.5">
      <c r="A186"/>
      <c r="B186" s="108"/>
      <c r="C186" s="20" t="s">
        <v>9</v>
      </c>
      <c r="D186" s="21" t="s">
        <v>25</v>
      </c>
      <c r="E186" s="24">
        <f>SUM(E184:E185)</f>
        <v>120625.43999999992</v>
      </c>
      <c r="F186" s="8"/>
      <c r="G186" s="90" t="s">
        <v>25</v>
      </c>
      <c r="H186" s="90"/>
      <c r="I186" s="7"/>
      <c r="J186"/>
    </row>
    <row r="187" spans="1:10" s="62" customFormat="1" x14ac:dyDescent="0.45">
      <c r="A187"/>
      <c r="B187" s="108"/>
      <c r="C187" s="97"/>
      <c r="D187" s="4"/>
      <c r="E187" s="25"/>
      <c r="F187" s="8"/>
      <c r="G187" s="90"/>
      <c r="H187" s="90"/>
      <c r="I187" s="7"/>
      <c r="J187"/>
    </row>
    <row r="188" spans="1:10" s="62" customFormat="1" x14ac:dyDescent="0.45">
      <c r="A188"/>
      <c r="B188" s="108"/>
      <c r="C188" s="99" t="s">
        <v>1</v>
      </c>
      <c r="D188" s="4"/>
      <c r="E188" s="25"/>
      <c r="F188" s="8"/>
      <c r="G188" s="90"/>
      <c r="H188" s="90"/>
      <c r="I188"/>
      <c r="J188"/>
    </row>
    <row r="189" spans="1:10" s="62" customFormat="1" x14ac:dyDescent="0.45">
      <c r="A189"/>
      <c r="B189" s="108"/>
      <c r="C189" s="308" t="s">
        <v>53</v>
      </c>
      <c r="D189" s="308"/>
      <c r="E189" s="44">
        <f>SUM(G33)+G27+G28+G29+G3+G47+G48+G49+G50+G30+G77+G101+G109</f>
        <v>17703.98</v>
      </c>
      <c r="F189" s="8"/>
      <c r="G189" s="90"/>
      <c r="H189" s="90"/>
      <c r="I189"/>
      <c r="J189"/>
    </row>
    <row r="190" spans="1:10" s="62" customFormat="1" x14ac:dyDescent="0.45">
      <c r="A190"/>
      <c r="B190" s="108"/>
      <c r="C190" s="308" t="s">
        <v>28</v>
      </c>
      <c r="D190" s="308"/>
      <c r="E190" s="45">
        <f>SUM(G96)+G97</f>
        <v>14159.699999999999</v>
      </c>
      <c r="F190" s="8"/>
      <c r="G190" s="90"/>
      <c r="H190" s="90"/>
      <c r="I190"/>
      <c r="J190"/>
    </row>
    <row r="191" spans="1:10" s="62" customFormat="1" x14ac:dyDescent="0.45">
      <c r="A191"/>
      <c r="B191" s="108"/>
      <c r="C191" s="309" t="s">
        <v>27</v>
      </c>
      <c r="D191" s="310"/>
      <c r="E191" s="82">
        <f>SUM(G86:G95)</f>
        <v>5661.7</v>
      </c>
      <c r="F191" s="8"/>
      <c r="G191" s="90"/>
      <c r="H191" s="90"/>
      <c r="I191"/>
      <c r="J191" s="50"/>
    </row>
    <row r="192" spans="1:10" s="62" customFormat="1" x14ac:dyDescent="0.45">
      <c r="A192"/>
      <c r="B192" s="108"/>
      <c r="C192" s="309" t="s">
        <v>40</v>
      </c>
      <c r="D192" s="310"/>
      <c r="E192" s="39">
        <f>SUM(G52)+G99+G100</f>
        <v>3258.73</v>
      </c>
      <c r="F192" s="8"/>
      <c r="G192" s="90"/>
      <c r="H192" s="90"/>
      <c r="I192"/>
      <c r="J192" s="50"/>
    </row>
    <row r="193" spans="1:10" s="62" customFormat="1" x14ac:dyDescent="0.45">
      <c r="A193"/>
      <c r="B193" s="108"/>
      <c r="C193" s="308" t="s">
        <v>29</v>
      </c>
      <c r="D193" s="308"/>
      <c r="E193" s="56">
        <f>SUM(G66)+G69+G70+G113+G130</f>
        <v>88.5</v>
      </c>
      <c r="F193" s="8"/>
      <c r="G193" s="90"/>
      <c r="H193" s="90"/>
      <c r="I193"/>
      <c r="J193" s="51">
        <v>43344</v>
      </c>
    </row>
    <row r="194" spans="1:10" s="62" customFormat="1" x14ac:dyDescent="0.45">
      <c r="A194"/>
      <c r="B194" s="108"/>
      <c r="C194" s="308" t="s">
        <v>52</v>
      </c>
      <c r="D194" s="308"/>
      <c r="E194" s="40">
        <f>SUM(G51)+G67+G71+G42+G79+G80+G84+G85+G110</f>
        <v>3170.0800000000004</v>
      </c>
      <c r="F194" s="8" t="s">
        <v>25</v>
      </c>
      <c r="G194" s="90"/>
      <c r="H194" s="90"/>
      <c r="I194"/>
      <c r="J194" s="46"/>
    </row>
    <row r="195" spans="1:10" s="62" customFormat="1" x14ac:dyDescent="0.45">
      <c r="A195"/>
      <c r="B195" s="108"/>
      <c r="C195" s="308" t="s">
        <v>43</v>
      </c>
      <c r="D195" s="308"/>
      <c r="E195" s="41">
        <f>SUM(H177)</f>
        <v>6</v>
      </c>
      <c r="F195" s="8" t="s">
        <v>25</v>
      </c>
      <c r="G195" s="90" t="s">
        <v>25</v>
      </c>
      <c r="H195" s="90"/>
      <c r="I195"/>
      <c r="J195" s="46"/>
    </row>
    <row r="196" spans="1:10" s="62" customFormat="1" x14ac:dyDescent="0.45">
      <c r="A196"/>
      <c r="B196" s="108"/>
      <c r="C196" s="100" t="s">
        <v>10</v>
      </c>
      <c r="D196" s="4"/>
      <c r="E196" s="43">
        <f>SUM(E189:E195)</f>
        <v>44048.69</v>
      </c>
      <c r="F196" s="8"/>
      <c r="G196" s="90"/>
      <c r="H196" s="90"/>
      <c r="I196"/>
      <c r="J196" s="46"/>
    </row>
    <row r="197" spans="1:10" s="62" customFormat="1" ht="14.65" thickBot="1" x14ac:dyDescent="0.5">
      <c r="A197"/>
      <c r="B197" s="108"/>
      <c r="C197" s="97"/>
      <c r="D197" s="4"/>
      <c r="E197" s="23"/>
      <c r="F197" s="8"/>
      <c r="G197" s="90"/>
      <c r="H197" s="90"/>
      <c r="I197"/>
      <c r="J197" s="46"/>
    </row>
    <row r="198" spans="1:10" s="62" customFormat="1" ht="16.149999999999999" thickBot="1" x14ac:dyDescent="0.55000000000000004">
      <c r="A198"/>
      <c r="B198" s="108"/>
      <c r="C198" s="304" t="s">
        <v>3</v>
      </c>
      <c r="D198" s="305"/>
      <c r="E198" s="28">
        <f>SUM(-E196,E186)</f>
        <v>76576.749999999913</v>
      </c>
      <c r="F198" s="8"/>
      <c r="G198" s="90"/>
      <c r="H198" s="90"/>
      <c r="I198"/>
      <c r="J198" s="46"/>
    </row>
    <row r="199" spans="1:10" s="62" customFormat="1" x14ac:dyDescent="0.45">
      <c r="A199"/>
      <c r="B199" s="108"/>
      <c r="C199" s="97"/>
      <c r="D199" s="4"/>
      <c r="E199" s="31"/>
      <c r="F199" s="54"/>
      <c r="G199" s="90">
        <f>SUM(E198,-I154)</f>
        <v>0</v>
      </c>
      <c r="H199" s="90"/>
      <c r="I199"/>
      <c r="J199" s="46"/>
    </row>
    <row r="200" spans="1:10" s="62" customFormat="1" x14ac:dyDescent="0.45">
      <c r="A200"/>
      <c r="B200" s="108"/>
      <c r="C200" s="97"/>
      <c r="D200" s="4"/>
      <c r="E200" s="53"/>
      <c r="F200" s="54"/>
      <c r="G200" s="90"/>
      <c r="H200" s="90"/>
      <c r="I200"/>
      <c r="J200" s="46"/>
    </row>
    <row r="201" spans="1:10" s="62" customFormat="1" x14ac:dyDescent="0.45">
      <c r="A201"/>
      <c r="B201" s="107"/>
      <c r="C201" s="80"/>
      <c r="D201"/>
      <c r="E201" s="30"/>
      <c r="F201" s="54"/>
      <c r="G201" s="90"/>
      <c r="H201" s="90"/>
      <c r="I201"/>
      <c r="J201" s="46"/>
    </row>
    <row r="202" spans="1:10" s="62" customFormat="1" x14ac:dyDescent="0.45">
      <c r="A202"/>
      <c r="B202" s="107"/>
      <c r="C202" s="80"/>
      <c r="D202"/>
      <c r="E202" s="30"/>
      <c r="F202" s="8"/>
      <c r="G202" s="90"/>
      <c r="H202" s="90"/>
      <c r="I202"/>
      <c r="J202" s="46"/>
    </row>
    <row r="203" spans="1:10" s="62" customFormat="1" x14ac:dyDescent="0.45">
      <c r="A203"/>
      <c r="B203" s="107"/>
      <c r="C203" s="80"/>
      <c r="D203"/>
      <c r="E203" s="30"/>
      <c r="F203" s="8"/>
      <c r="G203" s="90"/>
      <c r="H203" s="90"/>
      <c r="I203"/>
      <c r="J203" s="46"/>
    </row>
    <row r="204" spans="1:10" s="62" customFormat="1" x14ac:dyDescent="0.45">
      <c r="A204"/>
      <c r="B204" s="107"/>
      <c r="C204" s="80"/>
      <c r="D204"/>
      <c r="E204" s="30">
        <v>11</v>
      </c>
      <c r="F204" s="8"/>
      <c r="G204" s="90"/>
      <c r="H204" s="90"/>
      <c r="I204"/>
      <c r="J204" s="46"/>
    </row>
    <row r="205" spans="1:10" s="62" customFormat="1" x14ac:dyDescent="0.45">
      <c r="A205"/>
      <c r="B205" s="107"/>
      <c r="C205" s="80"/>
      <c r="D205"/>
      <c r="E205" s="30"/>
      <c r="F205" s="8"/>
      <c r="G205" s="90"/>
      <c r="H205" s="90"/>
      <c r="I205"/>
      <c r="J205" s="46" t="s">
        <v>24</v>
      </c>
    </row>
    <row r="206" spans="1:10" s="62" customFormat="1" x14ac:dyDescent="0.45">
      <c r="A206"/>
      <c r="B206" s="107"/>
      <c r="C206" s="80"/>
      <c r="D206"/>
      <c r="E206" s="30"/>
      <c r="F206" s="8"/>
      <c r="G206" s="90"/>
      <c r="H206" s="90"/>
      <c r="I206"/>
      <c r="J206" s="50"/>
    </row>
    <row r="207" spans="1:10" s="62" customFormat="1" x14ac:dyDescent="0.45">
      <c r="A207"/>
      <c r="B207" s="107"/>
      <c r="C207" s="80"/>
      <c r="D207"/>
      <c r="E207" s="38"/>
      <c r="F207" s="8"/>
      <c r="G207" s="90"/>
      <c r="H207" s="90"/>
      <c r="I207"/>
      <c r="J207" s="50"/>
    </row>
    <row r="208" spans="1:10" s="62" customFormat="1" x14ac:dyDescent="0.45">
      <c r="A208"/>
      <c r="B208" s="107"/>
      <c r="C208" s="80"/>
      <c r="D208"/>
      <c r="E208" s="6"/>
      <c r="F208" s="8"/>
      <c r="G208" s="90"/>
      <c r="H208" s="90"/>
      <c r="I208"/>
      <c r="J208" s="50"/>
    </row>
    <row r="209" spans="1:14" s="62" customFormat="1" x14ac:dyDescent="0.45">
      <c r="A209"/>
      <c r="B209" s="107"/>
      <c r="C209" s="80"/>
      <c r="D209"/>
      <c r="E209" s="6"/>
      <c r="F209" s="8"/>
      <c r="G209" s="90"/>
      <c r="H209" s="90"/>
      <c r="I209"/>
      <c r="J209"/>
    </row>
    <row r="210" spans="1:14" s="8" customFormat="1" x14ac:dyDescent="0.45">
      <c r="A210"/>
      <c r="B210" s="107"/>
      <c r="C210" s="80"/>
      <c r="D210"/>
      <c r="E210" s="6"/>
      <c r="G210" s="90"/>
      <c r="H210" s="90"/>
      <c r="I210"/>
      <c r="J210"/>
      <c r="K210" s="63"/>
      <c r="L210" s="63"/>
      <c r="M210" s="63"/>
      <c r="N210" s="63"/>
    </row>
    <row r="211" spans="1:14" s="8" customFormat="1" x14ac:dyDescent="0.45">
      <c r="A211"/>
      <c r="B211" s="107"/>
      <c r="C211" s="80"/>
      <c r="D211"/>
      <c r="E211" s="6"/>
      <c r="G211" s="90"/>
      <c r="H211" s="90"/>
      <c r="I211"/>
      <c r="J211"/>
      <c r="K211" s="63"/>
      <c r="L211" s="63"/>
      <c r="M211" s="63"/>
      <c r="N211" s="63"/>
    </row>
    <row r="212" spans="1:14" s="8" customFormat="1" x14ac:dyDescent="0.45">
      <c r="A212"/>
      <c r="B212" s="107"/>
      <c r="C212" s="80"/>
      <c r="D212"/>
      <c r="E212" s="6"/>
      <c r="G212" s="90"/>
      <c r="H212" s="90"/>
      <c r="I212"/>
      <c r="J212"/>
      <c r="K212" s="63"/>
      <c r="L212" s="63"/>
      <c r="M212" s="63"/>
      <c r="N212" s="63"/>
    </row>
    <row r="213" spans="1:14" s="8" customFormat="1" x14ac:dyDescent="0.45">
      <c r="A213"/>
      <c r="B213" s="107"/>
      <c r="C213" s="80"/>
      <c r="D213"/>
      <c r="E213" s="6"/>
      <c r="G213" s="90"/>
      <c r="H213" s="90"/>
      <c r="I213"/>
      <c r="J213"/>
      <c r="K213" s="63"/>
      <c r="L213" s="63"/>
      <c r="M213" s="63"/>
      <c r="N213" s="63"/>
    </row>
    <row r="214" spans="1:14" s="8" customFormat="1" x14ac:dyDescent="0.45">
      <c r="A214"/>
      <c r="B214" s="107"/>
      <c r="C214" s="80"/>
      <c r="D214"/>
      <c r="E214" s="6"/>
      <c r="G214" s="90"/>
      <c r="H214" s="90"/>
      <c r="I214"/>
      <c r="J214"/>
      <c r="K214" s="63"/>
      <c r="L214" s="63"/>
      <c r="M214" s="63"/>
      <c r="N214" s="63"/>
    </row>
  </sheetData>
  <sortState xmlns:xlrd2="http://schemas.microsoft.com/office/spreadsheetml/2017/richdata2" ref="B143:H154">
    <sortCondition ref="B143:B154"/>
  </sortState>
  <mergeCells count="15">
    <mergeCell ref="H5:H6"/>
    <mergeCell ref="B5:B6"/>
    <mergeCell ref="C5:C6"/>
    <mergeCell ref="D5:E6"/>
    <mergeCell ref="F5:F6"/>
    <mergeCell ref="G5:G6"/>
    <mergeCell ref="C194:D194"/>
    <mergeCell ref="C195:D195"/>
    <mergeCell ref="C198:D198"/>
    <mergeCell ref="C181:E181"/>
    <mergeCell ref="C189:D189"/>
    <mergeCell ref="C190:D190"/>
    <mergeCell ref="C191:D191"/>
    <mergeCell ref="C192:D192"/>
    <mergeCell ref="C193:D193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AE6FE-892F-48D1-BEF3-B34E6424187B}">
  <sheetPr>
    <tabColor theme="9" tint="-0.249977111117893"/>
  </sheetPr>
  <dimension ref="A1:N51"/>
  <sheetViews>
    <sheetView topLeftCell="A4" zoomScale="85" zoomScaleNormal="85" workbookViewId="0">
      <pane xSplit="1" ySplit="3" topLeftCell="B27" activePane="bottomRight" state="frozen"/>
      <selection activeCell="A4" sqref="A4"/>
      <selection pane="topRight" activeCell="B4" sqref="B4"/>
      <selection pane="bottomLeft" activeCell="A7" sqref="A7"/>
      <selection pane="bottomRight" activeCell="E40" sqref="E40"/>
    </sheetView>
  </sheetViews>
  <sheetFormatPr baseColWidth="10" defaultRowHeight="14.25" x14ac:dyDescent="0.45"/>
  <cols>
    <col min="2" max="2" width="11.86328125" style="103" bestFit="1" customWidth="1"/>
    <col min="3" max="3" width="37.265625" style="80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90" bestFit="1" customWidth="1"/>
    <col min="8" max="8" width="9.73046875" style="90" customWidth="1"/>
    <col min="9" max="9" width="12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101">
        <v>2019</v>
      </c>
    </row>
    <row r="2" spans="1:10" x14ac:dyDescent="0.45">
      <c r="B2" s="102" t="s">
        <v>31</v>
      </c>
      <c r="C2" s="94"/>
      <c r="D2" s="3"/>
      <c r="E2" s="15"/>
      <c r="F2" s="9"/>
      <c r="G2" s="91"/>
      <c r="H2" s="91"/>
    </row>
    <row r="3" spans="1:10" x14ac:dyDescent="0.45">
      <c r="B3" s="102" t="s">
        <v>26</v>
      </c>
      <c r="C3" s="95">
        <v>20537982765</v>
      </c>
      <c r="D3" s="3"/>
      <c r="E3" s="15"/>
      <c r="F3" s="9"/>
      <c r="G3" s="91"/>
      <c r="H3" s="91"/>
      <c r="I3" s="3"/>
    </row>
    <row r="4" spans="1:10" x14ac:dyDescent="0.45">
      <c r="B4" s="102" t="s">
        <v>6</v>
      </c>
      <c r="C4" s="95" t="s">
        <v>41</v>
      </c>
      <c r="D4" s="3"/>
      <c r="E4" s="15"/>
      <c r="F4" s="9"/>
      <c r="G4" s="91"/>
      <c r="H4" s="91"/>
      <c r="I4" s="3"/>
    </row>
    <row r="5" spans="1:10" ht="15" customHeight="1" x14ac:dyDescent="0.45">
      <c r="A5" s="1"/>
      <c r="B5" s="319" t="s">
        <v>2</v>
      </c>
      <c r="C5" s="315" t="s">
        <v>32</v>
      </c>
      <c r="D5" s="306" t="s">
        <v>36</v>
      </c>
      <c r="E5" s="306"/>
      <c r="F5" s="313" t="s">
        <v>7</v>
      </c>
      <c r="G5" s="318" t="s">
        <v>8</v>
      </c>
      <c r="H5" s="318" t="s">
        <v>5</v>
      </c>
      <c r="I5" s="37" t="s">
        <v>3</v>
      </c>
    </row>
    <row r="6" spans="1:10" x14ac:dyDescent="0.45">
      <c r="A6" s="2"/>
      <c r="B6" s="319"/>
      <c r="C6" s="315"/>
      <c r="D6" s="306"/>
      <c r="E6" s="306"/>
      <c r="F6" s="313"/>
      <c r="G6" s="318"/>
      <c r="H6" s="318"/>
      <c r="I6" s="37" t="s">
        <v>4</v>
      </c>
    </row>
    <row r="7" spans="1:10" s="62" customFormat="1" x14ac:dyDescent="0.45">
      <c r="A7"/>
      <c r="B7" s="103"/>
      <c r="C7" s="94" t="s">
        <v>30</v>
      </c>
      <c r="D7" t="s">
        <v>25</v>
      </c>
      <c r="E7" s="6"/>
      <c r="F7" s="8"/>
      <c r="G7" s="90"/>
      <c r="H7" s="90"/>
      <c r="I7" s="9">
        <f>SUM('NOV25'!E198)</f>
        <v>76576.749999999913</v>
      </c>
      <c r="J7"/>
    </row>
    <row r="8" spans="1:10" s="62" customFormat="1" x14ac:dyDescent="0.45">
      <c r="A8"/>
      <c r="B8" s="103"/>
      <c r="C8" s="79"/>
      <c r="D8"/>
      <c r="E8" s="6"/>
      <c r="F8" s="83"/>
      <c r="G8" s="90"/>
      <c r="H8" s="90"/>
      <c r="I8" s="78"/>
      <c r="J8"/>
    </row>
    <row r="9" spans="1:10" s="62" customFormat="1" x14ac:dyDescent="0.45">
      <c r="A9"/>
      <c r="B9" s="103"/>
      <c r="C9" s="79"/>
      <c r="D9"/>
      <c r="E9" s="6"/>
      <c r="F9" s="83"/>
      <c r="G9" s="90"/>
      <c r="H9" s="90"/>
      <c r="I9" s="78"/>
      <c r="J9"/>
    </row>
    <row r="10" spans="1:10" s="62" customFormat="1" x14ac:dyDescent="0.45">
      <c r="A10"/>
      <c r="B10" s="103"/>
      <c r="C10" s="79"/>
      <c r="D10"/>
      <c r="E10" s="6"/>
      <c r="F10" s="83"/>
      <c r="G10" s="90"/>
      <c r="H10" s="90"/>
      <c r="I10" s="78"/>
      <c r="J10"/>
    </row>
    <row r="11" spans="1:10" s="62" customFormat="1" x14ac:dyDescent="0.45">
      <c r="A11"/>
      <c r="B11" s="103"/>
      <c r="C11" s="79"/>
      <c r="D11"/>
      <c r="E11" s="6"/>
      <c r="F11" s="83"/>
      <c r="G11" s="90"/>
      <c r="H11" s="90"/>
      <c r="I11" s="78"/>
      <c r="J11"/>
    </row>
    <row r="12" spans="1:10" s="62" customFormat="1" x14ac:dyDescent="0.45">
      <c r="A12"/>
      <c r="B12" s="103"/>
      <c r="C12" s="79"/>
      <c r="D12"/>
      <c r="E12" s="6"/>
      <c r="F12" s="83"/>
      <c r="G12" s="90"/>
      <c r="H12" s="90"/>
      <c r="I12" s="78"/>
      <c r="J12"/>
    </row>
    <row r="13" spans="1:10" s="62" customFormat="1" x14ac:dyDescent="0.45">
      <c r="A13"/>
      <c r="B13" s="103"/>
      <c r="C13" s="79"/>
      <c r="D13"/>
      <c r="E13" s="6"/>
      <c r="F13" s="83"/>
      <c r="G13" s="90"/>
      <c r="H13" s="90"/>
      <c r="I13" s="78"/>
      <c r="J13"/>
    </row>
    <row r="14" spans="1:10" s="62" customFormat="1" x14ac:dyDescent="0.45">
      <c r="A14"/>
      <c r="B14" s="103"/>
      <c r="C14" s="79"/>
      <c r="D14"/>
      <c r="E14" s="6"/>
      <c r="F14" s="83"/>
      <c r="G14" s="90"/>
      <c r="H14" s="90"/>
      <c r="I14" s="78"/>
      <c r="J14"/>
    </row>
    <row r="15" spans="1:10" s="62" customFormat="1" x14ac:dyDescent="0.45">
      <c r="A15"/>
      <c r="B15" s="103"/>
      <c r="C15" s="79"/>
      <c r="D15"/>
      <c r="E15" s="6"/>
      <c r="F15" s="83"/>
      <c r="G15" s="90"/>
      <c r="H15" s="90"/>
      <c r="I15" s="78"/>
      <c r="J15"/>
    </row>
    <row r="16" spans="1:10" s="62" customFormat="1" x14ac:dyDescent="0.45">
      <c r="A16"/>
      <c r="B16" s="103"/>
      <c r="C16" s="79"/>
      <c r="D16"/>
      <c r="E16" s="6"/>
      <c r="F16" s="83"/>
      <c r="G16" s="90"/>
      <c r="H16" s="90"/>
      <c r="I16" s="78"/>
      <c r="J16"/>
    </row>
    <row r="17" spans="1:10" s="62" customFormat="1" x14ac:dyDescent="0.45">
      <c r="A17"/>
      <c r="B17" s="103"/>
      <c r="C17" s="79"/>
      <c r="D17"/>
      <c r="E17" s="6"/>
      <c r="F17" s="83"/>
      <c r="G17" s="90"/>
      <c r="H17" s="90"/>
      <c r="I17" s="78"/>
      <c r="J17"/>
    </row>
    <row r="18" spans="1:10" s="62" customFormat="1" x14ac:dyDescent="0.45">
      <c r="A18"/>
      <c r="B18" s="103"/>
      <c r="C18" s="79"/>
      <c r="D18"/>
      <c r="E18" s="6"/>
      <c r="F18" s="83"/>
      <c r="G18" s="90"/>
      <c r="H18" s="90"/>
      <c r="I18" s="78"/>
      <c r="J18"/>
    </row>
    <row r="19" spans="1:10" s="62" customFormat="1" x14ac:dyDescent="0.45">
      <c r="A19"/>
      <c r="B19" s="103"/>
      <c r="C19" s="79"/>
      <c r="D19"/>
      <c r="E19" s="6"/>
      <c r="F19" s="83"/>
      <c r="G19" s="90"/>
      <c r="H19" s="90"/>
      <c r="I19" s="78"/>
      <c r="J19"/>
    </row>
    <row r="20" spans="1:10" s="62" customFormat="1" x14ac:dyDescent="0.45">
      <c r="A20"/>
      <c r="B20" s="103"/>
      <c r="C20" s="79"/>
      <c r="D20"/>
      <c r="E20" s="6"/>
      <c r="F20" s="83"/>
      <c r="G20" s="90"/>
      <c r="H20" s="90"/>
      <c r="I20" s="78"/>
      <c r="J20"/>
    </row>
    <row r="21" spans="1:10" s="62" customFormat="1" ht="14.65" thickBot="1" x14ac:dyDescent="0.5">
      <c r="A21"/>
      <c r="B21" s="103"/>
      <c r="C21" s="80"/>
      <c r="D21"/>
      <c r="E21" s="6"/>
      <c r="F21" s="84">
        <f>SUM(F8:F20)</f>
        <v>0</v>
      </c>
      <c r="G21" s="92">
        <f>SUM(G8:G20)</f>
        <v>0</v>
      </c>
      <c r="H21" s="93">
        <f>SUM(H8:H20)</f>
        <v>0</v>
      </c>
      <c r="I21" s="7"/>
      <c r="J21"/>
    </row>
    <row r="22" spans="1:10" s="62" customFormat="1" ht="14.65" thickTop="1" x14ac:dyDescent="0.45">
      <c r="A22"/>
      <c r="B22" s="103" t="s">
        <v>25</v>
      </c>
      <c r="C22" s="81" t="s">
        <v>25</v>
      </c>
      <c r="D22" s="6" t="s">
        <v>25</v>
      </c>
      <c r="E22" s="6" t="s">
        <v>25</v>
      </c>
      <c r="F22" s="47"/>
      <c r="G22" s="90"/>
      <c r="H22" s="90"/>
      <c r="I22"/>
      <c r="J22"/>
    </row>
    <row r="23" spans="1:10" s="62" customFormat="1" x14ac:dyDescent="0.45">
      <c r="A23"/>
      <c r="B23" s="103"/>
      <c r="C23" s="96" t="s">
        <v>25</v>
      </c>
      <c r="D23"/>
      <c r="E23" s="6"/>
      <c r="F23" s="47" t="s">
        <v>25</v>
      </c>
      <c r="G23" s="90"/>
      <c r="H23" s="90"/>
      <c r="I23"/>
      <c r="J23"/>
    </row>
    <row r="24" spans="1:10" s="62" customFormat="1" x14ac:dyDescent="0.45">
      <c r="A24"/>
      <c r="B24" s="104"/>
      <c r="C24" s="97"/>
      <c r="D24" s="4"/>
      <c r="E24" s="16"/>
      <c r="F24" s="47"/>
      <c r="G24" s="90"/>
      <c r="H24" s="90"/>
      <c r="I24"/>
      <c r="J24"/>
    </row>
    <row r="25" spans="1:10" s="62" customFormat="1" x14ac:dyDescent="0.45">
      <c r="A25"/>
      <c r="B25" s="104"/>
      <c r="C25" s="307" t="s">
        <v>98</v>
      </c>
      <c r="D25" s="307"/>
      <c r="E25" s="307"/>
      <c r="F25" s="47"/>
      <c r="G25" s="90"/>
      <c r="H25" s="90"/>
      <c r="I25"/>
      <c r="J25"/>
    </row>
    <row r="26" spans="1:10" s="62" customFormat="1" x14ac:dyDescent="0.45">
      <c r="A26"/>
      <c r="B26" s="104"/>
      <c r="C26" s="98"/>
      <c r="D26" s="57"/>
      <c r="E26" s="57"/>
      <c r="F26" s="8"/>
      <c r="G26" s="90"/>
      <c r="H26" s="90"/>
      <c r="I26"/>
      <c r="J26"/>
    </row>
    <row r="27" spans="1:10" s="62" customFormat="1" x14ac:dyDescent="0.45">
      <c r="A27"/>
      <c r="B27" s="104"/>
      <c r="C27" s="99" t="s">
        <v>0</v>
      </c>
      <c r="D27" s="18" t="s">
        <v>12</v>
      </c>
      <c r="E27" s="18" t="s">
        <v>11</v>
      </c>
      <c r="F27" s="8"/>
      <c r="G27" s="90"/>
      <c r="H27" s="90"/>
      <c r="I27"/>
      <c r="J27"/>
    </row>
    <row r="28" spans="1:10" s="62" customFormat="1" x14ac:dyDescent="0.45">
      <c r="A28"/>
      <c r="B28" s="104"/>
      <c r="C28" s="61" t="s">
        <v>30</v>
      </c>
      <c r="D28" s="19"/>
      <c r="E28" s="13">
        <f>SUM(I7)</f>
        <v>76576.749999999913</v>
      </c>
      <c r="F28" s="8"/>
      <c r="G28" s="90"/>
      <c r="H28" s="90"/>
      <c r="I28"/>
      <c r="J28" s="50"/>
    </row>
    <row r="29" spans="1:10" s="62" customFormat="1" x14ac:dyDescent="0.45">
      <c r="A29"/>
      <c r="B29" s="104"/>
      <c r="C29" s="60" t="s">
        <v>42</v>
      </c>
      <c r="D29" s="19" t="s">
        <v>25</v>
      </c>
      <c r="E29" s="12">
        <f>SUM(F21)</f>
        <v>0</v>
      </c>
      <c r="F29" s="8"/>
      <c r="G29" s="90"/>
      <c r="H29" s="90"/>
      <c r="I29"/>
      <c r="J29" s="50"/>
    </row>
    <row r="30" spans="1:10" s="62" customFormat="1" ht="15.75" x14ac:dyDescent="0.5">
      <c r="A30"/>
      <c r="B30" s="104"/>
      <c r="C30" s="20" t="s">
        <v>9</v>
      </c>
      <c r="D30" s="21" t="s">
        <v>25</v>
      </c>
      <c r="E30" s="24">
        <f>SUM(E28:E29)</f>
        <v>76576.749999999913</v>
      </c>
      <c r="F30" s="8"/>
      <c r="G30" s="90" t="s">
        <v>25</v>
      </c>
      <c r="H30" s="90"/>
      <c r="I30"/>
      <c r="J30" s="51">
        <v>43344</v>
      </c>
    </row>
    <row r="31" spans="1:10" s="62" customFormat="1" x14ac:dyDescent="0.45">
      <c r="A31"/>
      <c r="B31" s="104"/>
      <c r="C31" s="97"/>
      <c r="D31" s="4"/>
      <c r="E31" s="25"/>
      <c r="F31" s="8"/>
      <c r="G31" s="90"/>
      <c r="H31" s="90"/>
      <c r="I31"/>
      <c r="J31" s="46"/>
    </row>
    <row r="32" spans="1:10" s="62" customFormat="1" x14ac:dyDescent="0.45">
      <c r="A32"/>
      <c r="B32" s="104"/>
      <c r="C32" s="99" t="s">
        <v>1</v>
      </c>
      <c r="D32" s="4"/>
      <c r="E32" s="25"/>
      <c r="F32" s="8"/>
      <c r="G32" s="90"/>
      <c r="H32" s="90"/>
      <c r="I32"/>
      <c r="J32" s="46"/>
    </row>
    <row r="33" spans="1:14" s="62" customFormat="1" x14ac:dyDescent="0.45">
      <c r="A33"/>
      <c r="B33" s="104"/>
      <c r="C33" s="308" t="s">
        <v>53</v>
      </c>
      <c r="D33" s="308"/>
      <c r="E33" s="44" t="s">
        <v>25</v>
      </c>
      <c r="F33" s="8"/>
      <c r="G33" s="90"/>
      <c r="H33" s="90"/>
      <c r="I33"/>
      <c r="J33" s="46"/>
    </row>
    <row r="34" spans="1:14" s="62" customFormat="1" x14ac:dyDescent="0.45">
      <c r="A34"/>
      <c r="B34" s="104"/>
      <c r="C34" s="308" t="s">
        <v>28</v>
      </c>
      <c r="D34" s="308"/>
      <c r="E34" s="45" t="s">
        <v>25</v>
      </c>
      <c r="F34" s="8"/>
      <c r="G34" s="90"/>
      <c r="H34" s="90"/>
      <c r="I34"/>
      <c r="J34" s="46"/>
    </row>
    <row r="35" spans="1:14" s="62" customFormat="1" x14ac:dyDescent="0.45">
      <c r="A35"/>
      <c r="B35" s="104"/>
      <c r="C35" s="309" t="s">
        <v>27</v>
      </c>
      <c r="D35" s="310"/>
      <c r="E35" s="82" t="s">
        <v>25</v>
      </c>
      <c r="F35" s="8"/>
      <c r="G35" s="90"/>
      <c r="H35" s="90"/>
      <c r="I35"/>
      <c r="J35" s="46"/>
    </row>
    <row r="36" spans="1:14" s="62" customFormat="1" x14ac:dyDescent="0.45">
      <c r="A36"/>
      <c r="B36" s="104"/>
      <c r="C36" s="309" t="s">
        <v>40</v>
      </c>
      <c r="D36" s="310"/>
      <c r="E36" s="39" t="s">
        <v>25</v>
      </c>
      <c r="F36" s="8"/>
      <c r="G36" s="90"/>
      <c r="H36" s="90"/>
      <c r="I36"/>
      <c r="J36" s="46"/>
    </row>
    <row r="37" spans="1:14" s="62" customFormat="1" x14ac:dyDescent="0.45">
      <c r="A37"/>
      <c r="B37" s="104"/>
      <c r="C37" s="308" t="s">
        <v>29</v>
      </c>
      <c r="D37" s="308"/>
      <c r="E37" s="56" t="s">
        <v>25</v>
      </c>
      <c r="F37" s="8"/>
      <c r="G37" s="90"/>
      <c r="H37" s="90"/>
      <c r="I37"/>
      <c r="J37" s="46"/>
    </row>
    <row r="38" spans="1:14" s="62" customFormat="1" x14ac:dyDescent="0.45">
      <c r="A38"/>
      <c r="B38" s="104"/>
      <c r="C38" s="308" t="s">
        <v>52</v>
      </c>
      <c r="D38" s="308"/>
      <c r="E38" s="40" t="s">
        <v>25</v>
      </c>
      <c r="F38" s="8" t="s">
        <v>25</v>
      </c>
      <c r="G38" s="90"/>
      <c r="H38" s="90"/>
      <c r="I38"/>
      <c r="J38" s="46"/>
    </row>
    <row r="39" spans="1:14" s="62" customFormat="1" x14ac:dyDescent="0.45">
      <c r="A39"/>
      <c r="B39" s="104"/>
      <c r="C39" s="308" t="s">
        <v>43</v>
      </c>
      <c r="D39" s="308"/>
      <c r="E39" s="41">
        <f>SUM(H21)</f>
        <v>0</v>
      </c>
      <c r="F39" s="8" t="s">
        <v>25</v>
      </c>
      <c r="G39" s="90" t="s">
        <v>25</v>
      </c>
      <c r="H39" s="90"/>
      <c r="I39"/>
      <c r="J39" s="46"/>
    </row>
    <row r="40" spans="1:14" s="62" customFormat="1" x14ac:dyDescent="0.45">
      <c r="A40"/>
      <c r="B40" s="104"/>
      <c r="C40" s="100" t="s">
        <v>10</v>
      </c>
      <c r="D40" s="4"/>
      <c r="E40" s="43">
        <f>SUM(E33:E39)</f>
        <v>0</v>
      </c>
      <c r="F40" s="8"/>
      <c r="G40" s="90"/>
      <c r="H40" s="90"/>
      <c r="I40"/>
      <c r="J40" s="46"/>
    </row>
    <row r="41" spans="1:14" s="62" customFormat="1" ht="14.65" thickBot="1" x14ac:dyDescent="0.5">
      <c r="A41"/>
      <c r="B41" s="104"/>
      <c r="C41" s="97"/>
      <c r="D41" s="4"/>
      <c r="E41" s="23"/>
      <c r="F41" s="8"/>
      <c r="G41" s="90"/>
      <c r="H41" s="90"/>
      <c r="I41"/>
      <c r="J41" s="46"/>
    </row>
    <row r="42" spans="1:14" s="62" customFormat="1" ht="16.149999999999999" thickBot="1" x14ac:dyDescent="0.55000000000000004">
      <c r="A42"/>
      <c r="B42" s="104"/>
      <c r="C42" s="304" t="s">
        <v>3</v>
      </c>
      <c r="D42" s="305"/>
      <c r="E42" s="28">
        <f>SUM(-E40,E30)</f>
        <v>76576.749999999913</v>
      </c>
      <c r="F42" s="8"/>
      <c r="G42" s="90"/>
      <c r="H42" s="90"/>
      <c r="I42"/>
      <c r="J42" s="46" t="s">
        <v>24</v>
      </c>
    </row>
    <row r="43" spans="1:14" s="62" customFormat="1" x14ac:dyDescent="0.45">
      <c r="A43"/>
      <c r="B43" s="104"/>
      <c r="C43" s="97"/>
      <c r="D43" s="4"/>
      <c r="E43" s="31"/>
      <c r="F43" s="54"/>
      <c r="G43" s="90" t="e">
        <f>SUM(E42,-#REF!)</f>
        <v>#REF!</v>
      </c>
      <c r="H43" s="90"/>
      <c r="I43"/>
      <c r="J43" s="50"/>
    </row>
    <row r="44" spans="1:14" s="62" customFormat="1" x14ac:dyDescent="0.45">
      <c r="A44"/>
      <c r="B44" s="104"/>
      <c r="C44" s="97"/>
      <c r="D44" s="4"/>
      <c r="E44" s="53"/>
      <c r="F44" s="54"/>
      <c r="G44" s="90"/>
      <c r="H44" s="90"/>
      <c r="I44"/>
      <c r="J44" s="50"/>
    </row>
    <row r="45" spans="1:14" s="62" customFormat="1" x14ac:dyDescent="0.45">
      <c r="A45"/>
      <c r="B45" s="103"/>
      <c r="C45" s="80"/>
      <c r="D45"/>
      <c r="E45" s="30"/>
      <c r="F45" s="54"/>
      <c r="G45" s="90"/>
      <c r="H45" s="90"/>
      <c r="I45"/>
      <c r="J45" s="50"/>
    </row>
    <row r="46" spans="1:14" s="62" customFormat="1" x14ac:dyDescent="0.45">
      <c r="A46"/>
      <c r="B46" s="103"/>
      <c r="C46" s="80"/>
      <c r="D46"/>
      <c r="E46" s="30"/>
      <c r="F46" s="8"/>
      <c r="G46" s="90"/>
      <c r="H46" s="90"/>
      <c r="I46"/>
      <c r="J46"/>
    </row>
    <row r="47" spans="1:14" s="8" customFormat="1" x14ac:dyDescent="0.45">
      <c r="A47"/>
      <c r="B47" s="103"/>
      <c r="C47" s="80"/>
      <c r="D47"/>
      <c r="E47" s="30"/>
      <c r="G47" s="90"/>
      <c r="H47" s="90"/>
      <c r="I47"/>
      <c r="J47"/>
      <c r="K47" s="63"/>
      <c r="L47" s="63"/>
      <c r="M47" s="63"/>
      <c r="N47" s="63"/>
    </row>
    <row r="48" spans="1:14" s="8" customFormat="1" x14ac:dyDescent="0.45">
      <c r="A48"/>
      <c r="B48" s="103"/>
      <c r="C48" s="80"/>
      <c r="D48"/>
      <c r="E48" s="30">
        <v>11</v>
      </c>
      <c r="G48" s="90"/>
      <c r="H48" s="90"/>
      <c r="I48"/>
      <c r="J48"/>
      <c r="K48" s="63"/>
      <c r="L48" s="63"/>
      <c r="M48" s="63"/>
      <c r="N48" s="63"/>
    </row>
    <row r="49" spans="1:14" s="8" customFormat="1" x14ac:dyDescent="0.45">
      <c r="A49"/>
      <c r="B49" s="103"/>
      <c r="C49" s="80"/>
      <c r="D49"/>
      <c r="E49" s="30"/>
      <c r="G49" s="90"/>
      <c r="H49" s="90"/>
      <c r="I49"/>
      <c r="J49"/>
      <c r="K49" s="63"/>
      <c r="L49" s="63"/>
      <c r="M49" s="63"/>
      <c r="N49" s="63"/>
    </row>
    <row r="50" spans="1:14" s="8" customFormat="1" x14ac:dyDescent="0.45">
      <c r="A50"/>
      <c r="B50" s="103"/>
      <c r="C50" s="80"/>
      <c r="D50"/>
      <c r="E50" s="30"/>
      <c r="G50" s="90"/>
      <c r="H50" s="90"/>
      <c r="I50"/>
      <c r="J50"/>
      <c r="K50" s="63"/>
      <c r="L50" s="63"/>
      <c r="M50" s="63"/>
      <c r="N50" s="63"/>
    </row>
    <row r="51" spans="1:14" s="8" customFormat="1" x14ac:dyDescent="0.45">
      <c r="A51"/>
      <c r="B51" s="103"/>
      <c r="C51" s="80"/>
      <c r="D51"/>
      <c r="E51" s="38"/>
      <c r="G51" s="90"/>
      <c r="H51" s="90"/>
      <c r="I51"/>
      <c r="J51"/>
      <c r="K51" s="63"/>
      <c r="L51" s="63"/>
      <c r="M51" s="63"/>
      <c r="N51" s="63"/>
    </row>
  </sheetData>
  <mergeCells count="15">
    <mergeCell ref="H5:H6"/>
    <mergeCell ref="B5:B6"/>
    <mergeCell ref="C5:C6"/>
    <mergeCell ref="D5:E6"/>
    <mergeCell ref="F5:F6"/>
    <mergeCell ref="G5:G6"/>
    <mergeCell ref="C38:D38"/>
    <mergeCell ref="C39:D39"/>
    <mergeCell ref="C42:D42"/>
    <mergeCell ref="C25:E25"/>
    <mergeCell ref="C33:D33"/>
    <mergeCell ref="C34:D34"/>
    <mergeCell ref="C35:D35"/>
    <mergeCell ref="C36:D36"/>
    <mergeCell ref="C37:D37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71AB-4F63-4E3D-9711-D381086EB91E}">
  <dimension ref="B2:D19"/>
  <sheetViews>
    <sheetView showGridLines="0" workbookViewId="0">
      <selection activeCell="C21" sqref="C21"/>
    </sheetView>
  </sheetViews>
  <sheetFormatPr baseColWidth="10" defaultRowHeight="14.25" x14ac:dyDescent="0.45"/>
  <cols>
    <col min="2" max="2" width="16.06640625" customWidth="1"/>
    <col min="3" max="3" width="4.6640625" customWidth="1"/>
    <col min="4" max="4" width="10.9296875" bestFit="1" customWidth="1"/>
    <col min="5" max="7" width="10.73046875" bestFit="1" customWidth="1"/>
    <col min="9" max="9" width="12.33203125" bestFit="1" customWidth="1"/>
  </cols>
  <sheetData>
    <row r="2" spans="2:4" x14ac:dyDescent="0.45">
      <c r="B2" s="263" t="s">
        <v>364</v>
      </c>
    </row>
    <row r="3" spans="2:4" x14ac:dyDescent="0.45">
      <c r="B3" s="114" t="s">
        <v>355</v>
      </c>
      <c r="C3" s="114" t="s">
        <v>96</v>
      </c>
      <c r="D3" s="264">
        <v>1130</v>
      </c>
    </row>
    <row r="4" spans="2:4" x14ac:dyDescent="0.45">
      <c r="B4" s="114" t="s">
        <v>359</v>
      </c>
      <c r="C4" s="114"/>
      <c r="D4" s="264">
        <v>200</v>
      </c>
    </row>
    <row r="5" spans="2:4" x14ac:dyDescent="0.45">
      <c r="B5" s="114" t="s">
        <v>360</v>
      </c>
      <c r="C5" s="114"/>
      <c r="D5" s="264">
        <v>200</v>
      </c>
    </row>
    <row r="6" spans="2:4" x14ac:dyDescent="0.45">
      <c r="B6" s="114" t="s">
        <v>361</v>
      </c>
      <c r="C6" s="114"/>
      <c r="D6" s="264">
        <v>120</v>
      </c>
    </row>
    <row r="7" spans="2:4" x14ac:dyDescent="0.45">
      <c r="B7" s="114" t="s">
        <v>358</v>
      </c>
      <c r="C7" s="114" t="s">
        <v>96</v>
      </c>
      <c r="D7" s="264">
        <v>565</v>
      </c>
    </row>
    <row r="8" spans="2:4" x14ac:dyDescent="0.45">
      <c r="B8" s="114" t="s">
        <v>375</v>
      </c>
      <c r="C8" s="114" t="s">
        <v>96</v>
      </c>
      <c r="D8" s="265" t="s">
        <v>166</v>
      </c>
    </row>
    <row r="9" spans="2:4" x14ac:dyDescent="0.45">
      <c r="B9" s="114" t="s">
        <v>362</v>
      </c>
      <c r="C9" s="114" t="s">
        <v>96</v>
      </c>
      <c r="D9" s="265" t="s">
        <v>166</v>
      </c>
    </row>
    <row r="11" spans="2:4" x14ac:dyDescent="0.45">
      <c r="D11" s="119"/>
    </row>
    <row r="12" spans="2:4" x14ac:dyDescent="0.45">
      <c r="B12" s="263" t="s">
        <v>363</v>
      </c>
    </row>
    <row r="13" spans="2:4" x14ac:dyDescent="0.45">
      <c r="B13" s="114" t="s">
        <v>260</v>
      </c>
      <c r="C13" s="114" t="s">
        <v>96</v>
      </c>
      <c r="D13" s="264" cm="1">
        <f t="array" ref="D13">MMULT(D3,9%)</f>
        <v>101.7</v>
      </c>
    </row>
    <row r="14" spans="2:4" x14ac:dyDescent="0.45">
      <c r="B14" s="114" t="s">
        <v>356</v>
      </c>
      <c r="C14" s="114" t="s">
        <v>96</v>
      </c>
      <c r="D14" s="264">
        <v>154.04</v>
      </c>
    </row>
    <row r="15" spans="2:4" x14ac:dyDescent="0.45">
      <c r="B15" s="114" t="s">
        <v>357</v>
      </c>
      <c r="C15" s="114" t="s">
        <v>96</v>
      </c>
      <c r="D15" s="264">
        <v>149.55000000000001</v>
      </c>
    </row>
    <row r="16" spans="2:4" x14ac:dyDescent="0.45">
      <c r="B16" s="114" t="s">
        <v>262</v>
      </c>
      <c r="C16" s="114" t="s">
        <v>96</v>
      </c>
      <c r="D16" s="264">
        <v>177</v>
      </c>
    </row>
    <row r="17" spans="2:4" x14ac:dyDescent="0.45">
      <c r="B17" s="114" t="s">
        <v>369</v>
      </c>
      <c r="C17" s="114" t="s">
        <v>25</v>
      </c>
      <c r="D17" s="264">
        <v>1450</v>
      </c>
    </row>
    <row r="18" spans="2:4" x14ac:dyDescent="0.45">
      <c r="B18" s="114" t="s">
        <v>370</v>
      </c>
      <c r="C18" s="114"/>
      <c r="D18" s="264">
        <v>450</v>
      </c>
    </row>
    <row r="19" spans="2:4" x14ac:dyDescent="0.45">
      <c r="B19" s="114" t="s">
        <v>371</v>
      </c>
      <c r="C19" s="114"/>
      <c r="D19" s="264">
        <v>300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CF80B-9A13-4F82-80BF-590110B3AF1B}">
  <dimension ref="A2:J42"/>
  <sheetViews>
    <sheetView workbookViewId="0">
      <selection activeCell="F44" sqref="F44"/>
    </sheetView>
  </sheetViews>
  <sheetFormatPr baseColWidth="10" defaultRowHeight="14.25" x14ac:dyDescent="0.45"/>
  <cols>
    <col min="2" max="2" width="12.265625" bestFit="1" customWidth="1"/>
    <col min="3" max="3" width="4.6640625" customWidth="1"/>
    <col min="4" max="4" width="10.9296875" bestFit="1" customWidth="1"/>
    <col min="5" max="7" width="10.73046875" bestFit="1" customWidth="1"/>
    <col min="9" max="9" width="12.33203125" bestFit="1" customWidth="1"/>
  </cols>
  <sheetData>
    <row r="2" spans="2:10" x14ac:dyDescent="0.45">
      <c r="B2" s="3" t="s">
        <v>169</v>
      </c>
    </row>
    <row r="3" spans="2:10" x14ac:dyDescent="0.45">
      <c r="B3" s="15" t="s">
        <v>159</v>
      </c>
      <c r="C3" s="15" t="s">
        <v>168</v>
      </c>
      <c r="D3" s="15" t="s">
        <v>96</v>
      </c>
      <c r="E3" s="15" t="s">
        <v>162</v>
      </c>
      <c r="F3" s="15" t="s">
        <v>163</v>
      </c>
      <c r="G3" s="15" t="s">
        <v>164</v>
      </c>
      <c r="H3" s="15" t="s">
        <v>165</v>
      </c>
    </row>
    <row r="4" spans="2:10" x14ac:dyDescent="0.45">
      <c r="B4" s="117" t="s">
        <v>171</v>
      </c>
      <c r="C4" s="231">
        <v>1</v>
      </c>
      <c r="D4" s="230">
        <v>2680</v>
      </c>
      <c r="E4" s="230"/>
      <c r="F4" s="230"/>
      <c r="G4" s="230">
        <v>120</v>
      </c>
      <c r="J4" s="230">
        <f t="shared" ref="J4:J14" si="0">SUM(D4:I4)</f>
        <v>2800</v>
      </c>
    </row>
    <row r="5" spans="2:10" x14ac:dyDescent="0.45">
      <c r="B5" s="117" t="s">
        <v>260</v>
      </c>
      <c r="C5" s="231">
        <v>1</v>
      </c>
      <c r="D5" s="230" cm="1">
        <f t="array" ref="D5">MMULT(D4,9%)</f>
        <v>241.2</v>
      </c>
      <c r="E5" s="230"/>
      <c r="F5" s="230"/>
      <c r="G5" s="230"/>
      <c r="J5" s="230">
        <f t="shared" si="0"/>
        <v>241.2</v>
      </c>
    </row>
    <row r="6" spans="2:10" x14ac:dyDescent="0.45">
      <c r="B6" s="117" t="s">
        <v>167</v>
      </c>
      <c r="C6" s="231">
        <v>1</v>
      </c>
      <c r="D6" s="230">
        <v>2100</v>
      </c>
      <c r="E6" s="230"/>
      <c r="F6" s="230">
        <v>100</v>
      </c>
      <c r="G6" s="230">
        <v>120</v>
      </c>
      <c r="J6" s="230">
        <f t="shared" si="0"/>
        <v>2320</v>
      </c>
    </row>
    <row r="7" spans="2:10" x14ac:dyDescent="0.45">
      <c r="B7" s="117" t="s">
        <v>260</v>
      </c>
      <c r="C7" s="231">
        <v>1</v>
      </c>
      <c r="D7" s="230" cm="1">
        <f t="array" ref="D7">MMULT(D6,9%)</f>
        <v>189</v>
      </c>
      <c r="E7" s="230"/>
      <c r="F7" s="230"/>
      <c r="G7" s="230"/>
      <c r="J7" s="230">
        <f t="shared" si="0"/>
        <v>189</v>
      </c>
    </row>
    <row r="8" spans="2:10" x14ac:dyDescent="0.45">
      <c r="B8" s="117" t="s">
        <v>160</v>
      </c>
      <c r="C8" s="231">
        <v>10</v>
      </c>
      <c r="D8" s="230">
        <v>1130</v>
      </c>
      <c r="E8" s="230">
        <v>200</v>
      </c>
      <c r="F8" s="230">
        <v>200</v>
      </c>
      <c r="G8" s="230">
        <v>120</v>
      </c>
      <c r="H8" s="6" t="s">
        <v>166</v>
      </c>
      <c r="J8" s="230">
        <f t="shared" si="0"/>
        <v>1650</v>
      </c>
    </row>
    <row r="9" spans="2:10" x14ac:dyDescent="0.45">
      <c r="B9" s="117" t="s">
        <v>161</v>
      </c>
      <c r="C9" s="231">
        <v>3</v>
      </c>
      <c r="D9" s="230">
        <v>1130</v>
      </c>
      <c r="E9" s="230">
        <v>170</v>
      </c>
      <c r="F9" s="230">
        <v>200</v>
      </c>
      <c r="G9" s="230">
        <v>120</v>
      </c>
      <c r="H9" s="6" t="s">
        <v>166</v>
      </c>
      <c r="J9" s="230">
        <f t="shared" si="0"/>
        <v>1620</v>
      </c>
    </row>
    <row r="10" spans="2:10" x14ac:dyDescent="0.45">
      <c r="B10" s="117" t="s">
        <v>260</v>
      </c>
      <c r="C10" s="231">
        <v>1</v>
      </c>
      <c r="D10" s="230" cm="1">
        <f t="array" ref="D10">MMULT(D9,9%)</f>
        <v>101.7</v>
      </c>
      <c r="E10" s="230"/>
      <c r="F10" s="230"/>
      <c r="G10" s="230"/>
      <c r="H10" s="6"/>
      <c r="J10" s="230">
        <f t="shared" si="0"/>
        <v>101.7</v>
      </c>
    </row>
    <row r="11" spans="2:10" x14ac:dyDescent="0.45">
      <c r="B11" s="117" t="s">
        <v>261</v>
      </c>
      <c r="C11" s="231">
        <v>14</v>
      </c>
      <c r="D11" s="230">
        <v>456.97</v>
      </c>
      <c r="E11" s="230"/>
      <c r="F11" s="230"/>
      <c r="G11" s="230"/>
      <c r="H11" s="6"/>
      <c r="J11" s="230">
        <f t="shared" si="0"/>
        <v>456.97</v>
      </c>
    </row>
    <row r="12" spans="2:10" x14ac:dyDescent="0.45">
      <c r="B12" s="117" t="s">
        <v>262</v>
      </c>
      <c r="C12" s="231">
        <v>14</v>
      </c>
      <c r="D12" s="230">
        <v>177</v>
      </c>
      <c r="E12" s="230"/>
      <c r="F12" s="230"/>
      <c r="G12" s="230"/>
      <c r="H12" s="6"/>
      <c r="J12" s="230">
        <f t="shared" si="0"/>
        <v>177</v>
      </c>
    </row>
    <row r="13" spans="2:10" x14ac:dyDescent="0.45">
      <c r="B13" s="117" t="s">
        <v>173</v>
      </c>
      <c r="C13" s="231">
        <v>1</v>
      </c>
      <c r="D13" s="230">
        <v>600</v>
      </c>
      <c r="E13" s="230"/>
      <c r="F13" s="230"/>
      <c r="G13" s="230"/>
      <c r="H13" s="6"/>
      <c r="J13" s="230">
        <f t="shared" si="0"/>
        <v>600</v>
      </c>
    </row>
    <row r="14" spans="2:10" x14ac:dyDescent="0.45">
      <c r="B14" s="117" t="s">
        <v>172</v>
      </c>
      <c r="C14" s="231">
        <v>4</v>
      </c>
      <c r="D14" s="230">
        <v>3600</v>
      </c>
      <c r="E14" s="230"/>
      <c r="F14" s="230"/>
      <c r="G14" s="230"/>
      <c r="H14" s="6"/>
      <c r="J14" s="230">
        <f t="shared" si="0"/>
        <v>3600</v>
      </c>
    </row>
    <row r="15" spans="2:10" x14ac:dyDescent="0.45">
      <c r="B15" s="117"/>
      <c r="C15" s="231"/>
      <c r="E15" s="230"/>
      <c r="F15" s="230"/>
      <c r="G15" s="230"/>
      <c r="H15" s="6"/>
      <c r="J15" s="230">
        <f>SUM(J4:J14)</f>
        <v>13755.87</v>
      </c>
    </row>
    <row r="16" spans="2:10" x14ac:dyDescent="0.45">
      <c r="D16" s="230" t="s">
        <v>25</v>
      </c>
      <c r="E16" s="230" t="s">
        <v>25</v>
      </c>
      <c r="F16" s="230" t="s">
        <v>25</v>
      </c>
      <c r="G16" s="230" t="s">
        <v>25</v>
      </c>
    </row>
    <row r="17" spans="1:9" x14ac:dyDescent="0.45">
      <c r="B17" s="5" t="s">
        <v>170</v>
      </c>
    </row>
    <row r="18" spans="1:9" x14ac:dyDescent="0.45">
      <c r="B18" s="117" t="s">
        <v>171</v>
      </c>
      <c r="C18" s="231">
        <v>1</v>
      </c>
      <c r="D18" s="230">
        <f>2680*12*1</f>
        <v>32160</v>
      </c>
      <c r="E18" s="230"/>
      <c r="F18" s="230"/>
      <c r="G18" s="230">
        <f>120*12</f>
        <v>1440</v>
      </c>
    </row>
    <row r="19" spans="1:9" x14ac:dyDescent="0.45">
      <c r="B19" s="117" t="s">
        <v>167</v>
      </c>
      <c r="C19" s="231">
        <v>1</v>
      </c>
      <c r="D19" s="230">
        <f>2100*12*1</f>
        <v>25200</v>
      </c>
      <c r="E19" s="230"/>
      <c r="F19" s="230">
        <f>100*12</f>
        <v>1200</v>
      </c>
      <c r="G19" s="230">
        <f>120*12</f>
        <v>1440</v>
      </c>
    </row>
    <row r="20" spans="1:9" x14ac:dyDescent="0.45">
      <c r="B20" s="117" t="s">
        <v>160</v>
      </c>
      <c r="C20" s="231">
        <v>10</v>
      </c>
      <c r="D20" s="230">
        <f>1130*13*10</f>
        <v>146900</v>
      </c>
      <c r="E20" s="230">
        <f>200*12*10</f>
        <v>24000</v>
      </c>
      <c r="F20" s="230">
        <f>200*12*10</f>
        <v>24000</v>
      </c>
      <c r="G20" s="230">
        <f>120*12*10</f>
        <v>14400</v>
      </c>
    </row>
    <row r="21" spans="1:9" x14ac:dyDescent="0.45">
      <c r="B21" s="117" t="s">
        <v>161</v>
      </c>
      <c r="C21" s="231">
        <v>3</v>
      </c>
      <c r="D21" s="230">
        <f>1130*13*3</f>
        <v>44070</v>
      </c>
      <c r="E21" s="230">
        <f>170*12*10</f>
        <v>20400</v>
      </c>
      <c r="F21" s="230">
        <f>200*12*10</f>
        <v>24000</v>
      </c>
      <c r="G21" s="230">
        <f>120*12*10</f>
        <v>14400</v>
      </c>
    </row>
    <row r="22" spans="1:9" x14ac:dyDescent="0.45">
      <c r="B22" s="117" t="s">
        <v>172</v>
      </c>
      <c r="C22" s="231">
        <v>4</v>
      </c>
      <c r="D22" s="230">
        <f>D14*12</f>
        <v>43200</v>
      </c>
      <c r="E22" s="230"/>
      <c r="F22" s="230"/>
      <c r="G22" s="230"/>
    </row>
    <row r="23" spans="1:9" x14ac:dyDescent="0.45">
      <c r="B23" s="117" t="s">
        <v>173</v>
      </c>
      <c r="C23" s="231">
        <v>1</v>
      </c>
      <c r="D23" s="230">
        <f>D13*12</f>
        <v>7200</v>
      </c>
      <c r="E23" s="230"/>
      <c r="F23" s="230"/>
      <c r="G23" s="230"/>
    </row>
    <row r="24" spans="1:9" x14ac:dyDescent="0.45">
      <c r="B24" s="117"/>
      <c r="C24" s="231"/>
      <c r="D24" s="230"/>
      <c r="E24" s="230"/>
      <c r="F24" s="230"/>
      <c r="G24" s="230"/>
    </row>
    <row r="25" spans="1:9" x14ac:dyDescent="0.45">
      <c r="B25" s="117"/>
      <c r="C25" s="231"/>
      <c r="D25" s="230"/>
      <c r="E25" s="230"/>
      <c r="F25" s="230"/>
      <c r="G25" s="230"/>
    </row>
    <row r="26" spans="1:9" x14ac:dyDescent="0.45">
      <c r="B26" s="5" t="s">
        <v>24</v>
      </c>
      <c r="C26" s="3"/>
      <c r="D26" s="232">
        <f>SUM(D18:D23)</f>
        <v>298730</v>
      </c>
      <c r="E26" s="232">
        <f>SUM(E18:E21)</f>
        <v>44400</v>
      </c>
      <c r="F26" s="232">
        <f>SUM(F18:F21)</f>
        <v>49200</v>
      </c>
      <c r="G26" s="232">
        <f>SUM(G18:G21)</f>
        <v>31680</v>
      </c>
      <c r="H26" s="3"/>
      <c r="I26" s="237">
        <f>SUM(D26:H26)</f>
        <v>424010</v>
      </c>
    </row>
    <row r="27" spans="1:9" x14ac:dyDescent="0.45">
      <c r="H27">
        <v>12</v>
      </c>
      <c r="I27" s="233" cm="1">
        <f t="array" ref="I27">MMULT(I26,1/H27)</f>
        <v>35334.166666666664</v>
      </c>
    </row>
    <row r="28" spans="1:9" x14ac:dyDescent="0.45">
      <c r="B28" s="5" t="s">
        <v>174</v>
      </c>
    </row>
    <row r="29" spans="1:9" x14ac:dyDescent="0.45">
      <c r="A29" t="s">
        <v>170</v>
      </c>
      <c r="B29" s="117" t="s">
        <v>33</v>
      </c>
      <c r="D29" s="230">
        <v>69200</v>
      </c>
      <c r="E29" s="230"/>
      <c r="F29" s="230"/>
      <c r="G29" s="230"/>
    </row>
    <row r="30" spans="1:9" x14ac:dyDescent="0.45">
      <c r="A30" t="s">
        <v>170</v>
      </c>
      <c r="B30" s="117" t="s">
        <v>5</v>
      </c>
      <c r="D30" s="230">
        <v>1200</v>
      </c>
      <c r="E30" s="230"/>
      <c r="F30" s="230"/>
      <c r="G30" s="230"/>
    </row>
    <row r="31" spans="1:9" x14ac:dyDescent="0.45">
      <c r="A31" t="s">
        <v>170</v>
      </c>
      <c r="B31" s="117" t="s">
        <v>175</v>
      </c>
      <c r="D31" s="230">
        <v>29355</v>
      </c>
      <c r="E31" s="230"/>
      <c r="F31" s="230"/>
      <c r="G31" s="230"/>
    </row>
    <row r="32" spans="1:9" x14ac:dyDescent="0.45">
      <c r="A32" t="s">
        <v>170</v>
      </c>
      <c r="B32" s="117" t="s">
        <v>263</v>
      </c>
      <c r="D32" s="234">
        <v>60000</v>
      </c>
      <c r="E32" s="230"/>
      <c r="F32" s="230"/>
      <c r="G32" s="230"/>
    </row>
    <row r="33" spans="2:9" x14ac:dyDescent="0.45">
      <c r="B33" s="5" t="s">
        <v>24</v>
      </c>
      <c r="C33" s="3"/>
      <c r="D33" s="232">
        <f>SUM(D29:D32)</f>
        <v>159755</v>
      </c>
      <c r="E33" s="232" t="s">
        <v>25</v>
      </c>
      <c r="F33" s="232" t="s">
        <v>25</v>
      </c>
      <c r="G33" s="232" t="s">
        <v>25</v>
      </c>
      <c r="H33" s="3"/>
      <c r="I33" s="237">
        <f>SUM(D33:H33)</f>
        <v>159755</v>
      </c>
    </row>
    <row r="34" spans="2:9" x14ac:dyDescent="0.45">
      <c r="H34">
        <v>12</v>
      </c>
      <c r="I34" s="233" cm="1">
        <f t="array" ref="I34">MMULT(I33,1/H34)</f>
        <v>13312.916666666666</v>
      </c>
    </row>
    <row r="35" spans="2:9" x14ac:dyDescent="0.45">
      <c r="D35" s="230"/>
      <c r="E35" s="230"/>
      <c r="F35" s="230"/>
      <c r="G35" s="230"/>
    </row>
    <row r="37" spans="2:9" x14ac:dyDescent="0.45">
      <c r="H37" t="s">
        <v>24</v>
      </c>
      <c r="I37" s="233">
        <f>SUM(I27,I34)</f>
        <v>48647.083333333328</v>
      </c>
    </row>
    <row r="40" spans="2:9" x14ac:dyDescent="0.45">
      <c r="G40" s="235">
        <v>310</v>
      </c>
      <c r="H40" s="6">
        <v>180</v>
      </c>
      <c r="I40" s="235" cm="1">
        <f t="array" ref="I40">MMULT(G40,H40)</f>
        <v>55800</v>
      </c>
    </row>
    <row r="42" spans="2:9" x14ac:dyDescent="0.45">
      <c r="H42" t="s">
        <v>35</v>
      </c>
      <c r="I42" s="236">
        <f>SUM(I40,-I37)</f>
        <v>7152.9166666666715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E1BDC-57C5-4987-90DD-5DE51FBE1FF4}">
  <dimension ref="A1:J33"/>
  <sheetViews>
    <sheetView workbookViewId="0">
      <selection activeCell="B18" sqref="B18"/>
    </sheetView>
  </sheetViews>
  <sheetFormatPr baseColWidth="10" defaultRowHeight="14.25" x14ac:dyDescent="0.45"/>
  <cols>
    <col min="1" max="1" width="5.9296875" bestFit="1" customWidth="1"/>
    <col min="2" max="2" width="10.9296875" style="119" bestFit="1" customWidth="1"/>
    <col min="3" max="3" width="12.73046875" style="119" customWidth="1"/>
    <col min="4" max="4" width="12.06640625" bestFit="1" customWidth="1"/>
    <col min="9" max="9" width="15.3984375" bestFit="1" customWidth="1"/>
    <col min="10" max="10" width="14.3984375" bestFit="1" customWidth="1"/>
  </cols>
  <sheetData>
    <row r="1" spans="1:4" x14ac:dyDescent="0.45">
      <c r="D1" s="135" t="s">
        <v>25</v>
      </c>
    </row>
    <row r="2" spans="1:4" x14ac:dyDescent="0.45">
      <c r="A2" s="6" t="s">
        <v>64</v>
      </c>
      <c r="B2" s="125" t="s">
        <v>65</v>
      </c>
      <c r="C2" s="125" t="s">
        <v>66</v>
      </c>
      <c r="D2" s="6" t="s">
        <v>67</v>
      </c>
    </row>
    <row r="3" spans="1:4" x14ac:dyDescent="0.45">
      <c r="A3" s="123">
        <v>45658</v>
      </c>
      <c r="B3" s="124">
        <f>SUM('EEFF 2025'!C3)</f>
        <v>37719.68</v>
      </c>
      <c r="C3" s="124">
        <v>40000</v>
      </c>
      <c r="D3" s="124">
        <f>SUM(-B3,C3)</f>
        <v>2280.3199999999997</v>
      </c>
    </row>
    <row r="4" spans="1:4" x14ac:dyDescent="0.45">
      <c r="A4" s="123">
        <v>45689</v>
      </c>
      <c r="B4" s="124">
        <f>SUM('EEFF 2025'!C4)</f>
        <v>32336.91</v>
      </c>
      <c r="C4" s="124">
        <f>SUM(C3)</f>
        <v>40000</v>
      </c>
      <c r="D4" s="124">
        <f t="shared" ref="D4:D11" si="0">SUM(-B4,C4)</f>
        <v>7663.09</v>
      </c>
    </row>
    <row r="5" spans="1:4" x14ac:dyDescent="0.45">
      <c r="A5" s="123">
        <v>45717</v>
      </c>
      <c r="B5" s="124">
        <f>SUM('EEFF 2025'!C5)</f>
        <v>34041.81</v>
      </c>
      <c r="C5" s="124">
        <f t="shared" ref="C5:C14" si="1">SUM(C4)</f>
        <v>40000</v>
      </c>
      <c r="D5" s="124">
        <f t="shared" si="0"/>
        <v>5958.1900000000023</v>
      </c>
    </row>
    <row r="6" spans="1:4" x14ac:dyDescent="0.45">
      <c r="A6" s="123">
        <v>45748</v>
      </c>
      <c r="B6" s="124">
        <f>SUM('EEFF 2025'!C6)</f>
        <v>36686.870000000003</v>
      </c>
      <c r="C6" s="124">
        <f t="shared" si="1"/>
        <v>40000</v>
      </c>
      <c r="D6" s="124">
        <f t="shared" si="0"/>
        <v>3313.1299999999974</v>
      </c>
    </row>
    <row r="7" spans="1:4" x14ac:dyDescent="0.45">
      <c r="A7" s="123">
        <v>45778</v>
      </c>
      <c r="B7" s="124">
        <f>SUM('EEFF 2025'!C7)</f>
        <v>34967.479999999996</v>
      </c>
      <c r="C7" s="124">
        <f t="shared" si="1"/>
        <v>40000</v>
      </c>
      <c r="D7" s="124">
        <f t="shared" si="0"/>
        <v>5032.5200000000041</v>
      </c>
    </row>
    <row r="8" spans="1:4" x14ac:dyDescent="0.45">
      <c r="A8" s="123">
        <v>45809</v>
      </c>
      <c r="B8" s="124">
        <f>SUM('EEFF 2025'!C8)</f>
        <v>34840.080000000002</v>
      </c>
      <c r="C8" s="124">
        <f t="shared" si="1"/>
        <v>40000</v>
      </c>
      <c r="D8" s="124">
        <f t="shared" si="0"/>
        <v>5159.9199999999983</v>
      </c>
    </row>
    <row r="9" spans="1:4" x14ac:dyDescent="0.45">
      <c r="A9" s="123">
        <v>45839</v>
      </c>
      <c r="B9" s="124">
        <f>SUM('EEFF 2025'!C9)</f>
        <v>44269.78</v>
      </c>
      <c r="C9" s="124">
        <f t="shared" si="1"/>
        <v>40000</v>
      </c>
      <c r="D9" s="124">
        <f t="shared" si="0"/>
        <v>-4269.7799999999988</v>
      </c>
    </row>
    <row r="10" spans="1:4" x14ac:dyDescent="0.45">
      <c r="A10" s="123">
        <v>45870</v>
      </c>
      <c r="B10" s="124">
        <f>SUM('EEFF 2025'!C10)</f>
        <v>35226.959999999999</v>
      </c>
      <c r="C10" s="124">
        <f t="shared" si="1"/>
        <v>40000</v>
      </c>
      <c r="D10" s="124">
        <f t="shared" si="0"/>
        <v>4773.0400000000009</v>
      </c>
    </row>
    <row r="11" spans="1:4" x14ac:dyDescent="0.45">
      <c r="A11" s="123">
        <v>45901</v>
      </c>
      <c r="B11" s="124">
        <f>SUM('EEFF 2025'!C11)</f>
        <v>34835.620000000003</v>
      </c>
      <c r="C11" s="124">
        <f t="shared" si="1"/>
        <v>40000</v>
      </c>
      <c r="D11" s="124">
        <f t="shared" si="0"/>
        <v>5164.3799999999974</v>
      </c>
    </row>
    <row r="12" spans="1:4" x14ac:dyDescent="0.45">
      <c r="A12" s="123">
        <v>45931</v>
      </c>
      <c r="B12" s="124">
        <f>SUM('EEFF 2025'!C12)</f>
        <v>34786.58</v>
      </c>
      <c r="C12" s="124">
        <f t="shared" si="1"/>
        <v>40000</v>
      </c>
      <c r="D12" s="124" t="s">
        <v>25</v>
      </c>
    </row>
    <row r="13" spans="1:4" x14ac:dyDescent="0.45">
      <c r="A13" s="123">
        <v>45962</v>
      </c>
      <c r="B13" s="124">
        <f>SUM('EEFF 2025'!C13)</f>
        <v>17703.98</v>
      </c>
      <c r="C13" s="124">
        <f t="shared" si="1"/>
        <v>40000</v>
      </c>
      <c r="D13" s="124" t="s">
        <v>25</v>
      </c>
    </row>
    <row r="14" spans="1:4" x14ac:dyDescent="0.45">
      <c r="A14" s="123">
        <v>45992</v>
      </c>
      <c r="B14" s="124">
        <f>SUM('EEFF 2025'!C14)</f>
        <v>0</v>
      </c>
      <c r="C14" s="124">
        <f t="shared" si="1"/>
        <v>40000</v>
      </c>
      <c r="D14" s="124" t="s">
        <v>25</v>
      </c>
    </row>
    <row r="15" spans="1:4" x14ac:dyDescent="0.45">
      <c r="D15" s="136">
        <f>SUM(D3:D14)</f>
        <v>35074.81</v>
      </c>
    </row>
    <row r="22" spans="1:10" x14ac:dyDescent="0.45">
      <c r="C22"/>
    </row>
    <row r="25" spans="1:10" x14ac:dyDescent="0.45">
      <c r="B25" s="119" t="s">
        <v>91</v>
      </c>
      <c r="D25">
        <v>15</v>
      </c>
      <c r="J25" s="6" t="s">
        <v>95</v>
      </c>
    </row>
    <row r="26" spans="1:10" x14ac:dyDescent="0.45">
      <c r="A26">
        <v>2018</v>
      </c>
      <c r="B26" s="119">
        <v>930</v>
      </c>
      <c r="C26" s="119">
        <f>SUM(B26)-930</f>
        <v>0</v>
      </c>
      <c r="D26" cm="1">
        <f t="array" ref="D26">MMULT(C26,$D$25)</f>
        <v>0</v>
      </c>
      <c r="H26" s="15" t="s">
        <v>96</v>
      </c>
      <c r="I26" s="15">
        <v>14</v>
      </c>
      <c r="J26" s="219">
        <v>0.09</v>
      </c>
    </row>
    <row r="27" spans="1:10" x14ac:dyDescent="0.45">
      <c r="A27">
        <v>2019</v>
      </c>
      <c r="B27" s="119">
        <v>930</v>
      </c>
      <c r="C27" s="119">
        <f>SUM(B27)-B26</f>
        <v>0</v>
      </c>
      <c r="D27" cm="1">
        <f t="array" ref="D27">MMULT(C27,$D$25)</f>
        <v>0</v>
      </c>
      <c r="H27" s="8">
        <v>1025</v>
      </c>
      <c r="I27" s="77" cm="1">
        <f t="array" ref="I27">MMULT(H27,I26)</f>
        <v>14350</v>
      </c>
      <c r="J27" s="77" cm="1">
        <f t="array" ref="J27">MMULT(I27,J26)</f>
        <v>1291.5</v>
      </c>
    </row>
    <row r="28" spans="1:10" x14ac:dyDescent="0.45">
      <c r="A28">
        <v>2020</v>
      </c>
      <c r="B28" s="119">
        <v>930</v>
      </c>
      <c r="C28" s="119">
        <f t="shared" ref="C28:C33" si="2">SUM(B28)-B27</f>
        <v>0</v>
      </c>
      <c r="D28" cm="1">
        <f t="array" ref="D28">MMULT(C28,$D$25)</f>
        <v>0</v>
      </c>
      <c r="H28" s="8">
        <v>1130</v>
      </c>
      <c r="I28" s="77" cm="1">
        <f t="array" ref="I28">MMULT(H28,I26)</f>
        <v>15820</v>
      </c>
      <c r="J28" s="77" cm="1">
        <f t="array" ref="J28">MMULT(I28,J26)</f>
        <v>1423.8</v>
      </c>
    </row>
    <row r="29" spans="1:10" x14ac:dyDescent="0.45">
      <c r="A29">
        <v>2021</v>
      </c>
      <c r="B29" s="119">
        <v>930</v>
      </c>
      <c r="C29" s="119">
        <f t="shared" si="2"/>
        <v>0</v>
      </c>
      <c r="D29" cm="1">
        <f t="array" ref="D29">MMULT(C29,$D$25)</f>
        <v>0</v>
      </c>
      <c r="H29" s="8" t="s">
        <v>94</v>
      </c>
      <c r="I29" s="220">
        <f>SUM(I28,-I27)</f>
        <v>1470</v>
      </c>
      <c r="J29" s="220">
        <f>SUM(J28,-J27)</f>
        <v>132.29999999999995</v>
      </c>
    </row>
    <row r="30" spans="1:10" x14ac:dyDescent="0.45">
      <c r="A30">
        <v>2022</v>
      </c>
      <c r="B30" s="119">
        <v>1025</v>
      </c>
      <c r="C30" s="119">
        <f t="shared" si="2"/>
        <v>95</v>
      </c>
      <c r="D30" cm="1">
        <f t="array" ref="D30">MMULT(C30,$D$25)</f>
        <v>1425</v>
      </c>
      <c r="H30" s="15" t="s">
        <v>97</v>
      </c>
      <c r="I30" s="320">
        <f>SUM(I29,J29)</f>
        <v>1602.3</v>
      </c>
      <c r="J30" s="321"/>
    </row>
    <row r="31" spans="1:10" x14ac:dyDescent="0.45">
      <c r="A31">
        <v>2023</v>
      </c>
      <c r="B31" s="119">
        <v>1025</v>
      </c>
      <c r="C31" s="119">
        <f t="shared" si="2"/>
        <v>0</v>
      </c>
      <c r="D31" cm="1">
        <f t="array" ref="D31">MMULT(C31,$D$25)</f>
        <v>0</v>
      </c>
    </row>
    <row r="32" spans="1:10" x14ac:dyDescent="0.45">
      <c r="A32">
        <v>2024</v>
      </c>
      <c r="B32" s="119">
        <v>1025</v>
      </c>
      <c r="C32" s="119">
        <f t="shared" si="2"/>
        <v>0</v>
      </c>
      <c r="D32" cm="1">
        <f t="array" ref="D32">MMULT(C32,$D$25)</f>
        <v>0</v>
      </c>
    </row>
    <row r="33" spans="1:4" x14ac:dyDescent="0.45">
      <c r="A33">
        <v>2024</v>
      </c>
      <c r="B33" s="119">
        <v>1130</v>
      </c>
      <c r="C33" s="119">
        <f t="shared" si="2"/>
        <v>105</v>
      </c>
      <c r="D33" cm="1">
        <f t="array" ref="D33">MMULT(C33,$D$25)</f>
        <v>1575</v>
      </c>
    </row>
  </sheetData>
  <mergeCells count="1">
    <mergeCell ref="I30:J30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C2:R201"/>
  <sheetViews>
    <sheetView showGridLines="0" topLeftCell="A87" zoomScaleNormal="100" workbookViewId="0">
      <selection activeCell="J103" sqref="J103"/>
    </sheetView>
  </sheetViews>
  <sheetFormatPr baseColWidth="10" defaultRowHeight="14.25" x14ac:dyDescent="0.45"/>
  <cols>
    <col min="1" max="1" width="3.86328125" customWidth="1"/>
    <col min="2" max="2" width="7.1328125" customWidth="1"/>
    <col min="4" max="5" width="14.265625" customWidth="1"/>
    <col min="6" max="6" width="5.73046875" customWidth="1"/>
    <col min="7" max="7" width="5.3984375" customWidth="1"/>
    <col min="8" max="8" width="11.3984375" style="6"/>
    <col min="9" max="9" width="11.59765625" style="6" customWidth="1"/>
    <col min="10" max="10" width="11.86328125" bestFit="1" customWidth="1"/>
    <col min="11" max="11" width="12.3984375" customWidth="1"/>
    <col min="12" max="12" width="7.265625" customWidth="1"/>
    <col min="13" max="13" width="10.73046875" style="6" customWidth="1"/>
    <col min="14" max="14" width="9.86328125" style="6" customWidth="1"/>
    <col min="15" max="15" width="14.265625" bestFit="1" customWidth="1"/>
    <col min="16" max="16" width="12.265625" style="6" bestFit="1" customWidth="1"/>
    <col min="17" max="17" width="11" style="6" customWidth="1"/>
    <col min="18" max="18" width="8.59765625" style="6" bestFit="1" customWidth="1"/>
  </cols>
  <sheetData>
    <row r="2" spans="3:17" x14ac:dyDescent="0.45">
      <c r="C2" s="3" t="s">
        <v>50</v>
      </c>
      <c r="M2" s="6" t="s">
        <v>25</v>
      </c>
      <c r="N2" s="6" t="s">
        <v>25</v>
      </c>
    </row>
    <row r="3" spans="3:17" ht="14.65" thickBot="1" x14ac:dyDescent="0.5">
      <c r="D3" s="15" t="s">
        <v>47</v>
      </c>
      <c r="E3" s="15" t="s">
        <v>46</v>
      </c>
      <c r="F3" s="65"/>
      <c r="H3" s="15" t="s">
        <v>38</v>
      </c>
      <c r="M3" s="15" t="s">
        <v>37</v>
      </c>
      <c r="P3" s="6" t="s">
        <v>625</v>
      </c>
    </row>
    <row r="4" spans="3:17" ht="15" customHeight="1" x14ac:dyDescent="0.45">
      <c r="C4" s="172">
        <v>43467</v>
      </c>
      <c r="D4" s="173">
        <v>500</v>
      </c>
      <c r="E4" s="174"/>
      <c r="F4" s="8"/>
      <c r="H4" s="162" t="s">
        <v>39</v>
      </c>
      <c r="I4" s="163">
        <v>43407</v>
      </c>
      <c r="J4" s="164">
        <v>1700</v>
      </c>
      <c r="K4" s="75"/>
      <c r="M4" s="32">
        <v>43040</v>
      </c>
      <c r="N4" s="35">
        <v>3600</v>
      </c>
      <c r="P4" s="67">
        <v>43407</v>
      </c>
      <c r="Q4" s="69">
        <v>1700</v>
      </c>
    </row>
    <row r="5" spans="3:17" ht="15" customHeight="1" x14ac:dyDescent="0.45">
      <c r="C5" s="175">
        <v>43491</v>
      </c>
      <c r="D5" s="64">
        <v>500</v>
      </c>
      <c r="E5" s="176"/>
      <c r="F5" s="8"/>
      <c r="H5" s="165"/>
      <c r="I5" s="166">
        <v>43419</v>
      </c>
      <c r="J5" s="164">
        <v>3400</v>
      </c>
      <c r="K5" s="75"/>
      <c r="M5" s="32">
        <v>43070</v>
      </c>
      <c r="N5" s="35">
        <v>3600</v>
      </c>
      <c r="P5" s="67">
        <v>43103</v>
      </c>
      <c r="Q5" s="74">
        <v>10000</v>
      </c>
    </row>
    <row r="6" spans="3:17" ht="15" customHeight="1" x14ac:dyDescent="0.45">
      <c r="C6" s="175">
        <v>43535</v>
      </c>
      <c r="D6" s="64">
        <v>500</v>
      </c>
      <c r="E6" s="176"/>
      <c r="F6" s="8"/>
      <c r="H6" s="165"/>
      <c r="I6" s="166">
        <v>43439</v>
      </c>
      <c r="J6" s="164">
        <v>1700</v>
      </c>
      <c r="K6" s="75"/>
      <c r="M6" s="32">
        <v>43101</v>
      </c>
      <c r="N6" s="35">
        <v>3600</v>
      </c>
      <c r="P6" s="67">
        <v>43131</v>
      </c>
      <c r="Q6" s="74">
        <v>3159.99</v>
      </c>
    </row>
    <row r="7" spans="3:17" ht="15" customHeight="1" x14ac:dyDescent="0.45">
      <c r="C7" s="175">
        <v>43558</v>
      </c>
      <c r="D7" s="64" t="s">
        <v>25</v>
      </c>
      <c r="E7" s="176">
        <v>5040.24</v>
      </c>
      <c r="F7" s="8"/>
      <c r="H7" s="165"/>
      <c r="I7" s="166">
        <v>43456</v>
      </c>
      <c r="J7" s="164">
        <v>1700</v>
      </c>
      <c r="K7" s="75"/>
      <c r="L7" s="8"/>
      <c r="M7" s="32">
        <v>43132</v>
      </c>
      <c r="N7" s="35">
        <v>3600</v>
      </c>
      <c r="P7" s="67">
        <v>43167</v>
      </c>
      <c r="Q7" s="74">
        <v>3159.99</v>
      </c>
    </row>
    <row r="8" spans="3:17" ht="15" customHeight="1" x14ac:dyDescent="0.45">
      <c r="C8" s="175">
        <v>43563</v>
      </c>
      <c r="D8" s="64">
        <v>500</v>
      </c>
      <c r="E8" s="176"/>
      <c r="F8" s="8"/>
      <c r="H8" s="165"/>
      <c r="I8" s="163">
        <v>43668</v>
      </c>
      <c r="J8" s="164">
        <v>3363.51</v>
      </c>
      <c r="K8" s="75"/>
      <c r="M8" s="32">
        <v>43160</v>
      </c>
      <c r="N8" s="35">
        <v>3600</v>
      </c>
      <c r="P8" s="67">
        <v>43196</v>
      </c>
      <c r="Q8" s="74">
        <v>3159.99</v>
      </c>
    </row>
    <row r="9" spans="3:17" ht="15" customHeight="1" x14ac:dyDescent="0.45">
      <c r="C9" s="175">
        <v>43581</v>
      </c>
      <c r="D9" s="64">
        <v>500</v>
      </c>
      <c r="E9" s="176"/>
      <c r="F9" s="8"/>
      <c r="H9" s="165"/>
      <c r="I9" s="163">
        <v>43668</v>
      </c>
      <c r="J9" s="164">
        <v>606.91999999999996</v>
      </c>
      <c r="K9" s="75"/>
      <c r="M9" s="32">
        <v>43191</v>
      </c>
      <c r="N9" s="35">
        <v>3600</v>
      </c>
      <c r="P9" s="67">
        <v>43265</v>
      </c>
      <c r="Q9" s="74">
        <v>520</v>
      </c>
    </row>
    <row r="10" spans="3:17" ht="15" customHeight="1" x14ac:dyDescent="0.45">
      <c r="C10" s="175">
        <v>43588</v>
      </c>
      <c r="D10" s="64" t="s">
        <v>25</v>
      </c>
      <c r="E10" s="176">
        <v>1680.08</v>
      </c>
      <c r="F10" s="8"/>
      <c r="H10" s="165"/>
      <c r="I10" s="163">
        <v>43883</v>
      </c>
      <c r="J10" s="164">
        <v>520</v>
      </c>
      <c r="K10" s="75"/>
      <c r="L10" s="8"/>
      <c r="M10" s="32">
        <v>43221</v>
      </c>
      <c r="N10" s="35">
        <v>3600</v>
      </c>
      <c r="P10" s="67">
        <v>43273</v>
      </c>
      <c r="Q10" s="137">
        <v>5710</v>
      </c>
    </row>
    <row r="11" spans="3:17" ht="15" customHeight="1" x14ac:dyDescent="0.45">
      <c r="C11" s="175">
        <v>43623</v>
      </c>
      <c r="D11" s="64">
        <v>500</v>
      </c>
      <c r="E11" s="176"/>
      <c r="F11" s="8"/>
      <c r="H11" s="165"/>
      <c r="I11" s="166">
        <v>44442</v>
      </c>
      <c r="J11" s="164">
        <v>712.3</v>
      </c>
      <c r="K11" s="75"/>
      <c r="L11" s="8"/>
      <c r="M11" s="32">
        <v>43252</v>
      </c>
      <c r="N11" s="35">
        <v>3600</v>
      </c>
      <c r="P11" s="67">
        <v>43279</v>
      </c>
      <c r="Q11" s="137">
        <v>2000</v>
      </c>
    </row>
    <row r="12" spans="3:17" ht="15" customHeight="1" x14ac:dyDescent="0.45">
      <c r="C12" s="175">
        <v>43626</v>
      </c>
      <c r="D12" s="64"/>
      <c r="E12" s="176">
        <v>1680.4</v>
      </c>
      <c r="F12" s="8"/>
      <c r="H12" s="165"/>
      <c r="I12" s="166">
        <v>44859</v>
      </c>
      <c r="J12" s="164">
        <v>683.72</v>
      </c>
      <c r="K12" s="75"/>
      <c r="L12" s="8"/>
      <c r="M12" s="32">
        <v>43282</v>
      </c>
      <c r="N12" s="35">
        <v>3600</v>
      </c>
      <c r="P12" s="67">
        <v>43354</v>
      </c>
      <c r="Q12" s="137">
        <v>5140</v>
      </c>
    </row>
    <row r="13" spans="3:17" ht="15" customHeight="1" x14ac:dyDescent="0.45">
      <c r="C13" s="175">
        <v>43652</v>
      </c>
      <c r="D13" s="64">
        <v>500</v>
      </c>
      <c r="E13" s="176"/>
      <c r="F13" s="8"/>
      <c r="H13" s="165"/>
      <c r="I13" s="166">
        <v>45352</v>
      </c>
      <c r="J13" s="164">
        <v>824.75</v>
      </c>
      <c r="K13" s="75"/>
      <c r="L13" s="8"/>
      <c r="M13" s="32">
        <v>43313</v>
      </c>
      <c r="N13" s="35">
        <v>3600</v>
      </c>
      <c r="P13" s="68">
        <v>43419</v>
      </c>
      <c r="Q13" s="69">
        <v>3400</v>
      </c>
    </row>
    <row r="14" spans="3:17" ht="15" customHeight="1" x14ac:dyDescent="0.45">
      <c r="C14" s="175">
        <v>43659</v>
      </c>
      <c r="D14" s="64"/>
      <c r="E14" s="176">
        <v>1680.08</v>
      </c>
      <c r="F14" s="8"/>
      <c r="H14" s="165"/>
      <c r="I14" s="166">
        <v>45378</v>
      </c>
      <c r="J14" s="164">
        <v>585</v>
      </c>
      <c r="L14" s="8"/>
      <c r="M14" s="32">
        <v>43344</v>
      </c>
      <c r="N14" s="35">
        <v>3600</v>
      </c>
      <c r="P14" s="67">
        <v>43425</v>
      </c>
      <c r="Q14" s="74">
        <v>3363.5</v>
      </c>
    </row>
    <row r="15" spans="3:17" ht="15" customHeight="1" x14ac:dyDescent="0.45">
      <c r="C15" s="175">
        <v>43659</v>
      </c>
      <c r="D15" s="64">
        <v>500</v>
      </c>
      <c r="E15" s="176"/>
      <c r="F15" s="8"/>
      <c r="H15" s="165"/>
      <c r="I15" s="166">
        <v>45544</v>
      </c>
      <c r="J15" s="164">
        <v>5220</v>
      </c>
      <c r="K15" s="75">
        <f>SUM(J13:J15)</f>
        <v>6629.75</v>
      </c>
      <c r="L15" s="8"/>
      <c r="M15" s="32">
        <v>43374</v>
      </c>
      <c r="N15" s="35">
        <v>3600</v>
      </c>
      <c r="P15" s="68">
        <v>43439</v>
      </c>
      <c r="Q15" s="69">
        <v>1700</v>
      </c>
    </row>
    <row r="16" spans="3:17" ht="15" customHeight="1" x14ac:dyDescent="0.45">
      <c r="C16" s="175">
        <v>43721</v>
      </c>
      <c r="D16" s="64"/>
      <c r="E16" s="176">
        <v>1680.08</v>
      </c>
      <c r="F16" s="8"/>
      <c r="H16" s="167"/>
      <c r="I16" s="166">
        <v>45658</v>
      </c>
      <c r="J16" s="164">
        <v>0</v>
      </c>
      <c r="K16" s="75">
        <f>SUM(J16)</f>
        <v>0</v>
      </c>
      <c r="M16" s="32">
        <v>43405</v>
      </c>
      <c r="N16" s="35">
        <v>3600</v>
      </c>
      <c r="P16" s="68">
        <v>43456</v>
      </c>
      <c r="Q16" s="69">
        <v>1700</v>
      </c>
    </row>
    <row r="17" spans="3:17" ht="15" customHeight="1" x14ac:dyDescent="0.45">
      <c r="C17" s="175">
        <v>43721</v>
      </c>
      <c r="D17" s="64"/>
      <c r="E17" s="176">
        <v>1680.08</v>
      </c>
      <c r="H17" s="161" t="s">
        <v>55</v>
      </c>
      <c r="I17" s="112">
        <v>43715</v>
      </c>
      <c r="J17" s="70">
        <v>1509</v>
      </c>
      <c r="M17" s="32">
        <v>43435</v>
      </c>
      <c r="N17" s="35">
        <v>3600</v>
      </c>
      <c r="P17" s="67">
        <v>43580</v>
      </c>
      <c r="Q17" s="74">
        <v>4068.35</v>
      </c>
    </row>
    <row r="18" spans="3:17" ht="15.75" customHeight="1" x14ac:dyDescent="0.45">
      <c r="C18" s="175">
        <v>43743</v>
      </c>
      <c r="D18" s="64">
        <v>500</v>
      </c>
      <c r="E18" s="176"/>
      <c r="H18" s="133"/>
      <c r="I18" s="112">
        <v>43921</v>
      </c>
      <c r="J18" s="70">
        <v>523.79</v>
      </c>
      <c r="M18" s="32">
        <v>43466</v>
      </c>
      <c r="N18" s="35">
        <v>3600</v>
      </c>
      <c r="P18" s="67">
        <v>43607</v>
      </c>
      <c r="Q18" s="74">
        <v>4068.35</v>
      </c>
    </row>
    <row r="19" spans="3:17" ht="15.75" customHeight="1" x14ac:dyDescent="0.45">
      <c r="C19" s="175">
        <v>43743</v>
      </c>
      <c r="D19" s="64">
        <v>500</v>
      </c>
      <c r="E19" s="176"/>
      <c r="H19" s="133"/>
      <c r="I19" s="112">
        <v>45328</v>
      </c>
      <c r="J19" s="70">
        <v>4478.37</v>
      </c>
      <c r="L19" s="8"/>
      <c r="M19" s="32">
        <v>43497</v>
      </c>
      <c r="N19" s="35">
        <v>3600</v>
      </c>
      <c r="P19" s="67">
        <v>43668</v>
      </c>
      <c r="Q19" s="69">
        <v>3363.51</v>
      </c>
    </row>
    <row r="20" spans="3:17" ht="15" customHeight="1" x14ac:dyDescent="0.45">
      <c r="C20" s="175">
        <v>43769</v>
      </c>
      <c r="D20" s="64">
        <v>500</v>
      </c>
      <c r="E20" s="176"/>
      <c r="H20" s="133"/>
      <c r="I20" s="112">
        <v>45331</v>
      </c>
      <c r="J20" s="70">
        <v>340</v>
      </c>
      <c r="L20" s="8"/>
      <c r="M20" s="32">
        <v>43525</v>
      </c>
      <c r="N20" s="35">
        <v>3600</v>
      </c>
      <c r="P20" s="67">
        <v>43668</v>
      </c>
      <c r="Q20" s="69">
        <v>606.91999999999996</v>
      </c>
    </row>
    <row r="21" spans="3:17" ht="15" customHeight="1" x14ac:dyDescent="0.45">
      <c r="C21" s="175">
        <v>43781</v>
      </c>
      <c r="D21" s="64"/>
      <c r="E21" s="176">
        <v>1680.08</v>
      </c>
      <c r="H21" s="133"/>
      <c r="I21" s="112">
        <v>45335</v>
      </c>
      <c r="J21" s="70">
        <v>4478.37</v>
      </c>
      <c r="L21" s="8"/>
      <c r="M21" s="32">
        <v>43556</v>
      </c>
      <c r="N21" s="35">
        <v>3600</v>
      </c>
      <c r="P21" s="67">
        <v>43715</v>
      </c>
      <c r="Q21" s="69">
        <v>1509</v>
      </c>
    </row>
    <row r="22" spans="3:17" ht="15.75" customHeight="1" x14ac:dyDescent="0.45">
      <c r="C22" s="175">
        <v>43801</v>
      </c>
      <c r="D22" s="64">
        <v>500</v>
      </c>
      <c r="E22" s="176"/>
      <c r="H22" s="133"/>
      <c r="I22" s="112">
        <v>45559</v>
      </c>
      <c r="J22" s="70">
        <v>2028.89</v>
      </c>
      <c r="K22" s="75">
        <f>SUM(J19:J22)</f>
        <v>11325.63</v>
      </c>
      <c r="M22" s="32">
        <v>43586</v>
      </c>
      <c r="N22" s="35">
        <v>3600</v>
      </c>
      <c r="P22" s="67">
        <v>43755</v>
      </c>
      <c r="Q22" s="74">
        <v>340.3</v>
      </c>
    </row>
    <row r="23" spans="3:17" ht="15.75" customHeight="1" thickBot="1" x14ac:dyDescent="0.5">
      <c r="C23" s="177">
        <v>43805</v>
      </c>
      <c r="D23" s="178"/>
      <c r="E23" s="179">
        <v>1680.08</v>
      </c>
      <c r="H23" s="134"/>
      <c r="I23" s="112">
        <v>45658</v>
      </c>
      <c r="J23" s="70">
        <v>0</v>
      </c>
      <c r="K23" s="75">
        <f>SUM(J23)</f>
        <v>0</v>
      </c>
      <c r="M23" s="32">
        <v>43617</v>
      </c>
      <c r="N23" s="35">
        <v>3600</v>
      </c>
      <c r="P23" s="67">
        <v>43761</v>
      </c>
      <c r="Q23" s="74">
        <v>148.30000000000001</v>
      </c>
    </row>
    <row r="24" spans="3:17" ht="15.75" customHeight="1" x14ac:dyDescent="0.45">
      <c r="C24" s="172">
        <v>43847</v>
      </c>
      <c r="D24" s="173" t="s">
        <v>25</v>
      </c>
      <c r="E24" s="174">
        <v>1680.08</v>
      </c>
      <c r="H24" s="241" t="s">
        <v>56</v>
      </c>
      <c r="I24" s="67">
        <v>43815</v>
      </c>
      <c r="J24" s="69">
        <v>1493.13</v>
      </c>
      <c r="K24" s="75"/>
      <c r="M24" s="32">
        <v>43647</v>
      </c>
      <c r="N24" s="35">
        <v>3600</v>
      </c>
      <c r="P24" s="67">
        <v>43780</v>
      </c>
      <c r="Q24" s="69">
        <v>2394.37</v>
      </c>
    </row>
    <row r="25" spans="3:17" ht="15" customHeight="1" x14ac:dyDescent="0.45">
      <c r="C25" s="175">
        <v>43833</v>
      </c>
      <c r="D25" s="64">
        <v>500</v>
      </c>
      <c r="E25" s="176"/>
      <c r="H25" s="242"/>
      <c r="I25" s="67">
        <v>43815</v>
      </c>
      <c r="J25" s="71">
        <v>1493.13</v>
      </c>
      <c r="K25" s="75"/>
      <c r="M25" s="32">
        <v>43678</v>
      </c>
      <c r="N25" s="35">
        <v>3600</v>
      </c>
      <c r="P25" s="67">
        <v>43788</v>
      </c>
      <c r="Q25" s="69">
        <v>1500</v>
      </c>
    </row>
    <row r="26" spans="3:17" ht="15" customHeight="1" x14ac:dyDescent="0.45">
      <c r="C26" s="175">
        <v>43865</v>
      </c>
      <c r="D26" s="64">
        <v>500</v>
      </c>
      <c r="E26" s="176"/>
      <c r="H26" s="242"/>
      <c r="I26" s="67">
        <v>43847</v>
      </c>
      <c r="J26" s="69">
        <v>1484.53</v>
      </c>
      <c r="K26" s="75"/>
      <c r="L26" s="8"/>
      <c r="M26" s="32">
        <v>43709</v>
      </c>
      <c r="N26" s="35">
        <v>3600</v>
      </c>
      <c r="P26" s="67">
        <v>43805</v>
      </c>
      <c r="Q26" s="69">
        <v>117.19</v>
      </c>
    </row>
    <row r="27" spans="3:17" ht="15" customHeight="1" x14ac:dyDescent="0.45">
      <c r="C27" s="175">
        <v>43900</v>
      </c>
      <c r="D27" s="64">
        <v>500</v>
      </c>
      <c r="E27" s="176"/>
      <c r="H27" s="242"/>
      <c r="I27" s="68">
        <v>43883</v>
      </c>
      <c r="J27" s="69">
        <v>346.5</v>
      </c>
      <c r="K27" s="75"/>
      <c r="L27" s="8"/>
      <c r="M27" s="32">
        <v>43739</v>
      </c>
      <c r="N27" s="35">
        <v>3600</v>
      </c>
      <c r="P27" s="67">
        <v>43815</v>
      </c>
      <c r="Q27" s="69">
        <v>1493.13</v>
      </c>
    </row>
    <row r="28" spans="3:17" ht="16.5" customHeight="1" x14ac:dyDescent="0.45">
      <c r="C28" s="175">
        <v>43921</v>
      </c>
      <c r="D28" s="64"/>
      <c r="E28" s="176">
        <v>1680.08</v>
      </c>
      <c r="H28" s="242"/>
      <c r="I28" s="68">
        <v>45156</v>
      </c>
      <c r="J28" s="69">
        <v>828.35</v>
      </c>
      <c r="K28" s="75"/>
      <c r="M28" s="32">
        <v>43770</v>
      </c>
      <c r="N28" s="35">
        <v>3600</v>
      </c>
      <c r="P28" s="67">
        <v>43815</v>
      </c>
      <c r="Q28" s="69">
        <v>1493.13</v>
      </c>
    </row>
    <row r="29" spans="3:17" ht="15" customHeight="1" x14ac:dyDescent="0.45">
      <c r="C29" s="175">
        <v>43921</v>
      </c>
      <c r="D29" s="64" t="s">
        <v>25</v>
      </c>
      <c r="E29" s="176">
        <v>1680.08</v>
      </c>
      <c r="H29" s="243" t="s">
        <v>80</v>
      </c>
      <c r="I29" s="67">
        <v>45231</v>
      </c>
      <c r="J29" s="69">
        <v>3516</v>
      </c>
      <c r="K29" s="75"/>
      <c r="L29" s="8"/>
      <c r="M29" s="32">
        <v>43800</v>
      </c>
      <c r="N29" s="35">
        <v>3600</v>
      </c>
      <c r="P29" s="67">
        <v>43847</v>
      </c>
      <c r="Q29" s="69">
        <v>1484.53</v>
      </c>
    </row>
    <row r="30" spans="3:17" ht="15" customHeight="1" x14ac:dyDescent="0.45">
      <c r="C30" s="175">
        <v>43935</v>
      </c>
      <c r="D30" s="64">
        <v>500</v>
      </c>
      <c r="E30" s="176"/>
      <c r="I30" s="67">
        <v>45559</v>
      </c>
      <c r="J30" s="69">
        <v>2028.89</v>
      </c>
      <c r="K30" s="75">
        <f>SUM(J30)</f>
        <v>2028.89</v>
      </c>
      <c r="L30" s="8"/>
      <c r="M30" s="32">
        <v>43831</v>
      </c>
      <c r="N30" s="35">
        <v>3600</v>
      </c>
      <c r="P30" s="67">
        <v>43867</v>
      </c>
      <c r="Q30" s="69">
        <v>557.37</v>
      </c>
    </row>
    <row r="31" spans="3:17" ht="15" customHeight="1" x14ac:dyDescent="0.45">
      <c r="C31" s="175">
        <v>43948</v>
      </c>
      <c r="D31" s="64" t="s">
        <v>25</v>
      </c>
      <c r="E31" s="176">
        <v>1680.08</v>
      </c>
      <c r="H31" s="243" t="s">
        <v>25</v>
      </c>
      <c r="I31" s="67">
        <v>45790</v>
      </c>
      <c r="J31" s="69">
        <v>7543.91</v>
      </c>
      <c r="K31" s="75">
        <f>SUM(J31)</f>
        <v>7543.91</v>
      </c>
      <c r="M31" s="32">
        <v>43862</v>
      </c>
      <c r="N31" s="35">
        <v>3600</v>
      </c>
      <c r="P31" s="67">
        <v>43869</v>
      </c>
      <c r="Q31" s="69">
        <v>3376.48</v>
      </c>
    </row>
    <row r="32" spans="3:17" ht="15" customHeight="1" x14ac:dyDescent="0.45">
      <c r="C32" s="175">
        <v>43993</v>
      </c>
      <c r="D32" s="64"/>
      <c r="E32" s="176">
        <v>1049.4100000000001</v>
      </c>
      <c r="H32" s="111" t="s">
        <v>63</v>
      </c>
      <c r="I32" s="115">
        <v>43265</v>
      </c>
      <c r="J32" s="116">
        <v>520</v>
      </c>
      <c r="L32" s="8"/>
      <c r="M32" s="32">
        <v>43891</v>
      </c>
      <c r="N32" s="35">
        <v>3600</v>
      </c>
      <c r="P32" s="67">
        <v>43883</v>
      </c>
      <c r="Q32" s="69">
        <v>520</v>
      </c>
    </row>
    <row r="33" spans="3:17" ht="15" customHeight="1" x14ac:dyDescent="0.45">
      <c r="C33" s="175">
        <v>43985</v>
      </c>
      <c r="D33" s="64"/>
      <c r="E33" s="176">
        <v>1753.31</v>
      </c>
      <c r="H33" s="133"/>
      <c r="I33" s="112">
        <v>43273</v>
      </c>
      <c r="J33" s="73">
        <v>5710</v>
      </c>
      <c r="K33" s="75"/>
      <c r="M33" s="32">
        <v>43922</v>
      </c>
      <c r="N33" s="35">
        <v>0</v>
      </c>
      <c r="P33" s="68">
        <v>43883</v>
      </c>
      <c r="Q33" s="69">
        <v>346.5</v>
      </c>
    </row>
    <row r="34" spans="3:17" ht="15" customHeight="1" x14ac:dyDescent="0.45">
      <c r="C34" s="175">
        <v>44006</v>
      </c>
      <c r="D34" s="64"/>
      <c r="E34" s="176">
        <v>1748.01</v>
      </c>
      <c r="H34" s="133"/>
      <c r="I34" s="112">
        <v>43279</v>
      </c>
      <c r="J34" s="73">
        <v>2000</v>
      </c>
      <c r="K34" s="75"/>
      <c r="M34" s="32">
        <v>43952</v>
      </c>
      <c r="N34" s="35">
        <v>0</v>
      </c>
      <c r="P34" s="67">
        <v>43883</v>
      </c>
      <c r="Q34" s="69">
        <v>346.5</v>
      </c>
    </row>
    <row r="35" spans="3:17" ht="15" customHeight="1" x14ac:dyDescent="0.45">
      <c r="C35" s="175">
        <v>44027</v>
      </c>
      <c r="D35" s="64">
        <v>500</v>
      </c>
      <c r="E35" s="176"/>
      <c r="H35" s="133"/>
      <c r="I35" s="112">
        <v>43354</v>
      </c>
      <c r="J35" s="73">
        <v>5140</v>
      </c>
      <c r="K35" s="75"/>
      <c r="M35" s="32">
        <v>43983</v>
      </c>
      <c r="N35" s="35">
        <v>0</v>
      </c>
      <c r="P35" s="68">
        <v>43883</v>
      </c>
      <c r="Q35" s="69">
        <v>346.5</v>
      </c>
    </row>
    <row r="36" spans="3:17" ht="15.75" customHeight="1" x14ac:dyDescent="0.45">
      <c r="C36" s="175">
        <v>44055</v>
      </c>
      <c r="D36" s="64"/>
      <c r="E36" s="176">
        <v>1748.01</v>
      </c>
      <c r="H36" s="133"/>
      <c r="I36" s="112">
        <v>43580</v>
      </c>
      <c r="J36" s="72">
        <v>4068.35</v>
      </c>
      <c r="K36" s="75"/>
      <c r="M36" s="32">
        <v>44013</v>
      </c>
      <c r="N36" s="35">
        <v>0</v>
      </c>
      <c r="P36" s="67">
        <v>43914</v>
      </c>
      <c r="Q36" s="74">
        <v>896</v>
      </c>
    </row>
    <row r="37" spans="3:17" ht="15.75" customHeight="1" x14ac:dyDescent="0.45">
      <c r="C37" s="175">
        <v>44057</v>
      </c>
      <c r="D37" s="64">
        <v>500</v>
      </c>
      <c r="E37" s="176"/>
      <c r="H37" s="133"/>
      <c r="I37" s="112">
        <v>43607</v>
      </c>
      <c r="J37" s="72">
        <v>4068.35</v>
      </c>
      <c r="K37" s="75"/>
      <c r="M37" s="32">
        <v>44044</v>
      </c>
      <c r="N37" s="35">
        <v>0</v>
      </c>
      <c r="P37" s="67">
        <v>43921</v>
      </c>
      <c r="Q37" s="69">
        <v>523.79</v>
      </c>
    </row>
    <row r="38" spans="3:17" ht="15" customHeight="1" x14ac:dyDescent="0.45">
      <c r="C38" s="175">
        <v>44057</v>
      </c>
      <c r="D38" s="64"/>
      <c r="E38" s="176">
        <v>1748.01</v>
      </c>
      <c r="H38" s="133"/>
      <c r="I38" s="112">
        <v>43755</v>
      </c>
      <c r="J38" s="72">
        <v>340.3</v>
      </c>
      <c r="K38" s="75"/>
      <c r="L38" s="8"/>
      <c r="M38" s="32">
        <v>44075</v>
      </c>
      <c r="N38" s="35">
        <v>0</v>
      </c>
      <c r="P38" s="67">
        <v>43921</v>
      </c>
      <c r="Q38" s="69">
        <v>561.29999999999995</v>
      </c>
    </row>
    <row r="39" spans="3:17" ht="15.75" customHeight="1" x14ac:dyDescent="0.45">
      <c r="C39" s="175">
        <v>44089</v>
      </c>
      <c r="D39" s="64">
        <v>500</v>
      </c>
      <c r="E39" s="176"/>
      <c r="H39" s="133"/>
      <c r="I39" s="112">
        <v>43761</v>
      </c>
      <c r="J39" s="72">
        <v>148.30000000000001</v>
      </c>
      <c r="K39" s="75"/>
      <c r="M39" s="32">
        <v>44105</v>
      </c>
      <c r="N39" s="35">
        <v>0</v>
      </c>
      <c r="P39" s="67">
        <v>43935</v>
      </c>
      <c r="Q39" s="74">
        <v>384</v>
      </c>
    </row>
    <row r="40" spans="3:17" ht="15" customHeight="1" x14ac:dyDescent="0.45">
      <c r="C40" s="175">
        <v>44089</v>
      </c>
      <c r="D40" s="64"/>
      <c r="E40" s="176">
        <v>1748.01</v>
      </c>
      <c r="H40" s="133"/>
      <c r="I40" s="112">
        <v>43914</v>
      </c>
      <c r="J40" s="72">
        <v>896</v>
      </c>
      <c r="L40" s="8"/>
      <c r="M40" s="32">
        <v>44136</v>
      </c>
      <c r="N40" s="35">
        <v>0</v>
      </c>
      <c r="P40" s="67">
        <v>43985</v>
      </c>
      <c r="Q40" s="74">
        <v>1500</v>
      </c>
    </row>
    <row r="41" spans="3:17" ht="15" customHeight="1" x14ac:dyDescent="0.45">
      <c r="C41" s="175">
        <v>44121</v>
      </c>
      <c r="D41" s="64">
        <v>500</v>
      </c>
      <c r="E41" s="176"/>
      <c r="H41" s="133"/>
      <c r="I41" s="112">
        <v>43935</v>
      </c>
      <c r="J41" s="72">
        <v>384</v>
      </c>
      <c r="K41" s="75"/>
      <c r="L41" s="75"/>
      <c r="M41" s="32">
        <v>44166</v>
      </c>
      <c r="N41" s="35">
        <v>0</v>
      </c>
      <c r="P41" s="68">
        <v>44054</v>
      </c>
      <c r="Q41" s="69">
        <v>581.78</v>
      </c>
    </row>
    <row r="42" spans="3:17" ht="15.75" customHeight="1" x14ac:dyDescent="0.45">
      <c r="C42" s="175">
        <v>44123</v>
      </c>
      <c r="D42" s="64">
        <v>500</v>
      </c>
      <c r="E42" s="176"/>
      <c r="H42" s="133"/>
      <c r="I42" s="112">
        <v>43985</v>
      </c>
      <c r="J42" s="72">
        <v>1500</v>
      </c>
      <c r="M42" s="32">
        <v>44197</v>
      </c>
      <c r="N42" s="35">
        <v>3600</v>
      </c>
      <c r="P42" s="68">
        <v>44068</v>
      </c>
      <c r="Q42" s="69">
        <v>453.8</v>
      </c>
    </row>
    <row r="43" spans="3:17" ht="15" customHeight="1" x14ac:dyDescent="0.45">
      <c r="C43" s="175">
        <v>44159</v>
      </c>
      <c r="D43" s="64"/>
      <c r="E43" s="176">
        <f>1482.21+265.8</f>
        <v>1748.01</v>
      </c>
      <c r="H43" s="133"/>
      <c r="I43" s="112">
        <v>44363</v>
      </c>
      <c r="J43" s="72">
        <v>350</v>
      </c>
      <c r="M43" s="32">
        <v>44228</v>
      </c>
      <c r="N43" s="35">
        <v>3600</v>
      </c>
      <c r="P43" s="68">
        <v>44111</v>
      </c>
      <c r="Q43" s="69">
        <v>572</v>
      </c>
    </row>
    <row r="44" spans="3:17" ht="15.75" customHeight="1" x14ac:dyDescent="0.45">
      <c r="C44" s="175">
        <v>44159</v>
      </c>
      <c r="D44" s="64"/>
      <c r="E44" s="176">
        <f>1482.21+265.8</f>
        <v>1748.01</v>
      </c>
      <c r="H44" s="133"/>
      <c r="I44" s="113">
        <v>44382</v>
      </c>
      <c r="J44" s="72">
        <v>680</v>
      </c>
      <c r="K44" s="75" t="s">
        <v>25</v>
      </c>
      <c r="M44" s="32">
        <v>44256</v>
      </c>
      <c r="N44" s="35">
        <v>3600</v>
      </c>
      <c r="P44" s="68">
        <v>44111</v>
      </c>
      <c r="Q44" s="69">
        <v>453.79</v>
      </c>
    </row>
    <row r="45" spans="3:17" ht="15" customHeight="1" x14ac:dyDescent="0.45">
      <c r="C45" s="175">
        <v>44159</v>
      </c>
      <c r="D45" s="64">
        <v>500</v>
      </c>
      <c r="E45" s="176"/>
      <c r="H45" s="133"/>
      <c r="I45" s="113">
        <v>44775</v>
      </c>
      <c r="J45" s="72">
        <v>1920</v>
      </c>
      <c r="M45" s="32">
        <v>44287</v>
      </c>
      <c r="N45" s="35">
        <v>3600</v>
      </c>
      <c r="P45" s="67">
        <v>44120</v>
      </c>
      <c r="Q45" s="74">
        <v>232.5</v>
      </c>
    </row>
    <row r="46" spans="3:17" ht="15" customHeight="1" x14ac:dyDescent="0.45">
      <c r="C46" s="175">
        <v>44159</v>
      </c>
      <c r="D46" s="64">
        <v>500</v>
      </c>
      <c r="E46" s="176"/>
      <c r="H46" s="133"/>
      <c r="I46" s="113">
        <v>44785</v>
      </c>
      <c r="J46" s="72">
        <v>480</v>
      </c>
      <c r="M46" s="32">
        <v>44317</v>
      </c>
      <c r="N46" s="35">
        <v>3600</v>
      </c>
      <c r="P46" s="68">
        <v>44242</v>
      </c>
      <c r="Q46" s="69">
        <v>453.79</v>
      </c>
    </row>
    <row r="47" spans="3:17" ht="15" customHeight="1" thickBot="1" x14ac:dyDescent="0.5">
      <c r="C47" s="177">
        <v>44186</v>
      </c>
      <c r="D47" s="178">
        <v>500</v>
      </c>
      <c r="E47" s="179"/>
      <c r="H47" s="133"/>
      <c r="I47" s="113">
        <v>45283</v>
      </c>
      <c r="J47" s="72">
        <v>1076.1600000000001</v>
      </c>
      <c r="M47" s="32">
        <v>44348</v>
      </c>
      <c r="N47" s="35">
        <v>3600</v>
      </c>
      <c r="P47" s="68">
        <v>44335</v>
      </c>
      <c r="Q47" s="69">
        <v>426.95</v>
      </c>
    </row>
    <row r="48" spans="3:17" ht="15" customHeight="1" x14ac:dyDescent="0.45">
      <c r="C48" s="172">
        <v>44551</v>
      </c>
      <c r="D48" s="173"/>
      <c r="E48" s="174">
        <f>1482.21+265.8</f>
        <v>1748.01</v>
      </c>
      <c r="H48" s="133"/>
      <c r="I48" s="113">
        <v>45320</v>
      </c>
      <c r="J48" s="72">
        <v>1584</v>
      </c>
      <c r="M48" s="32">
        <v>44378</v>
      </c>
      <c r="N48" s="35">
        <v>3600</v>
      </c>
      <c r="P48" s="68">
        <v>44362</v>
      </c>
      <c r="Q48" s="69">
        <v>1905.58</v>
      </c>
    </row>
    <row r="49" spans="3:17" ht="15" customHeight="1" x14ac:dyDescent="0.45">
      <c r="C49" s="175">
        <v>44211</v>
      </c>
      <c r="D49" s="64">
        <v>500</v>
      </c>
      <c r="E49" s="176"/>
      <c r="H49" s="133"/>
      <c r="I49" s="113">
        <v>45323</v>
      </c>
      <c r="J49" s="72">
        <v>396</v>
      </c>
      <c r="M49" s="32">
        <v>44409</v>
      </c>
      <c r="N49" s="35">
        <v>3600</v>
      </c>
      <c r="P49" s="67">
        <v>44363</v>
      </c>
      <c r="Q49" s="74">
        <v>350</v>
      </c>
    </row>
    <row r="50" spans="3:17" ht="15" customHeight="1" x14ac:dyDescent="0.45">
      <c r="C50" s="175">
        <v>44211</v>
      </c>
      <c r="D50" s="64"/>
      <c r="E50" s="176">
        <v>1748.01</v>
      </c>
      <c r="H50" s="133"/>
      <c r="I50" s="113">
        <v>45495</v>
      </c>
      <c r="J50" s="72">
        <v>752</v>
      </c>
      <c r="M50" s="32">
        <v>44440</v>
      </c>
      <c r="N50" s="35">
        <v>3600</v>
      </c>
      <c r="P50" s="68">
        <v>44382</v>
      </c>
      <c r="Q50" s="74">
        <v>680</v>
      </c>
    </row>
    <row r="51" spans="3:17" ht="15" customHeight="1" x14ac:dyDescent="0.45">
      <c r="C51" s="175">
        <v>44253</v>
      </c>
      <c r="D51" s="64">
        <v>500</v>
      </c>
      <c r="E51" s="176"/>
      <c r="H51" s="133"/>
      <c r="I51" s="113">
        <v>45507</v>
      </c>
      <c r="J51" s="72">
        <v>188</v>
      </c>
      <c r="M51" s="32">
        <v>44470</v>
      </c>
      <c r="N51" s="35">
        <v>3600</v>
      </c>
      <c r="P51" s="68">
        <v>44442</v>
      </c>
      <c r="Q51" s="69">
        <v>712.3</v>
      </c>
    </row>
    <row r="52" spans="3:17" ht="15" customHeight="1" x14ac:dyDescent="0.45">
      <c r="C52" s="175">
        <v>44253</v>
      </c>
      <c r="D52" s="64"/>
      <c r="E52" s="176">
        <v>1748.01</v>
      </c>
      <c r="H52" s="133"/>
      <c r="I52" s="113">
        <v>45559</v>
      </c>
      <c r="J52" s="72">
        <v>2028.89</v>
      </c>
      <c r="K52" s="75">
        <f>SUM(J48:J52)</f>
        <v>4948.8900000000003</v>
      </c>
      <c r="M52" s="32">
        <v>44501</v>
      </c>
      <c r="N52" s="35">
        <v>3600</v>
      </c>
      <c r="P52" s="67">
        <v>44460</v>
      </c>
      <c r="Q52" s="74">
        <v>2658.16</v>
      </c>
    </row>
    <row r="53" spans="3:17" ht="15" customHeight="1" x14ac:dyDescent="0.45">
      <c r="C53" s="175">
        <v>44281</v>
      </c>
      <c r="D53" s="64">
        <v>500</v>
      </c>
      <c r="E53" s="176"/>
      <c r="H53" s="133"/>
      <c r="I53" s="113">
        <v>45873</v>
      </c>
      <c r="J53" s="72">
        <v>1860</v>
      </c>
      <c r="K53" s="75"/>
      <c r="M53" s="32">
        <v>44531</v>
      </c>
      <c r="N53" s="35">
        <v>3600</v>
      </c>
      <c r="P53" s="68">
        <v>44470</v>
      </c>
      <c r="Q53" s="74">
        <v>668.84</v>
      </c>
    </row>
    <row r="54" spans="3:17" ht="15" customHeight="1" x14ac:dyDescent="0.45">
      <c r="C54" s="175">
        <v>44281</v>
      </c>
      <c r="D54" s="64"/>
      <c r="E54" s="176">
        <v>1748.01</v>
      </c>
      <c r="H54" s="133"/>
      <c r="I54" s="113">
        <v>45931</v>
      </c>
      <c r="J54" s="72">
        <v>220</v>
      </c>
      <c r="K54" s="75"/>
      <c r="M54" s="32">
        <v>44562</v>
      </c>
      <c r="N54" s="35">
        <v>3600</v>
      </c>
      <c r="P54" s="68">
        <v>44482</v>
      </c>
      <c r="Q54" s="154">
        <v>4882.2299999999996</v>
      </c>
    </row>
    <row r="55" spans="3:17" ht="15" customHeight="1" x14ac:dyDescent="0.45">
      <c r="C55" s="175">
        <v>44312</v>
      </c>
      <c r="D55" s="64">
        <v>500</v>
      </c>
      <c r="E55" s="176"/>
      <c r="H55" s="134"/>
      <c r="I55" s="113">
        <v>45965</v>
      </c>
      <c r="J55" s="72">
        <v>203.02</v>
      </c>
      <c r="K55" s="75">
        <f>SUM(J53:J55)</f>
        <v>2283.02</v>
      </c>
      <c r="M55" s="32">
        <v>44593</v>
      </c>
      <c r="N55" s="35">
        <v>3600</v>
      </c>
      <c r="P55" s="68">
        <v>44496</v>
      </c>
      <c r="Q55" s="154">
        <v>2071.13</v>
      </c>
    </row>
    <row r="56" spans="3:17" ht="15" customHeight="1" x14ac:dyDescent="0.45">
      <c r="C56" s="175">
        <v>44312</v>
      </c>
      <c r="D56" s="64"/>
      <c r="E56" s="176">
        <v>1748.01</v>
      </c>
      <c r="H56" s="109" t="s">
        <v>57</v>
      </c>
      <c r="I56" s="67">
        <v>43805</v>
      </c>
      <c r="J56" s="69">
        <v>117.19</v>
      </c>
      <c r="M56" s="32">
        <v>44621</v>
      </c>
      <c r="N56" s="35">
        <v>3600</v>
      </c>
      <c r="P56" s="68">
        <v>44775</v>
      </c>
      <c r="Q56" s="155">
        <v>1920</v>
      </c>
    </row>
    <row r="57" spans="3:17" ht="15" customHeight="1" x14ac:dyDescent="0.45">
      <c r="C57" s="175">
        <v>44345</v>
      </c>
      <c r="D57" s="64">
        <v>500</v>
      </c>
      <c r="E57" s="176"/>
      <c r="H57" s="110"/>
      <c r="I57" s="67">
        <v>43867</v>
      </c>
      <c r="J57" s="69">
        <v>557.37</v>
      </c>
      <c r="K57" s="75"/>
      <c r="M57" s="32">
        <v>44652</v>
      </c>
      <c r="N57" s="35">
        <v>3600</v>
      </c>
      <c r="P57" s="68">
        <v>44785</v>
      </c>
      <c r="Q57" s="155">
        <v>480</v>
      </c>
    </row>
    <row r="58" spans="3:17" ht="15" customHeight="1" x14ac:dyDescent="0.45">
      <c r="C58" s="175">
        <v>44345</v>
      </c>
      <c r="D58" s="64"/>
      <c r="E58" s="176">
        <v>1748.01</v>
      </c>
      <c r="H58" s="110"/>
      <c r="I58" s="67">
        <v>43869</v>
      </c>
      <c r="J58" s="69">
        <v>3376.48</v>
      </c>
      <c r="K58" s="75"/>
      <c r="M58" s="32">
        <v>44682</v>
      </c>
      <c r="N58" s="35">
        <v>3600</v>
      </c>
      <c r="P58" s="68">
        <v>44859</v>
      </c>
      <c r="Q58" s="154">
        <v>683.72</v>
      </c>
    </row>
    <row r="59" spans="3:17" ht="15" customHeight="1" x14ac:dyDescent="0.45">
      <c r="C59" s="175">
        <v>44365</v>
      </c>
      <c r="D59" s="64">
        <v>500</v>
      </c>
      <c r="E59" s="176"/>
      <c r="H59" s="110"/>
      <c r="I59" s="67">
        <v>43883</v>
      </c>
      <c r="J59" s="69">
        <v>346.5</v>
      </c>
      <c r="K59" s="75"/>
      <c r="M59" s="32">
        <v>44713</v>
      </c>
      <c r="N59" s="35">
        <v>3600</v>
      </c>
      <c r="P59" s="68">
        <v>45079</v>
      </c>
      <c r="Q59" s="155">
        <v>1165.25</v>
      </c>
    </row>
    <row r="60" spans="3:17" ht="15" customHeight="1" x14ac:dyDescent="0.45">
      <c r="C60" s="175">
        <v>44365</v>
      </c>
      <c r="D60" s="64"/>
      <c r="E60" s="176">
        <v>1748.01</v>
      </c>
      <c r="H60" s="110"/>
      <c r="I60" s="67">
        <v>43921</v>
      </c>
      <c r="J60" s="69">
        <v>561.29999999999995</v>
      </c>
      <c r="M60" s="32">
        <v>44743</v>
      </c>
      <c r="N60" s="35">
        <v>3600</v>
      </c>
      <c r="P60" s="68">
        <v>45091</v>
      </c>
      <c r="Q60" s="155">
        <v>1165.25</v>
      </c>
    </row>
    <row r="61" spans="3:17" ht="15" customHeight="1" x14ac:dyDescent="0.45">
      <c r="C61" s="175">
        <v>44392</v>
      </c>
      <c r="D61" s="64">
        <v>500</v>
      </c>
      <c r="E61" s="176"/>
      <c r="H61" s="110"/>
      <c r="I61" s="68">
        <v>44496</v>
      </c>
      <c r="J61" s="114">
        <v>2071.13</v>
      </c>
      <c r="M61" s="32">
        <v>44774</v>
      </c>
      <c r="N61" s="35">
        <v>3600</v>
      </c>
      <c r="P61" s="68">
        <v>45156</v>
      </c>
      <c r="Q61" s="154">
        <v>828.35</v>
      </c>
    </row>
    <row r="62" spans="3:17" ht="15" customHeight="1" x14ac:dyDescent="0.45">
      <c r="C62" s="175">
        <v>44392</v>
      </c>
      <c r="D62" s="64"/>
      <c r="E62" s="176">
        <v>1748.01</v>
      </c>
      <c r="H62" s="110"/>
      <c r="I62" s="68">
        <v>45559</v>
      </c>
      <c r="J62" s="114">
        <v>2028.89</v>
      </c>
      <c r="K62" s="75">
        <f>SUM(J62)</f>
        <v>2028.89</v>
      </c>
      <c r="M62" s="32">
        <v>44805</v>
      </c>
      <c r="N62" s="35">
        <v>3600</v>
      </c>
      <c r="P62" s="68">
        <v>45198</v>
      </c>
      <c r="Q62" s="154">
        <v>1088.7</v>
      </c>
    </row>
    <row r="63" spans="3:17" ht="15" customHeight="1" x14ac:dyDescent="0.45">
      <c r="C63" s="175">
        <v>44424</v>
      </c>
      <c r="D63" s="64">
        <v>500</v>
      </c>
      <c r="E63" s="176"/>
      <c r="H63" s="196"/>
      <c r="I63" s="68">
        <v>45965</v>
      </c>
      <c r="J63" s="69">
        <v>203.02</v>
      </c>
      <c r="K63" s="75">
        <f>SUM(J63)</f>
        <v>203.02</v>
      </c>
      <c r="M63" s="32">
        <v>44835</v>
      </c>
      <c r="N63" s="35">
        <v>3600</v>
      </c>
      <c r="P63" s="67">
        <v>45231</v>
      </c>
      <c r="Q63" s="154">
        <v>3516</v>
      </c>
    </row>
    <row r="64" spans="3:17" ht="15" customHeight="1" x14ac:dyDescent="0.45">
      <c r="C64" s="175">
        <v>44424</v>
      </c>
      <c r="D64" s="64"/>
      <c r="E64" s="176">
        <v>1748.01</v>
      </c>
      <c r="H64" s="111" t="s">
        <v>58</v>
      </c>
      <c r="I64" s="113">
        <v>44068</v>
      </c>
      <c r="J64" s="70">
        <v>453.8</v>
      </c>
      <c r="M64" s="32">
        <v>44866</v>
      </c>
      <c r="N64" s="35">
        <v>3600</v>
      </c>
      <c r="P64" s="68">
        <v>45231</v>
      </c>
      <c r="Q64" s="154">
        <v>1439.6</v>
      </c>
    </row>
    <row r="65" spans="3:17" ht="15" customHeight="1" x14ac:dyDescent="0.45">
      <c r="C65" s="175">
        <v>44489</v>
      </c>
      <c r="D65" s="64">
        <v>500</v>
      </c>
      <c r="E65" s="176"/>
      <c r="H65" s="156"/>
      <c r="I65" s="113">
        <v>44054</v>
      </c>
      <c r="J65" s="70">
        <v>581.78</v>
      </c>
      <c r="K65" s="75">
        <v>0</v>
      </c>
      <c r="M65" s="32">
        <v>44896</v>
      </c>
      <c r="N65" s="35">
        <v>3600</v>
      </c>
      <c r="P65" s="68">
        <v>45283</v>
      </c>
      <c r="Q65" s="154">
        <v>1071.5999999999999</v>
      </c>
    </row>
    <row r="66" spans="3:17" ht="15" customHeight="1" x14ac:dyDescent="0.45">
      <c r="C66" s="175">
        <v>44489</v>
      </c>
      <c r="D66" s="64"/>
      <c r="E66" s="176">
        <v>1749.01</v>
      </c>
      <c r="H66" s="156"/>
      <c r="I66" s="113">
        <v>44111</v>
      </c>
      <c r="J66" s="70">
        <v>572</v>
      </c>
      <c r="M66" s="32">
        <v>44927</v>
      </c>
      <c r="N66" s="35">
        <v>3600</v>
      </c>
      <c r="P66" s="68">
        <v>45320</v>
      </c>
      <c r="Q66" s="155">
        <v>1584</v>
      </c>
    </row>
    <row r="67" spans="3:17" ht="15" customHeight="1" x14ac:dyDescent="0.45">
      <c r="C67" s="175">
        <v>44520</v>
      </c>
      <c r="D67" s="64">
        <v>500</v>
      </c>
      <c r="E67" s="176"/>
      <c r="H67" s="156"/>
      <c r="I67" s="113">
        <v>44111</v>
      </c>
      <c r="J67" s="70">
        <v>453.79</v>
      </c>
      <c r="M67" s="32">
        <v>44958</v>
      </c>
      <c r="N67" s="35">
        <v>3600</v>
      </c>
      <c r="P67" s="68">
        <v>45323</v>
      </c>
      <c r="Q67" s="155">
        <v>396</v>
      </c>
    </row>
    <row r="68" spans="3:17" ht="15" customHeight="1" x14ac:dyDescent="0.45">
      <c r="C68" s="175">
        <v>44520</v>
      </c>
      <c r="D68" s="64"/>
      <c r="E68" s="176">
        <v>1749.01</v>
      </c>
      <c r="H68" s="156"/>
      <c r="I68" s="113">
        <v>44242</v>
      </c>
      <c r="J68" s="70">
        <v>453.79</v>
      </c>
      <c r="M68" s="32">
        <v>44986</v>
      </c>
      <c r="N68" s="35">
        <v>3600</v>
      </c>
      <c r="P68" s="67">
        <v>45328</v>
      </c>
      <c r="Q68" s="154">
        <v>4478.37</v>
      </c>
    </row>
    <row r="69" spans="3:17" ht="15" customHeight="1" x14ac:dyDescent="0.45">
      <c r="C69" s="175">
        <v>44539</v>
      </c>
      <c r="D69" s="64">
        <v>500</v>
      </c>
      <c r="E69" s="176"/>
      <c r="H69" s="197" t="s">
        <v>80</v>
      </c>
      <c r="I69" s="113">
        <v>45231</v>
      </c>
      <c r="J69" s="70">
        <v>1439.6</v>
      </c>
      <c r="M69" s="32">
        <v>45017</v>
      </c>
      <c r="N69" s="35">
        <v>3600</v>
      </c>
      <c r="P69" s="67">
        <v>45331</v>
      </c>
      <c r="Q69" s="154">
        <v>340</v>
      </c>
    </row>
    <row r="70" spans="3:17" ht="15" customHeight="1" x14ac:dyDescent="0.45">
      <c r="C70" s="175">
        <v>44539</v>
      </c>
      <c r="D70" s="64"/>
      <c r="E70" s="176">
        <v>1749.01</v>
      </c>
      <c r="H70" s="197"/>
      <c r="I70" s="113">
        <v>45559</v>
      </c>
      <c r="J70" s="70">
        <v>2028.89</v>
      </c>
      <c r="K70" s="75">
        <f>SUM(J70)</f>
        <v>2028.89</v>
      </c>
      <c r="M70" s="32">
        <v>45047</v>
      </c>
      <c r="N70" s="35">
        <v>3600</v>
      </c>
      <c r="P70" s="67">
        <v>45335</v>
      </c>
      <c r="Q70" s="154">
        <v>4478.37</v>
      </c>
    </row>
    <row r="71" spans="3:17" ht="15" customHeight="1" x14ac:dyDescent="0.45">
      <c r="C71" s="175">
        <v>44539</v>
      </c>
      <c r="D71" s="64">
        <v>500</v>
      </c>
      <c r="E71" s="176"/>
      <c r="H71" s="134"/>
      <c r="I71" s="113">
        <v>45762</v>
      </c>
      <c r="J71" s="70">
        <v>7963.02</v>
      </c>
      <c r="K71" s="75">
        <f>SUM(J71)</f>
        <v>7963.02</v>
      </c>
      <c r="M71" s="32">
        <v>45078</v>
      </c>
      <c r="N71" s="35">
        <v>3600</v>
      </c>
      <c r="P71" s="68">
        <v>45352</v>
      </c>
      <c r="Q71" s="154">
        <v>824.75</v>
      </c>
    </row>
    <row r="72" spans="3:17" ht="15" customHeight="1" thickBot="1" x14ac:dyDescent="0.5">
      <c r="C72" s="177">
        <v>44539</v>
      </c>
      <c r="D72" s="178"/>
      <c r="E72" s="179">
        <v>1749.01</v>
      </c>
      <c r="H72" s="157" t="s">
        <v>59</v>
      </c>
      <c r="I72" s="67">
        <v>43425</v>
      </c>
      <c r="J72" s="74">
        <v>3363.5</v>
      </c>
      <c r="K72" s="75"/>
      <c r="M72" s="32">
        <v>45108</v>
      </c>
      <c r="N72" s="35">
        <v>3600</v>
      </c>
      <c r="P72" s="68">
        <v>45378</v>
      </c>
      <c r="Q72" s="154">
        <v>585</v>
      </c>
    </row>
    <row r="73" spans="3:17" ht="15" customHeight="1" x14ac:dyDescent="0.45">
      <c r="C73" s="172">
        <v>44611</v>
      </c>
      <c r="D73" s="173">
        <v>500</v>
      </c>
      <c r="E73" s="174"/>
      <c r="H73" s="195"/>
      <c r="I73" s="67">
        <v>45559</v>
      </c>
      <c r="J73" s="74">
        <v>2028.89</v>
      </c>
      <c r="K73" s="75">
        <f>SUM(J73)</f>
        <v>2028.89</v>
      </c>
      <c r="M73" s="32">
        <v>45139</v>
      </c>
      <c r="N73" s="35">
        <v>3600</v>
      </c>
      <c r="P73" s="68">
        <v>45495</v>
      </c>
      <c r="Q73" s="155">
        <v>752</v>
      </c>
    </row>
    <row r="74" spans="3:17" ht="15" customHeight="1" x14ac:dyDescent="0.45">
      <c r="C74" s="175">
        <v>44611</v>
      </c>
      <c r="D74" s="64"/>
      <c r="E74" s="176">
        <v>1749.01</v>
      </c>
      <c r="H74" s="195"/>
      <c r="I74" s="67">
        <v>45738</v>
      </c>
      <c r="J74" s="74">
        <v>3705.58</v>
      </c>
      <c r="M74" s="32">
        <v>45170</v>
      </c>
      <c r="N74" s="35">
        <v>3600</v>
      </c>
      <c r="P74" s="68">
        <v>45507</v>
      </c>
      <c r="Q74" s="155">
        <v>188</v>
      </c>
    </row>
    <row r="75" spans="3:17" ht="15" customHeight="1" x14ac:dyDescent="0.45">
      <c r="C75" s="175">
        <v>44621</v>
      </c>
      <c r="D75" s="64">
        <v>500</v>
      </c>
      <c r="E75" s="176"/>
      <c r="H75" s="158"/>
      <c r="I75" s="67">
        <v>45965</v>
      </c>
      <c r="J75" s="74">
        <v>203.02</v>
      </c>
      <c r="K75" s="75">
        <f>SUM(J74:J75)</f>
        <v>3908.6</v>
      </c>
      <c r="M75" s="32">
        <v>45200</v>
      </c>
      <c r="N75" s="35">
        <v>3600</v>
      </c>
      <c r="P75" s="209">
        <v>45518</v>
      </c>
      <c r="Q75" s="154">
        <v>1131.08</v>
      </c>
    </row>
    <row r="76" spans="3:17" ht="15" customHeight="1" x14ac:dyDescent="0.45">
      <c r="C76" s="175">
        <v>44621</v>
      </c>
      <c r="D76" s="64"/>
      <c r="E76" s="176">
        <v>1749.01</v>
      </c>
      <c r="H76" s="111" t="s">
        <v>62</v>
      </c>
      <c r="I76" s="112">
        <v>43103</v>
      </c>
      <c r="J76" s="72">
        <v>10000</v>
      </c>
      <c r="M76" s="32">
        <v>45231</v>
      </c>
      <c r="N76" s="35">
        <v>3600</v>
      </c>
      <c r="P76" s="209">
        <v>45544</v>
      </c>
      <c r="Q76" s="154">
        <v>5220</v>
      </c>
    </row>
    <row r="77" spans="3:17" ht="15" customHeight="1" x14ac:dyDescent="0.45">
      <c r="C77" s="175">
        <v>44662</v>
      </c>
      <c r="D77" s="64">
        <v>500</v>
      </c>
      <c r="E77" s="176"/>
      <c r="H77" s="156"/>
      <c r="I77" s="112">
        <v>43131</v>
      </c>
      <c r="J77" s="72">
        <v>3159.99</v>
      </c>
      <c r="K77" s="75"/>
      <c r="M77" s="32">
        <v>45261</v>
      </c>
      <c r="N77" s="35">
        <v>3600</v>
      </c>
      <c r="P77" s="209">
        <v>45559</v>
      </c>
      <c r="Q77" s="154">
        <v>2028.89</v>
      </c>
    </row>
    <row r="78" spans="3:17" ht="15" customHeight="1" x14ac:dyDescent="0.45">
      <c r="C78" s="175">
        <v>44662</v>
      </c>
      <c r="D78" s="64"/>
      <c r="E78" s="176">
        <v>1749.01</v>
      </c>
      <c r="H78" s="156"/>
      <c r="I78" s="112">
        <v>43167</v>
      </c>
      <c r="J78" s="72">
        <v>3159.99</v>
      </c>
      <c r="K78" s="75"/>
      <c r="M78" s="32">
        <v>45292</v>
      </c>
      <c r="N78" s="35">
        <v>3600</v>
      </c>
      <c r="P78" s="209">
        <v>45559</v>
      </c>
      <c r="Q78" s="154">
        <v>2028.89</v>
      </c>
    </row>
    <row r="79" spans="3:17" ht="15.75" x14ac:dyDescent="0.45">
      <c r="C79" s="175">
        <v>44723</v>
      </c>
      <c r="D79" s="64">
        <v>500</v>
      </c>
      <c r="E79" s="176"/>
      <c r="H79" s="156"/>
      <c r="I79" s="112">
        <v>43196</v>
      </c>
      <c r="J79" s="72">
        <v>3159.99</v>
      </c>
      <c r="K79" s="75"/>
      <c r="M79" s="32">
        <v>45323</v>
      </c>
      <c r="N79" s="35">
        <v>3600</v>
      </c>
      <c r="P79" s="209">
        <v>45559</v>
      </c>
      <c r="Q79" s="154">
        <v>2028.89</v>
      </c>
    </row>
    <row r="80" spans="3:17" ht="15.75" x14ac:dyDescent="0.45">
      <c r="C80" s="175">
        <v>44723</v>
      </c>
      <c r="D80" s="64"/>
      <c r="E80" s="176">
        <v>1749.01</v>
      </c>
      <c r="H80" s="156"/>
      <c r="I80" s="112">
        <v>44120</v>
      </c>
      <c r="J80" s="72">
        <v>232.5</v>
      </c>
      <c r="K80" s="75"/>
      <c r="M80" s="32">
        <v>45352</v>
      </c>
      <c r="N80" s="35">
        <v>3600</v>
      </c>
      <c r="P80" s="209">
        <v>45559</v>
      </c>
      <c r="Q80" s="154">
        <v>2028.89</v>
      </c>
    </row>
    <row r="81" spans="3:17" ht="15.75" x14ac:dyDescent="0.45">
      <c r="C81" s="175">
        <v>44723</v>
      </c>
      <c r="D81" s="64">
        <v>500</v>
      </c>
      <c r="E81" s="176"/>
      <c r="H81" s="156"/>
      <c r="I81" s="112">
        <v>44460</v>
      </c>
      <c r="J81" s="72">
        <v>2658.16</v>
      </c>
      <c r="M81" s="32">
        <v>45383</v>
      </c>
      <c r="N81" s="35">
        <v>3600</v>
      </c>
      <c r="P81" s="209">
        <v>45559</v>
      </c>
      <c r="Q81" s="154">
        <v>2028.89</v>
      </c>
    </row>
    <row r="82" spans="3:17" ht="15.75" x14ac:dyDescent="0.45">
      <c r="C82" s="175">
        <v>44723</v>
      </c>
      <c r="D82" s="64"/>
      <c r="E82" s="176">
        <v>1749.01</v>
      </c>
      <c r="H82" s="156"/>
      <c r="I82" s="113">
        <v>44470</v>
      </c>
      <c r="J82" s="72">
        <v>668.84</v>
      </c>
      <c r="M82" s="32">
        <v>45413</v>
      </c>
      <c r="N82" s="35">
        <v>3600</v>
      </c>
      <c r="P82" s="209">
        <v>45559</v>
      </c>
      <c r="Q82" s="154">
        <v>2028.89</v>
      </c>
    </row>
    <row r="83" spans="3:17" ht="15.75" x14ac:dyDescent="0.45">
      <c r="C83" s="175">
        <v>44765</v>
      </c>
      <c r="D83" s="64">
        <v>500</v>
      </c>
      <c r="E83" s="176"/>
      <c r="H83" s="156"/>
      <c r="I83" s="113">
        <v>45199</v>
      </c>
      <c r="J83" s="72">
        <v>1088.7</v>
      </c>
      <c r="M83" s="32">
        <v>45444</v>
      </c>
      <c r="N83" s="35">
        <v>3600</v>
      </c>
      <c r="P83" s="209">
        <v>45559</v>
      </c>
      <c r="Q83" s="154">
        <v>2028.89</v>
      </c>
    </row>
    <row r="84" spans="3:17" ht="15.75" x14ac:dyDescent="0.45">
      <c r="C84" s="175">
        <v>44765</v>
      </c>
      <c r="D84" s="64"/>
      <c r="E84" s="176">
        <v>1836.46</v>
      </c>
      <c r="H84" s="156"/>
      <c r="I84" s="113">
        <v>45559</v>
      </c>
      <c r="J84" s="72">
        <v>2028.89</v>
      </c>
      <c r="K84" s="75">
        <f>SUM(J84)</f>
        <v>2028.89</v>
      </c>
      <c r="M84" s="32">
        <v>45474</v>
      </c>
      <c r="N84" s="35">
        <v>3600</v>
      </c>
      <c r="P84" s="209">
        <v>45559</v>
      </c>
      <c r="Q84" s="154">
        <v>2028.89</v>
      </c>
    </row>
    <row r="85" spans="3:17" ht="15.75" x14ac:dyDescent="0.45">
      <c r="C85" s="175">
        <v>44778</v>
      </c>
      <c r="D85" s="64">
        <v>500</v>
      </c>
      <c r="E85" s="176"/>
      <c r="H85" s="194"/>
      <c r="I85" s="113">
        <v>45965</v>
      </c>
      <c r="J85" s="72">
        <v>203.02</v>
      </c>
      <c r="K85" s="75">
        <f>SUM(J85)</f>
        <v>203.02</v>
      </c>
      <c r="M85" s="32">
        <v>45505</v>
      </c>
      <c r="N85" s="35">
        <v>3600</v>
      </c>
      <c r="P85" s="209">
        <v>45559</v>
      </c>
      <c r="Q85" s="154">
        <v>2028.89</v>
      </c>
    </row>
    <row r="86" spans="3:17" ht="15.75" x14ac:dyDescent="0.45">
      <c r="C86" s="175">
        <v>44778</v>
      </c>
      <c r="D86" s="64"/>
      <c r="E86" s="176">
        <v>1836.46</v>
      </c>
      <c r="H86" s="157" t="s">
        <v>60</v>
      </c>
      <c r="I86" s="67">
        <v>43780</v>
      </c>
      <c r="J86" s="69">
        <v>2394.37</v>
      </c>
      <c r="K86" s="75"/>
      <c r="M86" s="32">
        <v>45536</v>
      </c>
      <c r="N86" s="35">
        <v>3600</v>
      </c>
      <c r="P86" s="209">
        <v>45681</v>
      </c>
      <c r="Q86" s="154">
        <v>11297.17</v>
      </c>
    </row>
    <row r="87" spans="3:17" ht="15.75" x14ac:dyDescent="0.45">
      <c r="C87" s="175">
        <v>44806</v>
      </c>
      <c r="D87" s="64">
        <v>500</v>
      </c>
      <c r="E87" s="176"/>
      <c r="H87" s="195"/>
      <c r="I87" s="67">
        <v>43788</v>
      </c>
      <c r="J87" s="69">
        <v>1500</v>
      </c>
      <c r="M87" s="32">
        <v>45566</v>
      </c>
      <c r="N87" s="35">
        <v>3600</v>
      </c>
      <c r="P87" s="209">
        <v>45738</v>
      </c>
      <c r="Q87" s="154">
        <v>3705.58</v>
      </c>
    </row>
    <row r="88" spans="3:17" ht="15.75" x14ac:dyDescent="0.45">
      <c r="C88" s="175">
        <v>44806</v>
      </c>
      <c r="D88" s="64"/>
      <c r="E88" s="176">
        <v>2098.81</v>
      </c>
      <c r="H88" s="195"/>
      <c r="I88" s="68">
        <v>44335</v>
      </c>
      <c r="J88" s="69">
        <v>426.95</v>
      </c>
      <c r="M88" s="32">
        <v>45597</v>
      </c>
      <c r="N88" s="35">
        <v>3600</v>
      </c>
      <c r="P88" s="209">
        <v>45762</v>
      </c>
      <c r="Q88" s="154">
        <v>7963.02</v>
      </c>
    </row>
    <row r="89" spans="3:17" ht="15.75" x14ac:dyDescent="0.45">
      <c r="C89" s="175">
        <v>44841</v>
      </c>
      <c r="D89" s="64">
        <v>500</v>
      </c>
      <c r="E89" s="176"/>
      <c r="H89" s="195"/>
      <c r="I89" s="68">
        <v>45559</v>
      </c>
      <c r="J89" s="69">
        <v>2028.89</v>
      </c>
      <c r="K89" s="75">
        <f>SUM(J89)</f>
        <v>2028.89</v>
      </c>
      <c r="M89" s="32">
        <v>45627</v>
      </c>
      <c r="N89" s="35">
        <v>3600</v>
      </c>
      <c r="P89" s="209">
        <v>45790</v>
      </c>
      <c r="Q89" s="154">
        <v>7548.21</v>
      </c>
    </row>
    <row r="90" spans="3:17" ht="15.75" x14ac:dyDescent="0.45">
      <c r="C90" s="175">
        <v>44841</v>
      </c>
      <c r="D90" s="64"/>
      <c r="E90" s="176">
        <v>1836.46</v>
      </c>
      <c r="H90" s="158"/>
      <c r="I90" s="68">
        <v>45658</v>
      </c>
      <c r="J90" s="69">
        <v>0</v>
      </c>
      <c r="K90" s="75">
        <f>SUM(J90)</f>
        <v>0</v>
      </c>
      <c r="M90" s="32">
        <v>45658</v>
      </c>
      <c r="N90" s="35">
        <v>3600</v>
      </c>
      <c r="P90" s="209">
        <v>45873</v>
      </c>
      <c r="Q90" s="154">
        <v>1860</v>
      </c>
    </row>
    <row r="91" spans="3:17" ht="15.75" x14ac:dyDescent="0.45">
      <c r="C91" s="175">
        <v>44859</v>
      </c>
      <c r="D91" s="64">
        <v>500</v>
      </c>
      <c r="E91" s="176"/>
      <c r="H91" s="111" t="s">
        <v>61</v>
      </c>
      <c r="I91" s="113">
        <v>43883</v>
      </c>
      <c r="J91" s="70">
        <v>346.5</v>
      </c>
      <c r="M91" s="32">
        <v>45689</v>
      </c>
      <c r="N91" s="35">
        <v>3600</v>
      </c>
      <c r="P91" s="209">
        <v>45931</v>
      </c>
      <c r="Q91" s="154">
        <v>220</v>
      </c>
    </row>
    <row r="92" spans="3:17" ht="15.75" x14ac:dyDescent="0.45">
      <c r="C92" s="175">
        <v>44859</v>
      </c>
      <c r="D92" s="64"/>
      <c r="E92" s="176">
        <v>1836.46</v>
      </c>
      <c r="H92" s="156"/>
      <c r="I92" s="113">
        <v>44362</v>
      </c>
      <c r="J92" s="70">
        <v>1905.58</v>
      </c>
      <c r="M92" s="32">
        <v>45717</v>
      </c>
      <c r="N92" s="35">
        <v>3600</v>
      </c>
      <c r="P92" s="114"/>
      <c r="Q92" s="114"/>
    </row>
    <row r="93" spans="3:17" ht="15.75" x14ac:dyDescent="0.45">
      <c r="C93" s="175">
        <v>44894</v>
      </c>
      <c r="D93" s="64">
        <v>500</v>
      </c>
      <c r="E93" s="176"/>
      <c r="H93" s="156"/>
      <c r="I93" s="113">
        <v>44482</v>
      </c>
      <c r="J93" s="70">
        <v>4882.2299999999996</v>
      </c>
      <c r="M93" s="32">
        <v>45748</v>
      </c>
      <c r="N93" s="35">
        <v>3600</v>
      </c>
      <c r="P93"/>
      <c r="Q93"/>
    </row>
    <row r="94" spans="3:17" ht="15.75" x14ac:dyDescent="0.45">
      <c r="C94" s="175">
        <v>44894</v>
      </c>
      <c r="D94" s="64"/>
      <c r="E94" s="176">
        <v>1836.46</v>
      </c>
      <c r="H94" s="156"/>
      <c r="I94" s="113">
        <v>45079</v>
      </c>
      <c r="J94" s="70">
        <v>1165.25</v>
      </c>
      <c r="M94" s="32">
        <v>45778</v>
      </c>
      <c r="N94" s="35">
        <v>3600</v>
      </c>
      <c r="P94"/>
      <c r="Q94"/>
    </row>
    <row r="95" spans="3:17" ht="15.75" x14ac:dyDescent="0.45">
      <c r="C95" s="175">
        <v>44922</v>
      </c>
      <c r="D95" s="64">
        <v>500</v>
      </c>
      <c r="E95" s="176"/>
      <c r="H95" s="156"/>
      <c r="I95" s="113">
        <v>45091</v>
      </c>
      <c r="J95" s="70">
        <v>1165.25</v>
      </c>
      <c r="M95" s="32">
        <v>45809</v>
      </c>
      <c r="N95" s="35">
        <v>3600</v>
      </c>
    </row>
    <row r="96" spans="3:17" ht="15.75" x14ac:dyDescent="0.45">
      <c r="C96" s="175">
        <v>44922</v>
      </c>
      <c r="D96" s="64"/>
      <c r="E96" s="176">
        <v>1836.46</v>
      </c>
      <c r="H96" s="156"/>
      <c r="I96" s="113">
        <v>45518</v>
      </c>
      <c r="J96" s="70">
        <v>1131.08</v>
      </c>
      <c r="M96" s="32">
        <v>45839</v>
      </c>
      <c r="N96" s="35">
        <v>3600</v>
      </c>
    </row>
    <row r="97" spans="3:15" ht="15" customHeight="1" thickBot="1" x14ac:dyDescent="0.5">
      <c r="C97" s="177">
        <v>44954</v>
      </c>
      <c r="D97" s="178">
        <v>500</v>
      </c>
      <c r="E97" s="179"/>
      <c r="H97" s="156"/>
      <c r="I97" s="113">
        <v>45559</v>
      </c>
      <c r="J97" s="70">
        <v>2028.89</v>
      </c>
      <c r="K97" s="75">
        <f>SUM(J96:J97)</f>
        <v>3159.9700000000003</v>
      </c>
      <c r="M97" s="32">
        <v>45870</v>
      </c>
      <c r="N97" s="35">
        <v>3600</v>
      </c>
    </row>
    <row r="98" spans="3:15" ht="15" customHeight="1" x14ac:dyDescent="0.45">
      <c r="C98" s="172">
        <v>44954</v>
      </c>
      <c r="D98" s="173"/>
      <c r="E98" s="174">
        <v>1836.46</v>
      </c>
      <c r="H98" s="194"/>
      <c r="I98" s="113">
        <v>45681</v>
      </c>
      <c r="J98" s="70">
        <v>11297.17</v>
      </c>
      <c r="K98" s="75">
        <f>SUM(J98)</f>
        <v>11297.17</v>
      </c>
      <c r="M98" s="32">
        <v>45901</v>
      </c>
      <c r="N98" s="35">
        <v>3600</v>
      </c>
    </row>
    <row r="99" spans="3:15" ht="15" customHeight="1" thickBot="1" x14ac:dyDescent="0.5">
      <c r="C99" s="175">
        <v>44982</v>
      </c>
      <c r="D99" s="64">
        <v>500</v>
      </c>
      <c r="E99" s="176"/>
      <c r="M99" s="32">
        <v>45931</v>
      </c>
      <c r="N99" s="35">
        <v>3600</v>
      </c>
    </row>
    <row r="100" spans="3:15" ht="15" customHeight="1" thickBot="1" x14ac:dyDescent="0.5">
      <c r="C100" s="175">
        <v>44982</v>
      </c>
      <c r="D100" s="64"/>
      <c r="E100" s="176">
        <v>1946.65</v>
      </c>
      <c r="I100" s="6" t="s">
        <v>24</v>
      </c>
      <c r="J100" s="27">
        <f>SUM(J4:J98)</f>
        <v>178764.21000000005</v>
      </c>
      <c r="K100" t="s">
        <v>49</v>
      </c>
      <c r="M100" s="32">
        <v>45962</v>
      </c>
      <c r="N100" s="35">
        <v>3600</v>
      </c>
    </row>
    <row r="101" spans="3:15" ht="15" customHeight="1" thickBot="1" x14ac:dyDescent="0.5">
      <c r="C101" s="175">
        <v>45006</v>
      </c>
      <c r="D101" s="64">
        <v>500</v>
      </c>
      <c r="E101" s="176"/>
      <c r="M101" s="32">
        <v>45992</v>
      </c>
      <c r="N101" s="35" t="s">
        <v>25</v>
      </c>
    </row>
    <row r="102" spans="3:15" ht="15" customHeight="1" thickBot="1" x14ac:dyDescent="0.5">
      <c r="C102" s="175">
        <v>45006</v>
      </c>
      <c r="D102" s="64"/>
      <c r="E102" s="176">
        <v>1946.65</v>
      </c>
      <c r="K102" s="117" t="s">
        <v>54</v>
      </c>
      <c r="M102" s="6" t="s">
        <v>24</v>
      </c>
      <c r="N102" s="34">
        <f>SUM(N4:N101)</f>
        <v>316800</v>
      </c>
      <c r="O102" t="s">
        <v>48</v>
      </c>
    </row>
    <row r="103" spans="3:15" ht="15" customHeight="1" thickBot="1" x14ac:dyDescent="0.55000000000000004">
      <c r="C103" s="175">
        <v>45045</v>
      </c>
      <c r="D103" s="64">
        <v>500</v>
      </c>
      <c r="E103" s="176"/>
      <c r="I103" s="6" t="s">
        <v>35</v>
      </c>
      <c r="J103" s="36">
        <f>SUM(N102,-J100)</f>
        <v>138035.78999999995</v>
      </c>
      <c r="K103" s="117"/>
      <c r="N103" s="77"/>
    </row>
    <row r="104" spans="3:15" ht="15" customHeight="1" x14ac:dyDescent="0.5">
      <c r="C104" s="175">
        <v>45045</v>
      </c>
      <c r="D104" s="64"/>
      <c r="E104" s="176">
        <v>1946.65</v>
      </c>
      <c r="J104" s="225"/>
      <c r="K104" s="117"/>
      <c r="N104" s="77"/>
    </row>
    <row r="105" spans="3:15" ht="15" customHeight="1" x14ac:dyDescent="0.5">
      <c r="C105" s="180">
        <v>45071</v>
      </c>
      <c r="D105" s="64">
        <v>500</v>
      </c>
      <c r="E105" s="176"/>
      <c r="J105" s="225"/>
      <c r="K105" s="117"/>
      <c r="N105" s="77"/>
    </row>
    <row r="106" spans="3:15" ht="15" customHeight="1" x14ac:dyDescent="0.5">
      <c r="C106" s="180">
        <v>45071</v>
      </c>
      <c r="D106" s="64"/>
      <c r="E106" s="176">
        <v>1946.65</v>
      </c>
      <c r="J106" s="225"/>
      <c r="K106" s="117"/>
      <c r="N106" s="77"/>
    </row>
    <row r="107" spans="3:15" ht="15" customHeight="1" x14ac:dyDescent="0.5">
      <c r="C107" s="180">
        <v>45107</v>
      </c>
      <c r="D107" s="64">
        <v>500</v>
      </c>
      <c r="E107" s="176"/>
      <c r="J107" s="225"/>
      <c r="K107" s="117"/>
    </row>
    <row r="108" spans="3:15" ht="15" customHeight="1" x14ac:dyDescent="0.45">
      <c r="C108" s="180">
        <v>45107</v>
      </c>
      <c r="D108" s="64"/>
      <c r="E108" s="176">
        <v>1946.65</v>
      </c>
      <c r="K108" s="117"/>
      <c r="N108" s="77"/>
    </row>
    <row r="109" spans="3:15" x14ac:dyDescent="0.45">
      <c r="C109" s="180">
        <v>45121</v>
      </c>
      <c r="D109" s="64">
        <v>500</v>
      </c>
      <c r="E109" s="176"/>
      <c r="N109" s="77"/>
    </row>
    <row r="110" spans="3:15" x14ac:dyDescent="0.45">
      <c r="C110" s="180">
        <v>45121</v>
      </c>
      <c r="D110" s="64"/>
      <c r="E110" s="176">
        <v>1946.65</v>
      </c>
      <c r="K110" s="117"/>
      <c r="N110" s="77"/>
    </row>
    <row r="111" spans="3:15" x14ac:dyDescent="0.45">
      <c r="C111" s="180">
        <v>45183</v>
      </c>
      <c r="D111" s="64">
        <v>500</v>
      </c>
      <c r="E111" s="176"/>
      <c r="K111" s="117"/>
      <c r="N111" s="77"/>
    </row>
    <row r="112" spans="3:15" x14ac:dyDescent="0.45">
      <c r="C112" s="180">
        <v>45183</v>
      </c>
      <c r="D112" s="64"/>
      <c r="E112" s="176">
        <v>1946.65</v>
      </c>
      <c r="I112" s="281">
        <v>2023</v>
      </c>
      <c r="J112">
        <v>2024</v>
      </c>
      <c r="K112">
        <v>2025</v>
      </c>
      <c r="N112" s="77"/>
    </row>
    <row r="113" spans="3:14" x14ac:dyDescent="0.45">
      <c r="C113" s="175">
        <v>45198</v>
      </c>
      <c r="D113" s="64">
        <v>500</v>
      </c>
      <c r="E113" s="176"/>
      <c r="H113" s="244" t="s">
        <v>69</v>
      </c>
      <c r="I113" s="282" t="s">
        <v>25</v>
      </c>
      <c r="J113" s="245">
        <f>SUM(K22)</f>
        <v>11325.63</v>
      </c>
      <c r="K113" s="245">
        <f>SUM(K23)</f>
        <v>0</v>
      </c>
      <c r="N113" s="77"/>
    </row>
    <row r="114" spans="3:14" x14ac:dyDescent="0.45">
      <c r="C114" s="175">
        <v>45198</v>
      </c>
      <c r="D114" s="64"/>
      <c r="E114" s="176">
        <v>1946.65</v>
      </c>
      <c r="H114" s="244" t="s">
        <v>70</v>
      </c>
      <c r="I114" s="282">
        <f>SUM(J28:J29)</f>
        <v>4344.3500000000004</v>
      </c>
      <c r="J114" s="245">
        <f>SUM(K30)</f>
        <v>2028.89</v>
      </c>
      <c r="K114" s="245">
        <f>SUM(K31)</f>
        <v>7543.91</v>
      </c>
      <c r="N114" s="77"/>
    </row>
    <row r="115" spans="3:14" x14ac:dyDescent="0.45">
      <c r="C115" s="175">
        <v>45226</v>
      </c>
      <c r="D115" s="64">
        <v>500</v>
      </c>
      <c r="E115" s="176"/>
      <c r="H115" s="244" t="s">
        <v>71</v>
      </c>
      <c r="I115" s="282">
        <f>SUM(J47)</f>
        <v>1076.1600000000001</v>
      </c>
      <c r="J115" s="245">
        <f>SUM(K52)</f>
        <v>4948.8900000000003</v>
      </c>
      <c r="K115" s="245">
        <f>SUM(K55)</f>
        <v>2283.02</v>
      </c>
    </row>
    <row r="116" spans="3:14" x14ac:dyDescent="0.45">
      <c r="C116" s="175">
        <v>45226</v>
      </c>
      <c r="D116" s="64"/>
      <c r="E116" s="176">
        <v>1946.65</v>
      </c>
      <c r="H116" s="244" t="s">
        <v>72</v>
      </c>
      <c r="I116" s="282" t="s">
        <v>25</v>
      </c>
      <c r="J116" s="245">
        <f>SUM(K62)</f>
        <v>2028.89</v>
      </c>
      <c r="K116" s="245">
        <f>SUM(K63)</f>
        <v>203.02</v>
      </c>
    </row>
    <row r="117" spans="3:14" x14ac:dyDescent="0.45">
      <c r="C117" s="175">
        <v>45254</v>
      </c>
      <c r="D117" s="64">
        <v>500</v>
      </c>
      <c r="E117" s="176"/>
      <c r="H117" s="244" t="s">
        <v>73</v>
      </c>
      <c r="I117" s="282">
        <f>SUM(J69)</f>
        <v>1439.6</v>
      </c>
      <c r="J117" s="245">
        <f>SUM(K70)</f>
        <v>2028.89</v>
      </c>
      <c r="K117" s="245">
        <f>SUM(K71)</f>
        <v>7963.02</v>
      </c>
    </row>
    <row r="118" spans="3:14" x14ac:dyDescent="0.45">
      <c r="C118" s="175">
        <v>45254</v>
      </c>
      <c r="D118" s="64"/>
      <c r="E118" s="176">
        <v>1946.65</v>
      </c>
      <c r="H118" s="244" t="s">
        <v>74</v>
      </c>
      <c r="I118" s="282" t="s">
        <v>25</v>
      </c>
      <c r="J118" s="245">
        <f>SUM(K73)</f>
        <v>2028.89</v>
      </c>
      <c r="K118" s="245">
        <f>SUM(K75)</f>
        <v>3908.6</v>
      </c>
    </row>
    <row r="119" spans="3:14" x14ac:dyDescent="0.45">
      <c r="C119" s="175">
        <v>45283</v>
      </c>
      <c r="D119" s="64">
        <v>500</v>
      </c>
      <c r="E119" s="176"/>
      <c r="H119" s="244" t="s">
        <v>75</v>
      </c>
      <c r="I119" s="282">
        <f>SUM(J83)</f>
        <v>1088.7</v>
      </c>
      <c r="J119" s="245">
        <f>SUM(K84)</f>
        <v>2028.89</v>
      </c>
      <c r="K119" s="245">
        <f>SUM(K85)</f>
        <v>203.02</v>
      </c>
    </row>
    <row r="120" spans="3:14" ht="14.65" thickBot="1" x14ac:dyDescent="0.5">
      <c r="C120" s="177">
        <v>45283</v>
      </c>
      <c r="D120" s="178"/>
      <c r="E120" s="179">
        <v>1946.65</v>
      </c>
      <c r="H120" s="244" t="s">
        <v>76</v>
      </c>
      <c r="I120" s="282" t="s">
        <v>25</v>
      </c>
      <c r="J120" s="245">
        <f>SUM(K89)</f>
        <v>2028.89</v>
      </c>
      <c r="K120" s="245">
        <f>SUM(K90)</f>
        <v>0</v>
      </c>
    </row>
    <row r="121" spans="3:14" x14ac:dyDescent="0.45">
      <c r="C121" s="181">
        <v>45310</v>
      </c>
      <c r="D121" s="64">
        <v>500</v>
      </c>
      <c r="E121" s="176"/>
      <c r="H121" s="244" t="s">
        <v>77</v>
      </c>
      <c r="I121" s="282">
        <f>SUM(J95)</f>
        <v>1165.25</v>
      </c>
      <c r="J121" s="245">
        <f>SUM(K97)</f>
        <v>3159.9700000000003</v>
      </c>
      <c r="K121" s="245">
        <f>SUM(K98)</f>
        <v>11297.17</v>
      </c>
    </row>
    <row r="122" spans="3:14" x14ac:dyDescent="0.45">
      <c r="C122" s="182">
        <v>45310</v>
      </c>
      <c r="D122" s="64"/>
      <c r="E122" s="176">
        <v>1946.65</v>
      </c>
      <c r="H122" s="244" t="s">
        <v>78</v>
      </c>
      <c r="J122" s="245">
        <f>SUM(K15)</f>
        <v>6629.75</v>
      </c>
      <c r="K122" s="245">
        <f>SUM(K16)</f>
        <v>0</v>
      </c>
    </row>
    <row r="123" spans="3:14" x14ac:dyDescent="0.45">
      <c r="C123" s="181">
        <v>45337</v>
      </c>
      <c r="D123" s="64">
        <v>500</v>
      </c>
      <c r="E123" s="176"/>
    </row>
    <row r="124" spans="3:14" x14ac:dyDescent="0.45">
      <c r="C124" s="182">
        <v>45337</v>
      </c>
      <c r="D124" s="64"/>
      <c r="E124" s="176">
        <v>1946.65</v>
      </c>
    </row>
    <row r="125" spans="3:14" x14ac:dyDescent="0.45">
      <c r="C125" s="181">
        <v>45367</v>
      </c>
      <c r="D125" s="64">
        <v>500</v>
      </c>
      <c r="E125" s="176"/>
    </row>
    <row r="126" spans="3:14" x14ac:dyDescent="0.45">
      <c r="C126" s="182">
        <v>45367</v>
      </c>
      <c r="D126" s="64"/>
      <c r="E126" s="176">
        <v>1946.65</v>
      </c>
    </row>
    <row r="127" spans="3:14" x14ac:dyDescent="0.45">
      <c r="C127" s="182">
        <v>45401</v>
      </c>
      <c r="D127" s="64">
        <v>500</v>
      </c>
      <c r="E127" s="176"/>
    </row>
    <row r="128" spans="3:14" x14ac:dyDescent="0.45">
      <c r="C128" s="182">
        <v>45401</v>
      </c>
      <c r="D128" s="64"/>
      <c r="E128" s="176">
        <v>1946.65</v>
      </c>
    </row>
    <row r="129" spans="3:5" x14ac:dyDescent="0.45">
      <c r="C129" s="182">
        <v>45429</v>
      </c>
      <c r="D129" s="64">
        <v>500</v>
      </c>
      <c r="E129" s="176"/>
    </row>
    <row r="130" spans="3:5" x14ac:dyDescent="0.45">
      <c r="C130" s="182">
        <v>45429</v>
      </c>
      <c r="D130" s="64"/>
      <c r="E130" s="176">
        <v>1946.65</v>
      </c>
    </row>
    <row r="131" spans="3:5" x14ac:dyDescent="0.45">
      <c r="C131" s="182">
        <v>45461</v>
      </c>
      <c r="D131" s="64">
        <v>500</v>
      </c>
      <c r="E131" s="176"/>
    </row>
    <row r="132" spans="3:5" x14ac:dyDescent="0.45">
      <c r="C132" s="182">
        <v>45461</v>
      </c>
      <c r="D132" s="64"/>
      <c r="E132" s="176">
        <v>1946.65</v>
      </c>
    </row>
    <row r="133" spans="3:5" x14ac:dyDescent="0.45">
      <c r="C133" s="182">
        <v>45491</v>
      </c>
      <c r="D133" s="64">
        <v>500</v>
      </c>
      <c r="E133" s="176"/>
    </row>
    <row r="134" spans="3:5" x14ac:dyDescent="0.45">
      <c r="C134" s="182">
        <v>45491</v>
      </c>
      <c r="D134" s="64"/>
      <c r="E134" s="176">
        <v>1946.65</v>
      </c>
    </row>
    <row r="135" spans="3:5" x14ac:dyDescent="0.45">
      <c r="C135" s="182">
        <v>45523</v>
      </c>
      <c r="D135" s="64">
        <v>500</v>
      </c>
      <c r="E135" s="176"/>
    </row>
    <row r="136" spans="3:5" x14ac:dyDescent="0.45">
      <c r="C136" s="182">
        <v>45523</v>
      </c>
      <c r="D136" s="64"/>
      <c r="E136" s="176">
        <v>1946.65</v>
      </c>
    </row>
    <row r="137" spans="3:5" x14ac:dyDescent="0.45">
      <c r="C137" s="182">
        <v>45548</v>
      </c>
      <c r="D137" s="64">
        <v>500</v>
      </c>
      <c r="E137" s="176"/>
    </row>
    <row r="138" spans="3:5" x14ac:dyDescent="0.45">
      <c r="C138" s="182">
        <v>45548</v>
      </c>
      <c r="D138" s="64"/>
      <c r="E138" s="176">
        <v>1946.65</v>
      </c>
    </row>
    <row r="139" spans="3:5" x14ac:dyDescent="0.45">
      <c r="C139" s="182">
        <v>45581</v>
      </c>
      <c r="D139" s="64">
        <v>500</v>
      </c>
      <c r="E139" s="176"/>
    </row>
    <row r="140" spans="3:5" x14ac:dyDescent="0.45">
      <c r="C140" s="182">
        <v>45581</v>
      </c>
      <c r="D140" s="64"/>
      <c r="E140" s="176">
        <v>1946.65</v>
      </c>
    </row>
    <row r="141" spans="3:5" x14ac:dyDescent="0.45">
      <c r="C141" s="182">
        <v>45610</v>
      </c>
      <c r="D141" s="64">
        <v>500</v>
      </c>
      <c r="E141" s="176"/>
    </row>
    <row r="142" spans="3:5" x14ac:dyDescent="0.45">
      <c r="C142" s="182">
        <v>45610</v>
      </c>
      <c r="D142" s="64"/>
      <c r="E142" s="176">
        <v>1946.65</v>
      </c>
    </row>
    <row r="143" spans="3:5" x14ac:dyDescent="0.45">
      <c r="C143" s="182">
        <v>45642</v>
      </c>
      <c r="D143" s="64">
        <v>500</v>
      </c>
      <c r="E143" s="176"/>
    </row>
    <row r="144" spans="3:5" x14ac:dyDescent="0.45">
      <c r="C144" s="182">
        <v>45642</v>
      </c>
      <c r="D144" s="64"/>
      <c r="E144" s="176">
        <v>1946.65</v>
      </c>
    </row>
    <row r="145" spans="3:17" x14ac:dyDescent="0.45">
      <c r="C145" s="182">
        <v>45671</v>
      </c>
      <c r="D145" s="64">
        <v>500</v>
      </c>
      <c r="E145" s="176"/>
    </row>
    <row r="146" spans="3:17" x14ac:dyDescent="0.45">
      <c r="C146" s="182">
        <v>45671</v>
      </c>
      <c r="D146" s="64"/>
      <c r="E146" s="176">
        <v>1946.65</v>
      </c>
    </row>
    <row r="147" spans="3:17" x14ac:dyDescent="0.45">
      <c r="C147" s="182">
        <v>45703</v>
      </c>
      <c r="D147" s="64">
        <v>500</v>
      </c>
      <c r="E147" s="176"/>
    </row>
    <row r="148" spans="3:17" x14ac:dyDescent="0.45">
      <c r="C148" s="182">
        <v>45703</v>
      </c>
      <c r="D148" s="64"/>
      <c r="E148" s="176">
        <v>1946.65</v>
      </c>
    </row>
    <row r="149" spans="3:17" x14ac:dyDescent="0.45">
      <c r="C149" s="182">
        <v>45733</v>
      </c>
      <c r="D149" s="64">
        <v>500</v>
      </c>
      <c r="E149" s="176"/>
      <c r="P149">
        <v>2018</v>
      </c>
      <c r="Q149" s="75">
        <f>SUM(Q4:Q16)</f>
        <v>44713.47</v>
      </c>
    </row>
    <row r="150" spans="3:17" x14ac:dyDescent="0.45">
      <c r="C150" s="182">
        <v>45733</v>
      </c>
      <c r="D150" s="64"/>
      <c r="E150" s="176">
        <v>1946.65</v>
      </c>
      <c r="P150">
        <v>2019</v>
      </c>
      <c r="Q150" s="75">
        <f>SUM(Q17:Q28)</f>
        <v>21102.55</v>
      </c>
    </row>
    <row r="151" spans="3:17" x14ac:dyDescent="0.45">
      <c r="C151" s="182">
        <v>45761</v>
      </c>
      <c r="D151" s="64">
        <v>500</v>
      </c>
      <c r="E151" s="176"/>
      <c r="P151">
        <v>2020</v>
      </c>
      <c r="Q151" s="75">
        <f>SUM(Q29:Q45)</f>
        <v>13136.84</v>
      </c>
    </row>
    <row r="152" spans="3:17" x14ac:dyDescent="0.45">
      <c r="C152" s="182">
        <v>45761</v>
      </c>
      <c r="D152" s="64"/>
      <c r="E152" s="176">
        <v>1946.65</v>
      </c>
      <c r="P152">
        <v>2021</v>
      </c>
      <c r="Q152" s="75">
        <f>SUM(Q46:Q55)</f>
        <v>14808.98</v>
      </c>
    </row>
    <row r="153" spans="3:17" x14ac:dyDescent="0.45">
      <c r="C153" s="182">
        <v>45791</v>
      </c>
      <c r="D153" s="64">
        <v>500</v>
      </c>
      <c r="E153" s="176"/>
      <c r="P153">
        <v>2022</v>
      </c>
      <c r="Q153" s="75">
        <f>SUM(Q56:Q58)</f>
        <v>3083.7200000000003</v>
      </c>
    </row>
    <row r="154" spans="3:17" x14ac:dyDescent="0.45">
      <c r="C154" s="182">
        <v>45791</v>
      </c>
      <c r="D154" s="64"/>
      <c r="E154" s="176">
        <v>1946.65</v>
      </c>
      <c r="P154">
        <v>2023</v>
      </c>
      <c r="Q154" s="75">
        <f>SUM(Q59:Q65)</f>
        <v>10274.75</v>
      </c>
    </row>
    <row r="155" spans="3:17" x14ac:dyDescent="0.45">
      <c r="C155" s="182">
        <v>45822</v>
      </c>
      <c r="D155" s="64">
        <v>500</v>
      </c>
      <c r="E155" s="176"/>
      <c r="P155">
        <v>2024</v>
      </c>
      <c r="Q155" s="75">
        <f>SUM(Q66:Q85)</f>
        <v>38237.579999999994</v>
      </c>
    </row>
    <row r="156" spans="3:17" x14ac:dyDescent="0.45">
      <c r="C156" s="182">
        <v>45822</v>
      </c>
      <c r="D156" s="64"/>
      <c r="E156" s="176">
        <v>1946.65</v>
      </c>
      <c r="P156">
        <v>2025</v>
      </c>
      <c r="Q156" s="230">
        <f>SUM(Q86:Q92)</f>
        <v>32593.98</v>
      </c>
    </row>
    <row r="157" spans="3:17" x14ac:dyDescent="0.45">
      <c r="C157" s="290">
        <v>45822</v>
      </c>
      <c r="D157" s="64">
        <v>500</v>
      </c>
      <c r="E157" s="176"/>
    </row>
    <row r="158" spans="3:17" x14ac:dyDescent="0.45">
      <c r="C158" s="290">
        <v>45822</v>
      </c>
      <c r="D158" s="64"/>
      <c r="E158" s="176">
        <v>1946.65</v>
      </c>
    </row>
    <row r="159" spans="3:17" x14ac:dyDescent="0.45">
      <c r="C159" s="290">
        <v>45853</v>
      </c>
      <c r="D159" s="64">
        <v>500</v>
      </c>
      <c r="E159" s="176"/>
    </row>
    <row r="160" spans="3:17" x14ac:dyDescent="0.45">
      <c r="C160" s="290">
        <v>45853</v>
      </c>
      <c r="D160" s="64"/>
      <c r="E160" s="176">
        <v>1946.65</v>
      </c>
    </row>
    <row r="161" spans="3:12" x14ac:dyDescent="0.45">
      <c r="C161" s="290">
        <v>45883</v>
      </c>
      <c r="D161" s="64">
        <v>500</v>
      </c>
      <c r="E161" s="176"/>
    </row>
    <row r="162" spans="3:12" x14ac:dyDescent="0.45">
      <c r="C162" s="290">
        <v>45883</v>
      </c>
      <c r="D162" s="64"/>
      <c r="E162" s="176">
        <v>1946.65</v>
      </c>
    </row>
    <row r="163" spans="3:12" x14ac:dyDescent="0.45">
      <c r="C163" s="290">
        <v>45913</v>
      </c>
      <c r="D163" s="64">
        <v>500</v>
      </c>
      <c r="E163" s="176"/>
    </row>
    <row r="164" spans="3:12" x14ac:dyDescent="0.45">
      <c r="C164" s="290">
        <v>45913</v>
      </c>
      <c r="D164" s="64"/>
      <c r="E164" s="176">
        <v>1946.65</v>
      </c>
    </row>
    <row r="165" spans="3:12" x14ac:dyDescent="0.45">
      <c r="C165" s="290">
        <v>45946</v>
      </c>
      <c r="D165" s="64">
        <v>500</v>
      </c>
      <c r="E165" s="176"/>
    </row>
    <row r="166" spans="3:12" x14ac:dyDescent="0.45">
      <c r="C166" s="290">
        <v>45946</v>
      </c>
      <c r="D166" s="64"/>
      <c r="E166" s="176">
        <v>1946.65</v>
      </c>
    </row>
    <row r="167" spans="3:12" x14ac:dyDescent="0.45">
      <c r="C167" s="290">
        <v>45975</v>
      </c>
      <c r="D167" s="64">
        <v>500</v>
      </c>
      <c r="E167" s="176"/>
    </row>
    <row r="168" spans="3:12" x14ac:dyDescent="0.45">
      <c r="C168" s="290">
        <v>45975</v>
      </c>
      <c r="D168" s="64"/>
      <c r="E168" s="176">
        <v>1946.65</v>
      </c>
    </row>
    <row r="169" spans="3:12" x14ac:dyDescent="0.45">
      <c r="C169" s="290"/>
      <c r="D169" s="64"/>
      <c r="E169" s="64"/>
    </row>
    <row r="170" spans="3:12" x14ac:dyDescent="0.45">
      <c r="C170" s="290"/>
      <c r="D170" s="64"/>
      <c r="E170" s="64"/>
    </row>
    <row r="171" spans="3:12" x14ac:dyDescent="0.45">
      <c r="C171" s="290"/>
      <c r="D171" s="114"/>
      <c r="E171" s="114"/>
    </row>
    <row r="172" spans="3:12" x14ac:dyDescent="0.45">
      <c r="C172" s="290"/>
      <c r="D172" s="114"/>
      <c r="E172" s="114"/>
    </row>
    <row r="173" spans="3:12" x14ac:dyDescent="0.45">
      <c r="C173" s="290"/>
      <c r="D173" s="114"/>
      <c r="E173" s="114"/>
    </row>
    <row r="174" spans="3:12" ht="14.65" thickBot="1" x14ac:dyDescent="0.5">
      <c r="D174" s="66">
        <f>SUM(D4:D173)</f>
        <v>42000</v>
      </c>
      <c r="E174" s="66">
        <f>SUM(E4:E173)</f>
        <v>151372.17999999988</v>
      </c>
      <c r="L174" s="6"/>
    </row>
    <row r="175" spans="3:12" x14ac:dyDescent="0.45">
      <c r="L175" s="6"/>
    </row>
    <row r="179" spans="9:9" x14ac:dyDescent="0.45">
      <c r="I179"/>
    </row>
    <row r="180" spans="9:9" x14ac:dyDescent="0.45">
      <c r="I180"/>
    </row>
    <row r="181" spans="9:9" x14ac:dyDescent="0.45">
      <c r="I181"/>
    </row>
    <row r="182" spans="9:9" x14ac:dyDescent="0.45">
      <c r="I182"/>
    </row>
    <row r="183" spans="9:9" x14ac:dyDescent="0.45">
      <c r="I183"/>
    </row>
    <row r="184" spans="9:9" x14ac:dyDescent="0.45">
      <c r="I184"/>
    </row>
    <row r="185" spans="9:9" x14ac:dyDescent="0.45">
      <c r="I185"/>
    </row>
    <row r="186" spans="9:9" x14ac:dyDescent="0.45">
      <c r="I186"/>
    </row>
    <row r="187" spans="9:9" x14ac:dyDescent="0.45">
      <c r="I187"/>
    </row>
    <row r="188" spans="9:9" x14ac:dyDescent="0.45">
      <c r="I188"/>
    </row>
    <row r="189" spans="9:9" x14ac:dyDescent="0.45">
      <c r="I189"/>
    </row>
    <row r="190" spans="9:9" x14ac:dyDescent="0.45">
      <c r="I190"/>
    </row>
    <row r="191" spans="9:9" x14ac:dyDescent="0.45">
      <c r="I191"/>
    </row>
    <row r="192" spans="9:9" x14ac:dyDescent="0.45">
      <c r="I192"/>
    </row>
    <row r="193" spans="9:9" x14ac:dyDescent="0.45">
      <c r="I193"/>
    </row>
    <row r="194" spans="9:9" x14ac:dyDescent="0.45">
      <c r="I194"/>
    </row>
    <row r="195" spans="9:9" x14ac:dyDescent="0.45">
      <c r="I195"/>
    </row>
    <row r="196" spans="9:9" x14ac:dyDescent="0.45">
      <c r="I196"/>
    </row>
    <row r="197" spans="9:9" x14ac:dyDescent="0.45">
      <c r="I197"/>
    </row>
    <row r="198" spans="9:9" x14ac:dyDescent="0.45">
      <c r="I198"/>
    </row>
    <row r="199" spans="9:9" x14ac:dyDescent="0.45">
      <c r="I199"/>
    </row>
    <row r="200" spans="9:9" x14ac:dyDescent="0.45">
      <c r="I200"/>
    </row>
    <row r="201" spans="9:9" x14ac:dyDescent="0.45">
      <c r="I201"/>
    </row>
  </sheetData>
  <sortState xmlns:xlrd2="http://schemas.microsoft.com/office/spreadsheetml/2017/richdata2" ref="P66:Q73">
    <sortCondition ref="P66:P73"/>
  </sortState>
  <pageMargins left="0.25" right="0.25" top="0.75" bottom="0.75" header="0.3" footer="0.3"/>
  <pageSetup paperSize="9" orientation="portrait" horizontalDpi="0" verticalDpi="0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4959A-BD60-4D6B-8AA3-99F6D2662B1E}">
  <dimension ref="C2:Q61"/>
  <sheetViews>
    <sheetView showGridLines="0" zoomScaleNormal="100" workbookViewId="0">
      <selection activeCell="I29" sqref="I29"/>
    </sheetView>
  </sheetViews>
  <sheetFormatPr baseColWidth="10" defaultRowHeight="14.25" x14ac:dyDescent="0.45"/>
  <cols>
    <col min="1" max="1" width="3.86328125" customWidth="1"/>
    <col min="2" max="2" width="7.1328125" customWidth="1"/>
    <col min="4" max="4" width="14.265625" customWidth="1"/>
    <col min="5" max="5" width="5.73046875" customWidth="1"/>
    <col min="6" max="6" width="5.3984375" customWidth="1"/>
    <col min="7" max="7" width="10.6640625" style="6"/>
    <col min="8" max="8" width="11.59765625" style="6" customWidth="1"/>
    <col min="9" max="9" width="11.86328125" bestFit="1" customWidth="1"/>
    <col min="10" max="10" width="12.3984375" customWidth="1"/>
    <col min="11" max="11" width="7.265625" customWidth="1"/>
    <col min="12" max="12" width="10.73046875" style="6" customWidth="1"/>
    <col min="13" max="13" width="9.86328125" style="6" customWidth="1"/>
    <col min="14" max="14" width="14.265625" bestFit="1" customWidth="1"/>
    <col min="15" max="15" width="12.265625" style="6" bestFit="1" customWidth="1"/>
    <col min="16" max="16" width="4.73046875" style="6" bestFit="1" customWidth="1"/>
    <col min="17" max="17" width="8.59765625" style="6" bestFit="1" customWidth="1"/>
  </cols>
  <sheetData>
    <row r="2" spans="3:16" x14ac:dyDescent="0.45">
      <c r="C2" s="3" t="s">
        <v>50</v>
      </c>
      <c r="L2" s="6" t="s">
        <v>25</v>
      </c>
      <c r="M2" s="6" t="s">
        <v>25</v>
      </c>
    </row>
    <row r="3" spans="3:16" x14ac:dyDescent="0.45">
      <c r="D3" s="15" t="s">
        <v>80</v>
      </c>
      <c r="E3" s="65"/>
      <c r="G3" s="15" t="s">
        <v>38</v>
      </c>
      <c r="H3" s="15" t="s">
        <v>81</v>
      </c>
      <c r="I3" s="15" t="s">
        <v>82</v>
      </c>
      <c r="L3" s="15" t="s">
        <v>37</v>
      </c>
      <c r="O3" s="33"/>
      <c r="P3" s="33"/>
    </row>
    <row r="4" spans="3:16" ht="15" customHeight="1" x14ac:dyDescent="0.45">
      <c r="C4" s="114"/>
      <c r="D4" s="114"/>
      <c r="E4" s="8"/>
      <c r="G4" s="131"/>
      <c r="H4" s="67"/>
      <c r="I4" s="69"/>
      <c r="J4" s="75"/>
      <c r="L4" s="32">
        <v>45200</v>
      </c>
      <c r="M4" s="35">
        <f>SUM('ASBAU-THYSENKRUPP'!J103)</f>
        <v>138035.78999999995</v>
      </c>
      <c r="O4" s="33"/>
      <c r="P4" s="33"/>
    </row>
    <row r="5" spans="3:16" ht="15" customHeight="1" x14ac:dyDescent="0.45">
      <c r="C5" s="114"/>
      <c r="D5" s="114"/>
      <c r="E5" s="8"/>
      <c r="G5" s="132"/>
      <c r="H5" s="68"/>
      <c r="I5" s="69"/>
      <c r="J5" s="75"/>
      <c r="L5" s="32">
        <v>45231</v>
      </c>
      <c r="M5" s="35">
        <v>0</v>
      </c>
      <c r="O5" s="33"/>
      <c r="P5" s="33"/>
    </row>
    <row r="6" spans="3:16" ht="15" customHeight="1" x14ac:dyDescent="0.45">
      <c r="C6" s="114"/>
      <c r="D6" s="114"/>
      <c r="E6" s="8"/>
      <c r="G6" s="132"/>
      <c r="H6" s="68"/>
      <c r="I6" s="69" t="s">
        <v>25</v>
      </c>
      <c r="J6" s="75">
        <f>SUM(I4:I6)</f>
        <v>0</v>
      </c>
      <c r="L6" s="32">
        <v>45261</v>
      </c>
      <c r="M6" s="35" t="s">
        <v>25</v>
      </c>
      <c r="O6" s="33"/>
      <c r="P6" s="33"/>
    </row>
    <row r="7" spans="3:16" ht="15" customHeight="1" x14ac:dyDescent="0.45">
      <c r="C7" s="114"/>
      <c r="D7" s="114"/>
      <c r="E7" s="8"/>
      <c r="G7" s="322" t="s">
        <v>55</v>
      </c>
      <c r="H7" s="112" t="s">
        <v>25</v>
      </c>
      <c r="I7" s="70" t="s">
        <v>25</v>
      </c>
      <c r="J7" s="75"/>
      <c r="K7" s="8"/>
      <c r="L7" s="32">
        <v>45292</v>
      </c>
      <c r="M7" s="35" t="s">
        <v>25</v>
      </c>
      <c r="O7" s="33"/>
      <c r="P7" s="33"/>
    </row>
    <row r="8" spans="3:16" ht="15" customHeight="1" x14ac:dyDescent="0.45">
      <c r="C8" s="114"/>
      <c r="D8" s="114"/>
      <c r="E8" s="8"/>
      <c r="G8" s="323"/>
      <c r="H8" s="112" t="s">
        <v>25</v>
      </c>
      <c r="I8" s="70" t="s">
        <v>25</v>
      </c>
      <c r="J8" s="75">
        <f>SUM(I7:I8)</f>
        <v>0</v>
      </c>
      <c r="L8" s="32">
        <v>45323</v>
      </c>
      <c r="M8" s="35" t="s">
        <v>25</v>
      </c>
      <c r="O8" s="33"/>
      <c r="P8" s="33"/>
    </row>
    <row r="9" spans="3:16" ht="15" customHeight="1" x14ac:dyDescent="0.45">
      <c r="C9" s="114"/>
      <c r="D9" s="114"/>
      <c r="E9" s="8"/>
      <c r="G9" s="109" t="s">
        <v>56</v>
      </c>
      <c r="H9" s="76">
        <v>45231</v>
      </c>
      <c r="I9" s="69" t="s">
        <v>83</v>
      </c>
      <c r="J9" s="75"/>
      <c r="L9" s="32">
        <v>45352</v>
      </c>
      <c r="M9" s="35" t="s">
        <v>25</v>
      </c>
      <c r="O9" s="33"/>
      <c r="P9" s="33"/>
    </row>
    <row r="10" spans="3:16" ht="15" customHeight="1" x14ac:dyDescent="0.45">
      <c r="C10" s="114"/>
      <c r="D10" s="114"/>
      <c r="E10" s="8"/>
      <c r="G10" s="110"/>
      <c r="H10" s="76"/>
      <c r="I10" s="71"/>
      <c r="J10" s="75">
        <f>SUM(I9:I10)</f>
        <v>0</v>
      </c>
      <c r="K10" s="8"/>
      <c r="L10" s="32">
        <v>45383</v>
      </c>
      <c r="M10" s="35" t="s">
        <v>25</v>
      </c>
      <c r="O10" s="33"/>
      <c r="P10" s="33"/>
    </row>
    <row r="11" spans="3:16" ht="15" customHeight="1" x14ac:dyDescent="0.45">
      <c r="C11" s="114"/>
      <c r="D11" s="114"/>
      <c r="E11" s="8"/>
      <c r="G11" s="111" t="s">
        <v>63</v>
      </c>
      <c r="H11" s="115"/>
      <c r="I11" s="116"/>
      <c r="J11" s="75"/>
      <c r="K11" s="8"/>
      <c r="L11" s="32">
        <v>45413</v>
      </c>
      <c r="M11" s="35" t="s">
        <v>25</v>
      </c>
      <c r="O11" s="33"/>
      <c r="P11" s="33"/>
    </row>
    <row r="12" spans="3:16" ht="15" customHeight="1" x14ac:dyDescent="0.45">
      <c r="C12" s="114"/>
      <c r="D12" s="114"/>
      <c r="E12" s="8"/>
      <c r="G12" s="133"/>
      <c r="H12" s="112"/>
      <c r="I12" s="73"/>
      <c r="J12" s="75">
        <f>SUM(I11:I12)</f>
        <v>0</v>
      </c>
      <c r="K12" s="8"/>
      <c r="L12" s="32">
        <v>45444</v>
      </c>
      <c r="M12" s="35" t="s">
        <v>25</v>
      </c>
      <c r="O12" s="33"/>
      <c r="P12" s="33"/>
    </row>
    <row r="13" spans="3:16" ht="15" customHeight="1" x14ac:dyDescent="0.45">
      <c r="C13" s="114"/>
      <c r="D13" s="114"/>
      <c r="E13" s="8"/>
      <c r="G13" s="109" t="s">
        <v>57</v>
      </c>
      <c r="H13" s="67"/>
      <c r="I13" s="69" t="s">
        <v>25</v>
      </c>
      <c r="J13" s="75"/>
      <c r="L13" s="32">
        <v>45474</v>
      </c>
      <c r="M13" s="35" t="s">
        <v>25</v>
      </c>
      <c r="O13" s="33"/>
      <c r="P13" s="33"/>
    </row>
    <row r="14" spans="3:16" ht="15" customHeight="1" x14ac:dyDescent="0.45">
      <c r="C14" s="114"/>
      <c r="D14" s="114"/>
      <c r="E14" s="8"/>
      <c r="G14" s="159"/>
      <c r="H14" s="67"/>
      <c r="I14" s="69"/>
      <c r="J14" s="75">
        <f>SUM(I13:I14)</f>
        <v>0</v>
      </c>
      <c r="L14" s="32">
        <v>45505</v>
      </c>
      <c r="M14" s="35" t="s">
        <v>25</v>
      </c>
      <c r="O14" s="33"/>
      <c r="P14" s="33"/>
    </row>
    <row r="15" spans="3:16" ht="15" customHeight="1" x14ac:dyDescent="0.45">
      <c r="C15" s="114"/>
      <c r="D15" s="114"/>
      <c r="E15" s="8"/>
      <c r="G15" s="111" t="s">
        <v>58</v>
      </c>
      <c r="H15" s="113"/>
      <c r="I15" s="70"/>
      <c r="J15" s="75"/>
      <c r="K15" s="8"/>
      <c r="L15" s="32">
        <v>45536</v>
      </c>
      <c r="M15" s="35" t="s">
        <v>25</v>
      </c>
      <c r="O15" s="33"/>
      <c r="P15" s="33"/>
    </row>
    <row r="16" spans="3:16" ht="15" customHeight="1" x14ac:dyDescent="0.45">
      <c r="C16" s="114"/>
      <c r="D16" s="114"/>
      <c r="E16" s="8"/>
      <c r="G16" s="133"/>
      <c r="H16" s="113">
        <v>45231</v>
      </c>
      <c r="I16" s="70" t="s">
        <v>84</v>
      </c>
      <c r="J16" s="75">
        <f>SUM(I15:I16)</f>
        <v>0</v>
      </c>
      <c r="L16" s="32">
        <v>45566</v>
      </c>
      <c r="M16" s="35" t="s">
        <v>25</v>
      </c>
      <c r="O16" s="33"/>
      <c r="P16" s="33"/>
    </row>
    <row r="17" spans="3:16" ht="15" customHeight="1" x14ac:dyDescent="0.45">
      <c r="C17" s="114"/>
      <c r="D17" s="114"/>
      <c r="G17" s="157" t="s">
        <v>59</v>
      </c>
      <c r="H17" s="76"/>
      <c r="I17" s="74"/>
      <c r="J17" s="75"/>
      <c r="L17" s="32">
        <v>45597</v>
      </c>
      <c r="M17" s="35" t="s">
        <v>25</v>
      </c>
      <c r="O17" s="33"/>
      <c r="P17" s="33"/>
    </row>
    <row r="18" spans="3:16" ht="15.75" customHeight="1" x14ac:dyDescent="0.45">
      <c r="C18" s="114"/>
      <c r="D18" s="114"/>
      <c r="G18" s="158" t="s">
        <v>25</v>
      </c>
      <c r="H18" s="76"/>
      <c r="I18" s="74" t="s">
        <v>25</v>
      </c>
      <c r="J18" s="75">
        <f>SUM(I17:I18)</f>
        <v>0</v>
      </c>
      <c r="L18" s="32">
        <v>45627</v>
      </c>
      <c r="M18" s="35" t="s">
        <v>25</v>
      </c>
      <c r="O18" s="33"/>
      <c r="P18" s="33"/>
    </row>
    <row r="19" spans="3:16" ht="15.75" customHeight="1" x14ac:dyDescent="0.45">
      <c r="C19" s="114"/>
      <c r="D19" s="114"/>
      <c r="G19" s="156" t="s">
        <v>62</v>
      </c>
      <c r="H19" s="112"/>
      <c r="I19" s="72"/>
      <c r="J19" s="75"/>
      <c r="K19" s="8"/>
      <c r="L19" s="32"/>
      <c r="M19" s="35" t="s">
        <v>25</v>
      </c>
    </row>
    <row r="20" spans="3:16" ht="15" customHeight="1" x14ac:dyDescent="0.45">
      <c r="C20" s="114"/>
      <c r="D20" s="114"/>
      <c r="G20" s="133"/>
      <c r="H20" s="112"/>
      <c r="I20" s="72"/>
      <c r="J20" s="75">
        <f>SUM(I19:I20)</f>
        <v>0</v>
      </c>
      <c r="L20" s="32"/>
      <c r="M20" s="35" t="s">
        <v>25</v>
      </c>
    </row>
    <row r="21" spans="3:16" ht="15" customHeight="1" x14ac:dyDescent="0.45">
      <c r="C21" s="114"/>
      <c r="D21" s="114"/>
      <c r="G21" s="157" t="s">
        <v>60</v>
      </c>
      <c r="H21" s="67"/>
      <c r="I21" s="69"/>
      <c r="J21" s="75"/>
      <c r="K21" s="8"/>
      <c r="L21" s="32"/>
      <c r="M21" s="35" t="s">
        <v>25</v>
      </c>
    </row>
    <row r="22" spans="3:16" ht="15.75" customHeight="1" x14ac:dyDescent="0.45">
      <c r="C22" s="114"/>
      <c r="D22" s="114"/>
      <c r="G22" s="160"/>
      <c r="H22" s="67"/>
      <c r="I22" s="69" t="s">
        <v>25</v>
      </c>
      <c r="J22" s="75">
        <f>SUM(I21:I22)</f>
        <v>0</v>
      </c>
      <c r="K22" s="8"/>
      <c r="L22" s="32"/>
      <c r="M22" s="35" t="s">
        <v>25</v>
      </c>
    </row>
    <row r="23" spans="3:16" ht="15.75" customHeight="1" x14ac:dyDescent="0.45">
      <c r="C23" s="114"/>
      <c r="D23" s="114"/>
      <c r="G23" s="111" t="s">
        <v>61</v>
      </c>
      <c r="H23" s="113"/>
      <c r="I23" s="70"/>
      <c r="J23" s="75"/>
      <c r="L23" s="32"/>
      <c r="M23" s="35" t="s">
        <v>25</v>
      </c>
    </row>
    <row r="24" spans="3:16" ht="15.75" customHeight="1" x14ac:dyDescent="0.45">
      <c r="C24" s="114"/>
      <c r="D24" s="114"/>
      <c r="G24" s="134"/>
      <c r="H24" s="113"/>
      <c r="I24" s="70"/>
      <c r="J24" s="75">
        <f>SUM(I23:I24)</f>
        <v>0</v>
      </c>
      <c r="K24" s="8"/>
      <c r="L24" s="32"/>
      <c r="M24" s="35" t="s">
        <v>25</v>
      </c>
    </row>
    <row r="25" spans="3:16" ht="15" customHeight="1" thickBot="1" x14ac:dyDescent="0.5">
      <c r="C25" s="114"/>
      <c r="D25" s="114"/>
      <c r="J25" s="75"/>
      <c r="M25" s="77"/>
    </row>
    <row r="26" spans="3:16" ht="15" customHeight="1" thickBot="1" x14ac:dyDescent="0.5">
      <c r="C26" s="114"/>
      <c r="D26" s="114"/>
      <c r="H26" s="6" t="s">
        <v>24</v>
      </c>
      <c r="I26" s="27">
        <f>SUM(I4:I24)</f>
        <v>0</v>
      </c>
      <c r="J26" s="75"/>
      <c r="M26" s="77"/>
    </row>
    <row r="27" spans="3:16" ht="15" customHeight="1" x14ac:dyDescent="0.45">
      <c r="C27" s="114"/>
      <c r="D27" s="114"/>
      <c r="J27" s="75"/>
      <c r="M27" s="77"/>
    </row>
    <row r="28" spans="3:16" ht="16.5" customHeight="1" thickBot="1" x14ac:dyDescent="0.5">
      <c r="C28" s="114"/>
      <c r="D28" s="114"/>
      <c r="M28" s="77"/>
    </row>
    <row r="29" spans="3:16" ht="15" customHeight="1" thickBot="1" x14ac:dyDescent="0.55000000000000004">
      <c r="C29" s="114"/>
      <c r="D29" s="114"/>
      <c r="H29" s="6" t="s">
        <v>35</v>
      </c>
      <c r="I29" s="36">
        <f>SUM(M29,-I26)</f>
        <v>138035.78999999995</v>
      </c>
      <c r="J29" s="75"/>
      <c r="L29" s="6" t="s">
        <v>24</v>
      </c>
      <c r="M29" s="34">
        <f>SUM(M4:M24)</f>
        <v>138035.78999999995</v>
      </c>
      <c r="N29" t="s">
        <v>49</v>
      </c>
    </row>
    <row r="30" spans="3:16" ht="15" customHeight="1" x14ac:dyDescent="0.45">
      <c r="C30" s="114"/>
      <c r="D30" s="114"/>
      <c r="K30" s="8"/>
      <c r="M30" s="77"/>
    </row>
    <row r="31" spans="3:16" ht="15" customHeight="1" x14ac:dyDescent="0.45">
      <c r="C31" s="114"/>
      <c r="D31" s="114"/>
      <c r="M31" s="77"/>
    </row>
    <row r="32" spans="3:16" ht="15" customHeight="1" x14ac:dyDescent="0.45">
      <c r="C32" s="114"/>
      <c r="D32" s="114"/>
      <c r="J32" s="75" t="s">
        <v>25</v>
      </c>
      <c r="K32" s="8"/>
      <c r="M32" s="77"/>
    </row>
    <row r="33" spans="3:13" ht="15" customHeight="1" x14ac:dyDescent="0.45">
      <c r="C33" s="114"/>
      <c r="D33" s="114"/>
      <c r="J33" s="75" t="s">
        <v>25</v>
      </c>
      <c r="M33" s="77"/>
    </row>
    <row r="34" spans="3:13" ht="15" customHeight="1" x14ac:dyDescent="0.45">
      <c r="C34" s="114"/>
      <c r="D34" s="114"/>
      <c r="J34" s="75" t="s">
        <v>25</v>
      </c>
      <c r="M34" s="77"/>
    </row>
    <row r="35" spans="3:13" ht="15" customHeight="1" x14ac:dyDescent="0.45">
      <c r="C35" s="114"/>
      <c r="D35" s="114"/>
      <c r="I35" s="129" t="s">
        <v>69</v>
      </c>
      <c r="J35" s="75">
        <f>SUM(J8)</f>
        <v>0</v>
      </c>
      <c r="M35" s="77"/>
    </row>
    <row r="36" spans="3:13" ht="15.75" customHeight="1" x14ac:dyDescent="0.45">
      <c r="C36" s="114"/>
      <c r="D36" s="114"/>
      <c r="I36" s="129" t="s">
        <v>70</v>
      </c>
      <c r="J36" s="75">
        <f>SUM(J10)</f>
        <v>0</v>
      </c>
      <c r="M36" s="77"/>
    </row>
    <row r="37" spans="3:13" ht="15.75" customHeight="1" x14ac:dyDescent="0.45">
      <c r="C37" s="114"/>
      <c r="D37" s="114"/>
      <c r="I37" s="129" t="s">
        <v>71</v>
      </c>
      <c r="J37" s="75">
        <f>SUM(J12)</f>
        <v>0</v>
      </c>
      <c r="M37" s="77"/>
    </row>
    <row r="38" spans="3:13" ht="15" customHeight="1" x14ac:dyDescent="0.45">
      <c r="C38" s="114"/>
      <c r="D38" s="114"/>
      <c r="I38" s="129" t="s">
        <v>72</v>
      </c>
      <c r="J38" s="75">
        <f>SUM(J14)</f>
        <v>0</v>
      </c>
      <c r="M38" s="77"/>
    </row>
    <row r="39" spans="3:13" ht="15.75" customHeight="1" x14ac:dyDescent="0.45">
      <c r="C39" s="114"/>
      <c r="D39" s="114"/>
      <c r="I39" s="129" t="s">
        <v>73</v>
      </c>
      <c r="J39" s="75">
        <f>SUM(J16)</f>
        <v>0</v>
      </c>
      <c r="M39" s="77"/>
    </row>
    <row r="40" spans="3:13" ht="15" customHeight="1" x14ac:dyDescent="0.45">
      <c r="C40" s="114"/>
      <c r="D40" s="114"/>
      <c r="I40" s="129" t="s">
        <v>74</v>
      </c>
      <c r="J40" s="75">
        <f>SUM(J18)</f>
        <v>0</v>
      </c>
      <c r="M40" s="77"/>
    </row>
    <row r="41" spans="3:13" ht="15" customHeight="1" x14ac:dyDescent="0.45">
      <c r="C41" s="114"/>
      <c r="D41" s="114"/>
      <c r="I41" s="129" t="s">
        <v>75</v>
      </c>
      <c r="J41" s="75">
        <f>SUM(J20)</f>
        <v>0</v>
      </c>
      <c r="M41" s="77"/>
    </row>
    <row r="42" spans="3:13" ht="15.75" customHeight="1" x14ac:dyDescent="0.45">
      <c r="C42" s="114"/>
      <c r="D42" s="114"/>
      <c r="I42" s="129" t="s">
        <v>76</v>
      </c>
      <c r="J42" s="75">
        <f>SUM(J22)</f>
        <v>0</v>
      </c>
      <c r="M42" s="77"/>
    </row>
    <row r="43" spans="3:13" ht="15" customHeight="1" x14ac:dyDescent="0.45">
      <c r="C43" s="114"/>
      <c r="D43" s="114"/>
      <c r="I43" s="129" t="s">
        <v>77</v>
      </c>
      <c r="J43" s="75">
        <f>SUM(J24)</f>
        <v>0</v>
      </c>
      <c r="M43" s="77"/>
    </row>
    <row r="44" spans="3:13" ht="15.75" customHeight="1" x14ac:dyDescent="0.45">
      <c r="C44" s="114"/>
      <c r="D44" s="114"/>
      <c r="I44" s="129" t="s">
        <v>78</v>
      </c>
      <c r="J44" s="75">
        <f>SUM(J6)</f>
        <v>0</v>
      </c>
      <c r="M44" s="77"/>
    </row>
    <row r="45" spans="3:13" ht="15" customHeight="1" x14ac:dyDescent="0.45">
      <c r="C45" s="114"/>
      <c r="D45" s="114"/>
      <c r="M45" s="77"/>
    </row>
    <row r="46" spans="3:13" ht="15" customHeight="1" x14ac:dyDescent="0.45">
      <c r="C46" s="114"/>
      <c r="D46" s="114"/>
      <c r="M46" s="77"/>
    </row>
    <row r="47" spans="3:13" ht="15" customHeight="1" x14ac:dyDescent="0.45">
      <c r="C47" s="114"/>
      <c r="D47" s="114"/>
      <c r="M47" s="77"/>
    </row>
    <row r="48" spans="3:13" ht="15" customHeight="1" x14ac:dyDescent="0.45">
      <c r="C48" s="114"/>
      <c r="D48" s="114"/>
      <c r="M48" s="77"/>
    </row>
    <row r="49" spans="3:13" ht="15" customHeight="1" x14ac:dyDescent="0.45">
      <c r="C49" s="114"/>
      <c r="D49" s="114"/>
      <c r="M49" s="77"/>
    </row>
    <row r="50" spans="3:13" ht="15" customHeight="1" x14ac:dyDescent="0.45">
      <c r="C50" s="114"/>
      <c r="D50" s="114"/>
      <c r="M50" s="77"/>
    </row>
    <row r="51" spans="3:13" ht="15" customHeight="1" x14ac:dyDescent="0.45">
      <c r="C51" s="114"/>
      <c r="D51" s="114"/>
      <c r="M51" s="77"/>
    </row>
    <row r="52" spans="3:13" ht="15" customHeight="1" x14ac:dyDescent="0.45">
      <c r="C52" s="114"/>
      <c r="D52" s="114"/>
      <c r="M52" s="77"/>
    </row>
    <row r="53" spans="3:13" ht="15" customHeight="1" x14ac:dyDescent="0.45">
      <c r="C53" s="114"/>
      <c r="D53" s="114"/>
      <c r="M53" s="77"/>
    </row>
    <row r="54" spans="3:13" ht="15" customHeight="1" x14ac:dyDescent="0.45">
      <c r="C54" s="114"/>
      <c r="D54" s="114"/>
      <c r="M54" s="77"/>
    </row>
    <row r="55" spans="3:13" ht="15" customHeight="1" x14ac:dyDescent="0.45">
      <c r="C55" s="114"/>
      <c r="D55" s="114"/>
      <c r="M55" s="77"/>
    </row>
    <row r="56" spans="3:13" ht="15" customHeight="1" x14ac:dyDescent="0.45">
      <c r="C56" s="114"/>
      <c r="D56" s="114"/>
      <c r="M56" s="77"/>
    </row>
    <row r="57" spans="3:13" ht="15" customHeight="1" x14ac:dyDescent="0.45">
      <c r="C57" s="114"/>
      <c r="D57" s="114"/>
      <c r="M57" s="77"/>
    </row>
    <row r="58" spans="3:13" ht="15" customHeight="1" x14ac:dyDescent="0.45">
      <c r="C58" s="114"/>
      <c r="D58" s="114"/>
      <c r="M58" s="77"/>
    </row>
    <row r="59" spans="3:13" ht="15" customHeight="1" x14ac:dyDescent="0.45">
      <c r="C59" s="114"/>
      <c r="D59" s="114"/>
      <c r="M59" s="77"/>
    </row>
    <row r="60" spans="3:13" ht="15" customHeight="1" x14ac:dyDescent="0.45">
      <c r="C60" s="114"/>
      <c r="D60" s="114"/>
      <c r="M60" s="77"/>
    </row>
    <row r="61" spans="3:13" ht="14.65" thickBot="1" x14ac:dyDescent="0.5">
      <c r="D61" s="66">
        <f>SUM(D4:D60)</f>
        <v>0</v>
      </c>
    </row>
  </sheetData>
  <mergeCells count="1">
    <mergeCell ref="G7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O278"/>
  <sheetViews>
    <sheetView topLeftCell="A4" zoomScale="80" zoomScaleNormal="80" workbookViewId="0">
      <pane xSplit="1" ySplit="3" topLeftCell="B246" activePane="bottomRight" state="frozen"/>
      <selection activeCell="D98" sqref="D98"/>
      <selection pane="topRight" activeCell="D98" sqref="D98"/>
      <selection pane="bottomLeft" activeCell="D98" sqref="D98"/>
      <selection pane="bottomRight" activeCell="D98" sqref="D98"/>
    </sheetView>
  </sheetViews>
  <sheetFormatPr baseColWidth="10" defaultRowHeight="14.25" x14ac:dyDescent="0.45"/>
  <cols>
    <col min="2" max="2" width="11.86328125" style="107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62" bestFit="1" customWidth="1"/>
    <col min="12" max="13" width="11.3984375" style="62"/>
  </cols>
  <sheetData>
    <row r="1" spans="1:9" ht="15.75" x14ac:dyDescent="0.5">
      <c r="B1" s="105">
        <v>2019</v>
      </c>
    </row>
    <row r="2" spans="1:9" x14ac:dyDescent="0.45">
      <c r="B2" s="106" t="s">
        <v>31</v>
      </c>
      <c r="C2" s="3"/>
      <c r="D2" s="3"/>
      <c r="E2" s="15"/>
      <c r="F2" s="9"/>
      <c r="G2" s="9"/>
      <c r="H2" s="9"/>
    </row>
    <row r="3" spans="1:9" x14ac:dyDescent="0.45">
      <c r="B3" s="106" t="s">
        <v>26</v>
      </c>
      <c r="C3" s="5">
        <v>20537982765</v>
      </c>
      <c r="D3" s="3"/>
      <c r="E3" s="15"/>
      <c r="F3" s="9"/>
      <c r="G3" s="9"/>
      <c r="H3" s="9"/>
      <c r="I3" s="3"/>
    </row>
    <row r="4" spans="1:9" x14ac:dyDescent="0.45">
      <c r="B4" s="106" t="s">
        <v>6</v>
      </c>
      <c r="C4" s="5" t="s">
        <v>41</v>
      </c>
      <c r="D4" s="3"/>
      <c r="E4" s="15"/>
      <c r="F4" s="9"/>
      <c r="G4" s="9"/>
      <c r="H4" s="9"/>
      <c r="I4" s="3"/>
    </row>
    <row r="5" spans="1:9" ht="15" customHeight="1" x14ac:dyDescent="0.45">
      <c r="A5" s="1"/>
      <c r="B5" s="311" t="s">
        <v>2</v>
      </c>
      <c r="C5" s="312" t="s">
        <v>32</v>
      </c>
      <c r="D5" s="306" t="s">
        <v>36</v>
      </c>
      <c r="E5" s="306"/>
      <c r="F5" s="313" t="s">
        <v>7</v>
      </c>
      <c r="G5" s="313" t="s">
        <v>8</v>
      </c>
      <c r="H5" s="313" t="s">
        <v>5</v>
      </c>
      <c r="I5" s="37" t="s">
        <v>3</v>
      </c>
    </row>
    <row r="6" spans="1:9" x14ac:dyDescent="0.45">
      <c r="A6" s="2"/>
      <c r="B6" s="311"/>
      <c r="C6" s="312"/>
      <c r="D6" s="306"/>
      <c r="E6" s="306"/>
      <c r="F6" s="313"/>
      <c r="G6" s="313"/>
      <c r="H6" s="313"/>
      <c r="I6" s="37" t="s">
        <v>4</v>
      </c>
    </row>
    <row r="7" spans="1:9" x14ac:dyDescent="0.45">
      <c r="C7" s="3" t="s">
        <v>30</v>
      </c>
      <c r="D7" t="s">
        <v>25</v>
      </c>
      <c r="I7" s="9">
        <v>89759.4</v>
      </c>
    </row>
    <row r="8" spans="1:9" x14ac:dyDescent="0.45">
      <c r="A8">
        <v>1</v>
      </c>
      <c r="B8" s="107" t="s">
        <v>109</v>
      </c>
      <c r="C8" s="221" t="s">
        <v>85</v>
      </c>
      <c r="F8" s="26">
        <v>371.1</v>
      </c>
      <c r="I8" s="78">
        <f>I7+F8-G8-H8</f>
        <v>90130.5</v>
      </c>
    </row>
    <row r="9" spans="1:9" x14ac:dyDescent="0.45">
      <c r="A9">
        <v>2</v>
      </c>
      <c r="B9" s="107" t="s">
        <v>111</v>
      </c>
      <c r="C9" s="223" t="s">
        <v>85</v>
      </c>
      <c r="F9" s="26">
        <v>334</v>
      </c>
      <c r="I9" s="78">
        <f t="shared" ref="I9:I72" si="0">I8+F9-G9-H9</f>
        <v>90464.5</v>
      </c>
    </row>
    <row r="10" spans="1:9" x14ac:dyDescent="0.45">
      <c r="A10">
        <v>3</v>
      </c>
      <c r="B10" s="107" t="s">
        <v>111</v>
      </c>
      <c r="C10" s="223" t="s">
        <v>114</v>
      </c>
      <c r="F10" s="26">
        <v>334.78</v>
      </c>
      <c r="I10" s="78">
        <f t="shared" si="0"/>
        <v>90799.28</v>
      </c>
    </row>
    <row r="11" spans="1:9" x14ac:dyDescent="0.45">
      <c r="A11">
        <v>4</v>
      </c>
      <c r="B11" s="107" t="s">
        <v>111</v>
      </c>
      <c r="C11" t="s">
        <v>87</v>
      </c>
      <c r="F11" s="26">
        <v>342.16</v>
      </c>
      <c r="I11" s="78">
        <f t="shared" si="0"/>
        <v>91141.440000000002</v>
      </c>
    </row>
    <row r="12" spans="1:9" x14ac:dyDescent="0.45">
      <c r="A12">
        <v>5</v>
      </c>
      <c r="B12" s="107" t="s">
        <v>111</v>
      </c>
      <c r="C12" t="s">
        <v>85</v>
      </c>
      <c r="F12" s="26">
        <v>353</v>
      </c>
      <c r="I12" s="78">
        <f t="shared" si="0"/>
        <v>91494.44</v>
      </c>
    </row>
    <row r="13" spans="1:9" x14ac:dyDescent="0.45">
      <c r="A13">
        <v>6</v>
      </c>
      <c r="B13" s="107" t="s">
        <v>111</v>
      </c>
      <c r="C13" t="s">
        <v>115</v>
      </c>
      <c r="F13" s="26">
        <v>355.5</v>
      </c>
      <c r="I13" s="78">
        <f t="shared" si="0"/>
        <v>91849.94</v>
      </c>
    </row>
    <row r="14" spans="1:9" x14ac:dyDescent="0.45">
      <c r="A14">
        <v>7</v>
      </c>
      <c r="B14" s="107" t="s">
        <v>111</v>
      </c>
      <c r="C14" t="s">
        <v>85</v>
      </c>
      <c r="F14" s="26">
        <v>360.8</v>
      </c>
      <c r="I14" s="78">
        <f t="shared" si="0"/>
        <v>92210.74</v>
      </c>
    </row>
    <row r="15" spans="1:9" x14ac:dyDescent="0.45">
      <c r="A15">
        <v>8</v>
      </c>
      <c r="B15" s="107" t="s">
        <v>111</v>
      </c>
      <c r="C15" t="s">
        <v>113</v>
      </c>
      <c r="F15" s="26">
        <v>361.42</v>
      </c>
      <c r="I15" s="78">
        <f t="shared" si="0"/>
        <v>92572.160000000003</v>
      </c>
    </row>
    <row r="16" spans="1:9" x14ac:dyDescent="0.45">
      <c r="A16">
        <v>9</v>
      </c>
      <c r="B16" s="107" t="s">
        <v>111</v>
      </c>
      <c r="C16" t="s">
        <v>86</v>
      </c>
      <c r="F16" s="26">
        <v>380</v>
      </c>
      <c r="I16" s="78">
        <f t="shared" si="0"/>
        <v>92952.16</v>
      </c>
    </row>
    <row r="17" spans="1:9" x14ac:dyDescent="0.45">
      <c r="A17">
        <v>10</v>
      </c>
      <c r="B17" s="107" t="s">
        <v>111</v>
      </c>
      <c r="C17" t="s">
        <v>113</v>
      </c>
      <c r="F17" s="26">
        <v>689.72</v>
      </c>
      <c r="I17" s="78">
        <f t="shared" si="0"/>
        <v>93641.88</v>
      </c>
    </row>
    <row r="18" spans="1:9" x14ac:dyDescent="0.45">
      <c r="A18">
        <v>11</v>
      </c>
      <c r="B18" s="107" t="s">
        <v>111</v>
      </c>
      <c r="C18" t="s">
        <v>86</v>
      </c>
      <c r="F18" s="26">
        <v>930</v>
      </c>
      <c r="I18" s="78">
        <f t="shared" si="0"/>
        <v>94571.88</v>
      </c>
    </row>
    <row r="19" spans="1:9" x14ac:dyDescent="0.45">
      <c r="A19">
        <v>12</v>
      </c>
      <c r="B19" s="107" t="s">
        <v>111</v>
      </c>
      <c r="C19" t="s">
        <v>112</v>
      </c>
      <c r="F19" s="6"/>
      <c r="G19" s="222">
        <v>403.89</v>
      </c>
      <c r="I19" s="78">
        <f t="shared" si="0"/>
        <v>94167.99</v>
      </c>
    </row>
    <row r="20" spans="1:9" x14ac:dyDescent="0.45">
      <c r="A20">
        <v>13</v>
      </c>
      <c r="B20" s="107" t="s">
        <v>116</v>
      </c>
      <c r="C20" t="s">
        <v>87</v>
      </c>
      <c r="F20" s="26">
        <v>300</v>
      </c>
      <c r="I20" s="78">
        <f t="shared" si="0"/>
        <v>94467.99</v>
      </c>
    </row>
    <row r="21" spans="1:9" x14ac:dyDescent="0.45">
      <c r="A21">
        <v>14</v>
      </c>
      <c r="B21" s="107" t="s">
        <v>116</v>
      </c>
      <c r="C21" t="s">
        <v>87</v>
      </c>
      <c r="F21" s="26">
        <v>300</v>
      </c>
      <c r="I21" s="78">
        <f t="shared" si="0"/>
        <v>94767.99</v>
      </c>
    </row>
    <row r="22" spans="1:9" x14ac:dyDescent="0.45">
      <c r="A22">
        <v>15</v>
      </c>
      <c r="B22" s="107" t="s">
        <v>116</v>
      </c>
      <c r="C22" t="s">
        <v>85</v>
      </c>
      <c r="F22" s="26">
        <v>300</v>
      </c>
      <c r="I22" s="78">
        <f t="shared" si="0"/>
        <v>95067.99</v>
      </c>
    </row>
    <row r="23" spans="1:9" x14ac:dyDescent="0.45">
      <c r="A23">
        <v>16</v>
      </c>
      <c r="B23" s="107" t="s">
        <v>116</v>
      </c>
      <c r="C23" t="s">
        <v>85</v>
      </c>
      <c r="F23" s="26">
        <v>310.02999999999997</v>
      </c>
      <c r="I23" s="78">
        <f t="shared" si="0"/>
        <v>95378.02</v>
      </c>
    </row>
    <row r="24" spans="1:9" x14ac:dyDescent="0.45">
      <c r="A24">
        <v>17</v>
      </c>
      <c r="B24" s="107" t="s">
        <v>116</v>
      </c>
      <c r="C24" t="s">
        <v>87</v>
      </c>
      <c r="F24" s="26">
        <v>352.21</v>
      </c>
      <c r="I24" s="78">
        <f t="shared" si="0"/>
        <v>95730.23000000001</v>
      </c>
    </row>
    <row r="25" spans="1:9" x14ac:dyDescent="0.45">
      <c r="A25">
        <v>18</v>
      </c>
      <c r="B25" s="107" t="s">
        <v>116</v>
      </c>
      <c r="C25" t="s">
        <v>85</v>
      </c>
      <c r="F25" s="26">
        <v>362.53</v>
      </c>
      <c r="I25" s="78">
        <f t="shared" si="0"/>
        <v>96092.760000000009</v>
      </c>
    </row>
    <row r="26" spans="1:9" x14ac:dyDescent="0.45">
      <c r="A26">
        <v>19</v>
      </c>
      <c r="B26" s="107" t="s">
        <v>116</v>
      </c>
      <c r="C26" t="s">
        <v>87</v>
      </c>
      <c r="F26" s="26">
        <v>376.7</v>
      </c>
      <c r="I26" s="78">
        <f t="shared" si="0"/>
        <v>96469.46</v>
      </c>
    </row>
    <row r="27" spans="1:9" x14ac:dyDescent="0.45">
      <c r="A27">
        <v>20</v>
      </c>
      <c r="B27" s="107" t="s">
        <v>116</v>
      </c>
      <c r="C27" t="s">
        <v>85</v>
      </c>
      <c r="F27" s="26">
        <v>400</v>
      </c>
      <c r="I27" s="78">
        <f t="shared" si="0"/>
        <v>96869.46</v>
      </c>
    </row>
    <row r="28" spans="1:9" x14ac:dyDescent="0.45">
      <c r="A28">
        <v>21</v>
      </c>
      <c r="B28" s="107" t="s">
        <v>116</v>
      </c>
      <c r="C28" t="s">
        <v>113</v>
      </c>
      <c r="F28" s="26">
        <v>400.67</v>
      </c>
      <c r="I28" s="78">
        <f t="shared" si="0"/>
        <v>97270.13</v>
      </c>
    </row>
    <row r="29" spans="1:9" x14ac:dyDescent="0.45">
      <c r="A29">
        <v>22</v>
      </c>
      <c r="B29" s="107" t="s">
        <v>116</v>
      </c>
      <c r="C29" t="s">
        <v>87</v>
      </c>
      <c r="F29" s="26">
        <v>500</v>
      </c>
      <c r="I29" s="78">
        <f t="shared" si="0"/>
        <v>97770.13</v>
      </c>
    </row>
    <row r="30" spans="1:9" x14ac:dyDescent="0.45">
      <c r="A30">
        <v>23</v>
      </c>
      <c r="B30" s="107" t="s">
        <v>116</v>
      </c>
      <c r="C30" t="s">
        <v>86</v>
      </c>
      <c r="F30" s="26">
        <v>685</v>
      </c>
      <c r="I30" s="78">
        <f t="shared" si="0"/>
        <v>98455.13</v>
      </c>
    </row>
    <row r="31" spans="1:9" x14ac:dyDescent="0.45">
      <c r="A31">
        <v>24</v>
      </c>
      <c r="B31" s="107" t="s">
        <v>116</v>
      </c>
      <c r="C31" t="s">
        <v>85</v>
      </c>
      <c r="F31" s="26">
        <v>721.79</v>
      </c>
      <c r="I31" s="78">
        <f t="shared" si="0"/>
        <v>99176.92</v>
      </c>
    </row>
    <row r="32" spans="1:9" x14ac:dyDescent="0.45">
      <c r="A32">
        <v>25</v>
      </c>
      <c r="B32" s="107" t="s">
        <v>116</v>
      </c>
      <c r="C32" t="s">
        <v>85</v>
      </c>
      <c r="F32" s="26">
        <v>742.91</v>
      </c>
      <c r="I32" s="78">
        <f t="shared" si="0"/>
        <v>99919.83</v>
      </c>
    </row>
    <row r="33" spans="1:9" x14ac:dyDescent="0.45">
      <c r="A33">
        <v>26</v>
      </c>
      <c r="B33" s="107" t="s">
        <v>116</v>
      </c>
      <c r="C33" t="s">
        <v>85</v>
      </c>
      <c r="F33" s="26">
        <v>1610.19</v>
      </c>
      <c r="I33" s="78">
        <f t="shared" si="0"/>
        <v>101530.02</v>
      </c>
    </row>
    <row r="34" spans="1:9" x14ac:dyDescent="0.45">
      <c r="A34">
        <v>27</v>
      </c>
      <c r="B34" s="107" t="s">
        <v>116</v>
      </c>
      <c r="C34" t="s">
        <v>119</v>
      </c>
      <c r="F34" s="6"/>
      <c r="H34" s="8">
        <v>0.05</v>
      </c>
      <c r="I34" s="78">
        <f t="shared" si="0"/>
        <v>101529.97</v>
      </c>
    </row>
    <row r="35" spans="1:9" x14ac:dyDescent="0.45">
      <c r="A35">
        <v>28</v>
      </c>
      <c r="B35" s="107" t="s">
        <v>116</v>
      </c>
      <c r="C35" t="s">
        <v>120</v>
      </c>
      <c r="F35" s="6"/>
      <c r="G35" s="222">
        <v>108.86</v>
      </c>
      <c r="I35" s="78">
        <f t="shared" si="0"/>
        <v>101421.11</v>
      </c>
    </row>
    <row r="36" spans="1:9" x14ac:dyDescent="0.45">
      <c r="A36">
        <v>29</v>
      </c>
      <c r="B36" s="107" t="s">
        <v>116</v>
      </c>
      <c r="C36" t="s">
        <v>86</v>
      </c>
      <c r="F36" s="26">
        <v>334.1</v>
      </c>
      <c r="I36" s="78">
        <f t="shared" si="0"/>
        <v>101755.21</v>
      </c>
    </row>
    <row r="37" spans="1:9" x14ac:dyDescent="0.45">
      <c r="A37">
        <v>30</v>
      </c>
      <c r="B37" s="107" t="s">
        <v>117</v>
      </c>
      <c r="C37" t="s">
        <v>118</v>
      </c>
      <c r="F37" s="6"/>
      <c r="G37" s="224">
        <v>13</v>
      </c>
      <c r="I37" s="78">
        <f t="shared" si="0"/>
        <v>101742.21</v>
      </c>
    </row>
    <row r="38" spans="1:9" x14ac:dyDescent="0.45">
      <c r="A38">
        <v>31</v>
      </c>
      <c r="B38" s="107" t="s">
        <v>117</v>
      </c>
      <c r="C38" t="s">
        <v>118</v>
      </c>
      <c r="F38" s="6"/>
      <c r="G38" s="222">
        <v>71.69</v>
      </c>
      <c r="I38" s="78">
        <f t="shared" si="0"/>
        <v>101670.52</v>
      </c>
    </row>
    <row r="39" spans="1:9" x14ac:dyDescent="0.45">
      <c r="A39">
        <v>32</v>
      </c>
      <c r="B39" s="107" t="s">
        <v>117</v>
      </c>
      <c r="C39" t="s">
        <v>118</v>
      </c>
      <c r="F39" s="6"/>
      <c r="G39" s="222">
        <v>510</v>
      </c>
      <c r="I39" s="78">
        <f t="shared" si="0"/>
        <v>101160.52</v>
      </c>
    </row>
    <row r="40" spans="1:9" x14ac:dyDescent="0.45">
      <c r="A40">
        <v>33</v>
      </c>
      <c r="B40" s="107" t="s">
        <v>117</v>
      </c>
      <c r="C40" t="s">
        <v>118</v>
      </c>
      <c r="F40" s="6"/>
      <c r="G40" s="222">
        <v>20</v>
      </c>
      <c r="I40" s="78">
        <f t="shared" si="0"/>
        <v>101140.52</v>
      </c>
    </row>
    <row r="41" spans="1:9" x14ac:dyDescent="0.45">
      <c r="A41">
        <v>34</v>
      </c>
      <c r="B41" s="107" t="s">
        <v>117</v>
      </c>
      <c r="C41" t="s">
        <v>113</v>
      </c>
      <c r="F41" s="26">
        <v>700</v>
      </c>
      <c r="I41" s="78">
        <f t="shared" si="0"/>
        <v>101840.52</v>
      </c>
    </row>
    <row r="42" spans="1:9" x14ac:dyDescent="0.45">
      <c r="A42">
        <v>35</v>
      </c>
      <c r="B42" s="107" t="s">
        <v>117</v>
      </c>
      <c r="C42" t="s">
        <v>85</v>
      </c>
      <c r="F42" s="26">
        <v>685.8</v>
      </c>
      <c r="I42" s="78">
        <f t="shared" si="0"/>
        <v>102526.32</v>
      </c>
    </row>
    <row r="43" spans="1:9" x14ac:dyDescent="0.45">
      <c r="A43">
        <v>36</v>
      </c>
      <c r="B43" s="107" t="s">
        <v>117</v>
      </c>
      <c r="C43" t="s">
        <v>115</v>
      </c>
      <c r="F43" s="26">
        <v>447.44</v>
      </c>
      <c r="I43" s="78">
        <f t="shared" si="0"/>
        <v>102973.76000000001</v>
      </c>
    </row>
    <row r="44" spans="1:9" x14ac:dyDescent="0.45">
      <c r="A44">
        <v>37</v>
      </c>
      <c r="B44" s="107" t="s">
        <v>117</v>
      </c>
      <c r="C44" t="s">
        <v>86</v>
      </c>
      <c r="F44" s="26">
        <v>400</v>
      </c>
      <c r="I44" s="78">
        <f t="shared" si="0"/>
        <v>103373.76000000001</v>
      </c>
    </row>
    <row r="45" spans="1:9" x14ac:dyDescent="0.45">
      <c r="A45">
        <v>38</v>
      </c>
      <c r="B45" s="107" t="s">
        <v>117</v>
      </c>
      <c r="C45" t="s">
        <v>115</v>
      </c>
      <c r="F45" s="26">
        <v>400</v>
      </c>
      <c r="I45" s="78">
        <f t="shared" si="0"/>
        <v>103773.76000000001</v>
      </c>
    </row>
    <row r="46" spans="1:9" x14ac:dyDescent="0.45">
      <c r="A46">
        <v>39</v>
      </c>
      <c r="B46" s="107" t="s">
        <v>117</v>
      </c>
      <c r="C46" t="s">
        <v>85</v>
      </c>
      <c r="F46" s="26">
        <v>330.11</v>
      </c>
      <c r="I46" s="78">
        <f t="shared" si="0"/>
        <v>104103.87000000001</v>
      </c>
    </row>
    <row r="47" spans="1:9" x14ac:dyDescent="0.45">
      <c r="A47">
        <v>40</v>
      </c>
      <c r="B47" s="107" t="s">
        <v>122</v>
      </c>
      <c r="C47" t="s">
        <v>128</v>
      </c>
      <c r="F47" s="6"/>
      <c r="G47" s="222">
        <v>177</v>
      </c>
      <c r="I47" s="78">
        <f t="shared" si="0"/>
        <v>103926.87000000001</v>
      </c>
    </row>
    <row r="48" spans="1:9" x14ac:dyDescent="0.45">
      <c r="A48">
        <v>41</v>
      </c>
      <c r="B48" s="107" t="s">
        <v>122</v>
      </c>
      <c r="C48" t="s">
        <v>85</v>
      </c>
      <c r="F48" s="26">
        <v>357.28</v>
      </c>
      <c r="I48" s="78">
        <f t="shared" si="0"/>
        <v>104284.15000000001</v>
      </c>
    </row>
    <row r="49" spans="1:9" x14ac:dyDescent="0.45">
      <c r="A49">
        <v>42</v>
      </c>
      <c r="B49" s="107" t="s">
        <v>122</v>
      </c>
      <c r="C49" t="s">
        <v>85</v>
      </c>
      <c r="F49" s="26">
        <v>377.61</v>
      </c>
      <c r="I49" s="78">
        <f t="shared" si="0"/>
        <v>104661.76000000001</v>
      </c>
    </row>
    <row r="50" spans="1:9" x14ac:dyDescent="0.45">
      <c r="A50">
        <v>43</v>
      </c>
      <c r="B50" s="107" t="s">
        <v>122</v>
      </c>
      <c r="C50" t="s">
        <v>115</v>
      </c>
      <c r="F50" s="26">
        <v>500</v>
      </c>
      <c r="I50" s="78">
        <f t="shared" si="0"/>
        <v>105161.76000000001</v>
      </c>
    </row>
    <row r="51" spans="1:9" x14ac:dyDescent="0.45">
      <c r="A51">
        <v>44</v>
      </c>
      <c r="B51" s="107" t="s">
        <v>122</v>
      </c>
      <c r="C51" t="s">
        <v>85</v>
      </c>
      <c r="F51" s="26">
        <v>983.68</v>
      </c>
      <c r="I51" s="78">
        <f t="shared" si="0"/>
        <v>106145.44</v>
      </c>
    </row>
    <row r="52" spans="1:9" x14ac:dyDescent="0.45">
      <c r="A52">
        <v>45</v>
      </c>
      <c r="B52" s="107" t="s">
        <v>121</v>
      </c>
      <c r="C52" t="s">
        <v>127</v>
      </c>
      <c r="F52" s="6"/>
      <c r="G52" s="222">
        <v>100</v>
      </c>
      <c r="I52" s="78">
        <f t="shared" si="0"/>
        <v>106045.44</v>
      </c>
    </row>
    <row r="53" spans="1:9" x14ac:dyDescent="0.45">
      <c r="A53">
        <v>46</v>
      </c>
      <c r="B53" s="107" t="s">
        <v>121</v>
      </c>
      <c r="C53" t="s">
        <v>113</v>
      </c>
      <c r="F53" s="26">
        <v>385.17</v>
      </c>
      <c r="I53" s="78">
        <f t="shared" si="0"/>
        <v>106430.61</v>
      </c>
    </row>
    <row r="54" spans="1:9" x14ac:dyDescent="0.45">
      <c r="A54">
        <v>47</v>
      </c>
      <c r="B54" s="107" t="s">
        <v>121</v>
      </c>
      <c r="C54" t="s">
        <v>85</v>
      </c>
      <c r="F54" s="26">
        <v>689.32</v>
      </c>
      <c r="I54" s="78">
        <f t="shared" si="0"/>
        <v>107119.93000000001</v>
      </c>
    </row>
    <row r="55" spans="1:9" x14ac:dyDescent="0.45">
      <c r="A55">
        <v>48</v>
      </c>
      <c r="B55" s="107" t="s">
        <v>121</v>
      </c>
      <c r="C55" s="80" t="s">
        <v>123</v>
      </c>
      <c r="F55" s="6"/>
      <c r="G55" s="222">
        <v>216.72</v>
      </c>
      <c r="I55" s="78">
        <f t="shared" si="0"/>
        <v>106903.21</v>
      </c>
    </row>
    <row r="56" spans="1:9" x14ac:dyDescent="0.45">
      <c r="A56">
        <v>49</v>
      </c>
      <c r="B56" s="107" t="s">
        <v>121</v>
      </c>
      <c r="C56" s="80" t="s">
        <v>124</v>
      </c>
      <c r="F56" s="6"/>
      <c r="G56" s="222">
        <v>210.41</v>
      </c>
      <c r="I56" s="78">
        <f t="shared" si="0"/>
        <v>106692.8</v>
      </c>
    </row>
    <row r="57" spans="1:9" x14ac:dyDescent="0.45">
      <c r="A57">
        <v>50</v>
      </c>
      <c r="B57" s="107" t="s">
        <v>121</v>
      </c>
      <c r="C57" t="s">
        <v>125</v>
      </c>
      <c r="F57" s="6"/>
      <c r="G57" s="222">
        <v>177</v>
      </c>
      <c r="I57" s="78">
        <f t="shared" si="0"/>
        <v>106515.8</v>
      </c>
    </row>
    <row r="58" spans="1:9" x14ac:dyDescent="0.45">
      <c r="A58">
        <v>51</v>
      </c>
      <c r="B58" s="107" t="s">
        <v>126</v>
      </c>
      <c r="C58" t="s">
        <v>87</v>
      </c>
      <c r="F58" s="26">
        <v>300</v>
      </c>
      <c r="I58" s="78">
        <f t="shared" si="0"/>
        <v>106815.8</v>
      </c>
    </row>
    <row r="59" spans="1:9" x14ac:dyDescent="0.45">
      <c r="A59">
        <v>52</v>
      </c>
      <c r="B59" s="107" t="s">
        <v>126</v>
      </c>
      <c r="C59" t="s">
        <v>87</v>
      </c>
      <c r="F59" s="26">
        <v>334.25</v>
      </c>
      <c r="I59" s="78">
        <f t="shared" si="0"/>
        <v>107150.05</v>
      </c>
    </row>
    <row r="60" spans="1:9" x14ac:dyDescent="0.45">
      <c r="A60">
        <v>53</v>
      </c>
      <c r="B60" s="107" t="s">
        <v>126</v>
      </c>
      <c r="C60" t="s">
        <v>87</v>
      </c>
      <c r="F60" s="26">
        <v>411</v>
      </c>
      <c r="I60" s="78">
        <f t="shared" si="0"/>
        <v>107561.05</v>
      </c>
    </row>
    <row r="61" spans="1:9" x14ac:dyDescent="0.45">
      <c r="A61">
        <v>54</v>
      </c>
      <c r="B61" s="107" t="s">
        <v>126</v>
      </c>
      <c r="C61" t="s">
        <v>135</v>
      </c>
      <c r="F61" s="6"/>
      <c r="G61" s="222">
        <v>825</v>
      </c>
      <c r="I61" s="78">
        <f t="shared" si="0"/>
        <v>106736.05</v>
      </c>
    </row>
    <row r="62" spans="1:9" x14ac:dyDescent="0.45">
      <c r="A62">
        <v>55</v>
      </c>
      <c r="B62" s="107" t="s">
        <v>126</v>
      </c>
      <c r="C62" t="s">
        <v>136</v>
      </c>
      <c r="F62" s="26">
        <v>342.9</v>
      </c>
      <c r="I62" s="78">
        <f t="shared" si="0"/>
        <v>107078.95</v>
      </c>
    </row>
    <row r="63" spans="1:9" x14ac:dyDescent="0.45">
      <c r="A63">
        <v>56</v>
      </c>
      <c r="B63" s="107" t="s">
        <v>130</v>
      </c>
      <c r="C63" t="s">
        <v>131</v>
      </c>
      <c r="F63" s="6"/>
      <c r="G63" s="222">
        <v>894.12</v>
      </c>
      <c r="I63" s="78">
        <f t="shared" si="0"/>
        <v>106184.83</v>
      </c>
    </row>
    <row r="64" spans="1:9" x14ac:dyDescent="0.45">
      <c r="A64">
        <v>57</v>
      </c>
      <c r="B64" s="107" t="s">
        <v>130</v>
      </c>
      <c r="C64" t="s">
        <v>132</v>
      </c>
      <c r="F64" s="6"/>
      <c r="G64" s="222">
        <v>295.43</v>
      </c>
      <c r="I64" s="78">
        <f t="shared" si="0"/>
        <v>105889.40000000001</v>
      </c>
    </row>
    <row r="65" spans="1:9" x14ac:dyDescent="0.45">
      <c r="A65">
        <v>58</v>
      </c>
      <c r="B65" s="107" t="s">
        <v>130</v>
      </c>
      <c r="C65" t="s">
        <v>133</v>
      </c>
      <c r="F65" s="6"/>
      <c r="G65" s="222">
        <v>287.82</v>
      </c>
      <c r="I65" s="78">
        <f t="shared" si="0"/>
        <v>105601.58</v>
      </c>
    </row>
    <row r="66" spans="1:9" x14ac:dyDescent="0.45">
      <c r="A66">
        <v>59</v>
      </c>
      <c r="B66" s="107" t="s">
        <v>130</v>
      </c>
      <c r="C66" t="s">
        <v>134</v>
      </c>
      <c r="F66" s="6"/>
      <c r="G66" s="222">
        <v>119.93</v>
      </c>
      <c r="I66" s="78">
        <f t="shared" si="0"/>
        <v>105481.65000000001</v>
      </c>
    </row>
    <row r="67" spans="1:9" x14ac:dyDescent="0.45">
      <c r="A67">
        <v>60</v>
      </c>
      <c r="B67" s="107" t="s">
        <v>129</v>
      </c>
      <c r="C67" t="s">
        <v>118</v>
      </c>
      <c r="F67" s="6"/>
      <c r="G67" s="226">
        <v>49</v>
      </c>
      <c r="I67" s="78">
        <f t="shared" si="0"/>
        <v>105432.65000000001</v>
      </c>
    </row>
    <row r="68" spans="1:9" x14ac:dyDescent="0.45">
      <c r="A68">
        <v>61</v>
      </c>
      <c r="B68" s="107" t="s">
        <v>129</v>
      </c>
      <c r="C68" t="s">
        <v>118</v>
      </c>
      <c r="F68" s="6"/>
      <c r="G68" s="224">
        <v>85.5</v>
      </c>
      <c r="I68" s="78">
        <f t="shared" si="0"/>
        <v>105347.15000000001</v>
      </c>
    </row>
    <row r="69" spans="1:9" x14ac:dyDescent="0.45">
      <c r="A69">
        <v>62</v>
      </c>
      <c r="B69" s="107" t="s">
        <v>129</v>
      </c>
      <c r="C69" t="s">
        <v>141</v>
      </c>
      <c r="F69" s="6"/>
      <c r="G69" s="222">
        <v>200</v>
      </c>
      <c r="I69" s="78">
        <f t="shared" si="0"/>
        <v>105147.15000000001</v>
      </c>
    </row>
    <row r="70" spans="1:9" x14ac:dyDescent="0.45">
      <c r="A70">
        <v>63</v>
      </c>
      <c r="B70" s="107" t="s">
        <v>129</v>
      </c>
      <c r="C70" t="s">
        <v>142</v>
      </c>
      <c r="F70" s="6"/>
      <c r="G70" s="222">
        <v>50</v>
      </c>
      <c r="I70" s="78">
        <f t="shared" si="0"/>
        <v>105097.15000000001</v>
      </c>
    </row>
    <row r="71" spans="1:9" x14ac:dyDescent="0.45">
      <c r="A71">
        <v>64</v>
      </c>
      <c r="B71" s="107" t="s">
        <v>129</v>
      </c>
      <c r="C71" t="s">
        <v>85</v>
      </c>
      <c r="F71" s="26">
        <v>500</v>
      </c>
      <c r="I71" s="78">
        <f t="shared" si="0"/>
        <v>105597.15000000001</v>
      </c>
    </row>
    <row r="72" spans="1:9" x14ac:dyDescent="0.45">
      <c r="A72">
        <v>65</v>
      </c>
      <c r="B72" s="107" t="s">
        <v>129</v>
      </c>
      <c r="C72" t="s">
        <v>87</v>
      </c>
      <c r="F72" s="26">
        <v>386.59</v>
      </c>
      <c r="I72" s="78">
        <f t="shared" si="0"/>
        <v>105983.74</v>
      </c>
    </row>
    <row r="73" spans="1:9" x14ac:dyDescent="0.45">
      <c r="A73">
        <v>66</v>
      </c>
      <c r="B73" s="107" t="s">
        <v>129</v>
      </c>
      <c r="C73" t="s">
        <v>118</v>
      </c>
      <c r="F73" s="6"/>
      <c r="G73" s="224">
        <v>28</v>
      </c>
      <c r="I73" s="78">
        <f t="shared" ref="I73:I136" si="1">I72+F73-G73-H73</f>
        <v>105955.74</v>
      </c>
    </row>
    <row r="74" spans="1:9" x14ac:dyDescent="0.45">
      <c r="A74">
        <v>67</v>
      </c>
      <c r="B74" s="107" t="s">
        <v>129</v>
      </c>
      <c r="C74" t="s">
        <v>143</v>
      </c>
      <c r="F74" s="26">
        <v>319.2</v>
      </c>
      <c r="I74" s="78">
        <f t="shared" si="1"/>
        <v>106274.94</v>
      </c>
    </row>
    <row r="75" spans="1:9" x14ac:dyDescent="0.45">
      <c r="A75">
        <v>68</v>
      </c>
      <c r="B75" s="107" t="s">
        <v>129</v>
      </c>
      <c r="C75" t="s">
        <v>143</v>
      </c>
      <c r="F75" s="26">
        <v>318.8</v>
      </c>
      <c r="I75" s="78">
        <f t="shared" si="1"/>
        <v>106593.74</v>
      </c>
    </row>
    <row r="76" spans="1:9" x14ac:dyDescent="0.45">
      <c r="A76">
        <v>69</v>
      </c>
      <c r="B76" s="107" t="s">
        <v>139</v>
      </c>
      <c r="C76" t="s">
        <v>140</v>
      </c>
      <c r="F76" s="6"/>
      <c r="G76" s="222">
        <v>180.1</v>
      </c>
      <c r="I76" s="78">
        <f t="shared" si="1"/>
        <v>106413.64</v>
      </c>
    </row>
    <row r="77" spans="1:9" x14ac:dyDescent="0.45">
      <c r="A77">
        <v>70</v>
      </c>
      <c r="B77" s="107" t="s">
        <v>139</v>
      </c>
      <c r="C77" t="s">
        <v>87</v>
      </c>
      <c r="F77" s="26">
        <v>372.59</v>
      </c>
      <c r="I77" s="78">
        <f t="shared" si="1"/>
        <v>106786.23</v>
      </c>
    </row>
    <row r="78" spans="1:9" x14ac:dyDescent="0.45">
      <c r="A78">
        <v>71</v>
      </c>
      <c r="B78" s="107" t="s">
        <v>139</v>
      </c>
      <c r="C78" t="s">
        <v>85</v>
      </c>
      <c r="F78" s="26">
        <v>331</v>
      </c>
      <c r="I78" s="78">
        <f t="shared" si="1"/>
        <v>107117.23</v>
      </c>
    </row>
    <row r="79" spans="1:9" x14ac:dyDescent="0.45">
      <c r="A79">
        <v>72</v>
      </c>
      <c r="B79" s="107" t="s">
        <v>138</v>
      </c>
      <c r="C79" t="s">
        <v>85</v>
      </c>
      <c r="F79" s="26">
        <v>300</v>
      </c>
      <c r="I79" s="78">
        <f t="shared" si="1"/>
        <v>107417.23</v>
      </c>
    </row>
    <row r="80" spans="1:9" x14ac:dyDescent="0.45">
      <c r="A80">
        <v>73</v>
      </c>
      <c r="B80" s="107" t="s">
        <v>137</v>
      </c>
      <c r="C80" t="s">
        <v>85</v>
      </c>
      <c r="F80" s="26">
        <v>390</v>
      </c>
      <c r="I80" s="78">
        <f t="shared" si="1"/>
        <v>107807.23</v>
      </c>
    </row>
    <row r="81" spans="1:9" x14ac:dyDescent="0.45">
      <c r="A81">
        <v>74</v>
      </c>
      <c r="B81" s="107" t="s">
        <v>137</v>
      </c>
      <c r="C81" t="s">
        <v>86</v>
      </c>
      <c r="F81" s="26">
        <v>355.4</v>
      </c>
      <c r="I81" s="78">
        <f t="shared" si="1"/>
        <v>108162.62999999999</v>
      </c>
    </row>
    <row r="82" spans="1:9" x14ac:dyDescent="0.45">
      <c r="A82">
        <v>75</v>
      </c>
      <c r="B82" s="171">
        <v>45670</v>
      </c>
      <c r="C82" t="s">
        <v>118</v>
      </c>
      <c r="F82" s="6"/>
      <c r="G82" s="226">
        <v>17</v>
      </c>
      <c r="I82" s="78">
        <f t="shared" si="1"/>
        <v>108145.62999999999</v>
      </c>
    </row>
    <row r="83" spans="1:9" x14ac:dyDescent="0.45">
      <c r="A83">
        <v>76</v>
      </c>
      <c r="B83" s="107" t="s">
        <v>144</v>
      </c>
      <c r="C83" t="s">
        <v>153</v>
      </c>
      <c r="F83" s="6"/>
      <c r="G83" s="229">
        <v>322.2</v>
      </c>
      <c r="I83" s="78">
        <f t="shared" si="1"/>
        <v>107823.43</v>
      </c>
    </row>
    <row r="84" spans="1:9" x14ac:dyDescent="0.45">
      <c r="A84">
        <v>77</v>
      </c>
      <c r="B84" s="107" t="s">
        <v>144</v>
      </c>
      <c r="C84" t="s">
        <v>150</v>
      </c>
      <c r="F84" s="6"/>
      <c r="G84" s="229">
        <v>370.3</v>
      </c>
      <c r="I84" s="78">
        <f t="shared" si="1"/>
        <v>107453.12999999999</v>
      </c>
    </row>
    <row r="85" spans="1:9" x14ac:dyDescent="0.45">
      <c r="A85">
        <v>78</v>
      </c>
      <c r="B85" s="107" t="s">
        <v>144</v>
      </c>
      <c r="C85" t="s">
        <v>147</v>
      </c>
      <c r="F85" s="6"/>
      <c r="G85" s="229">
        <v>207.2</v>
      </c>
      <c r="I85" s="78">
        <f t="shared" si="1"/>
        <v>107245.93</v>
      </c>
    </row>
    <row r="86" spans="1:9" x14ac:dyDescent="0.45">
      <c r="A86">
        <v>79</v>
      </c>
      <c r="B86" s="107" t="s">
        <v>144</v>
      </c>
      <c r="C86" t="s">
        <v>151</v>
      </c>
      <c r="F86" s="6"/>
      <c r="G86" s="229">
        <v>404.3</v>
      </c>
      <c r="I86" s="78">
        <f t="shared" si="1"/>
        <v>106841.62999999999</v>
      </c>
    </row>
    <row r="87" spans="1:9" x14ac:dyDescent="0.45">
      <c r="A87">
        <v>80</v>
      </c>
      <c r="B87" s="107" t="s">
        <v>144</v>
      </c>
      <c r="C87" t="s">
        <v>149</v>
      </c>
      <c r="F87" s="6"/>
      <c r="G87" s="229">
        <v>233.6</v>
      </c>
      <c r="I87" s="78">
        <f t="shared" si="1"/>
        <v>106608.02999999998</v>
      </c>
    </row>
    <row r="88" spans="1:9" x14ac:dyDescent="0.45">
      <c r="A88">
        <v>81</v>
      </c>
      <c r="B88" s="107" t="s">
        <v>144</v>
      </c>
      <c r="C88" t="s">
        <v>148</v>
      </c>
      <c r="F88" s="6"/>
      <c r="G88" s="229">
        <v>257.60000000000002</v>
      </c>
      <c r="I88" s="78">
        <f t="shared" si="1"/>
        <v>106350.42999999998</v>
      </c>
    </row>
    <row r="89" spans="1:9" x14ac:dyDescent="0.45">
      <c r="A89">
        <v>82</v>
      </c>
      <c r="B89" s="107" t="s">
        <v>144</v>
      </c>
      <c r="C89" t="s">
        <v>152</v>
      </c>
      <c r="F89" s="6"/>
      <c r="G89" s="229">
        <v>177</v>
      </c>
      <c r="I89" s="78">
        <f t="shared" si="1"/>
        <v>106173.42999999998</v>
      </c>
    </row>
    <row r="90" spans="1:9" x14ac:dyDescent="0.45">
      <c r="A90">
        <v>83</v>
      </c>
      <c r="B90" s="107" t="s">
        <v>144</v>
      </c>
      <c r="C90" t="s">
        <v>146</v>
      </c>
      <c r="F90" s="6"/>
      <c r="G90" s="229">
        <v>265.7</v>
      </c>
      <c r="I90" s="78">
        <f t="shared" si="1"/>
        <v>105907.72999999998</v>
      </c>
    </row>
    <row r="91" spans="1:9" x14ac:dyDescent="0.45">
      <c r="A91">
        <v>84</v>
      </c>
      <c r="B91" s="107" t="s">
        <v>144</v>
      </c>
      <c r="C91" t="s">
        <v>155</v>
      </c>
      <c r="F91" s="6"/>
      <c r="G91" s="229">
        <v>261.5</v>
      </c>
      <c r="I91" s="78">
        <f t="shared" si="1"/>
        <v>105646.22999999998</v>
      </c>
    </row>
    <row r="92" spans="1:9" x14ac:dyDescent="0.45">
      <c r="A92">
        <v>85</v>
      </c>
      <c r="B92" s="107" t="s">
        <v>144</v>
      </c>
      <c r="C92" t="s">
        <v>154</v>
      </c>
      <c r="F92" s="6"/>
      <c r="G92" s="229">
        <v>3338.6</v>
      </c>
      <c r="I92" s="78">
        <f t="shared" si="1"/>
        <v>102307.62999999998</v>
      </c>
    </row>
    <row r="93" spans="1:9" x14ac:dyDescent="0.45">
      <c r="A93">
        <v>86</v>
      </c>
      <c r="B93" s="107" t="s">
        <v>144</v>
      </c>
      <c r="C93" t="s">
        <v>145</v>
      </c>
      <c r="F93" s="6"/>
      <c r="G93" s="228">
        <v>5381.8</v>
      </c>
      <c r="I93" s="78">
        <f t="shared" si="1"/>
        <v>96925.829999999973</v>
      </c>
    </row>
    <row r="94" spans="1:9" x14ac:dyDescent="0.45">
      <c r="A94">
        <v>87</v>
      </c>
      <c r="B94" s="107" t="s">
        <v>144</v>
      </c>
      <c r="C94" t="s">
        <v>156</v>
      </c>
      <c r="F94" s="6"/>
      <c r="G94" s="228">
        <v>3979.4</v>
      </c>
      <c r="I94" s="78">
        <f t="shared" si="1"/>
        <v>92946.429999999978</v>
      </c>
    </row>
    <row r="95" spans="1:9" x14ac:dyDescent="0.45">
      <c r="A95">
        <v>88</v>
      </c>
      <c r="B95" s="107" t="s">
        <v>144</v>
      </c>
      <c r="C95" s="79" t="s">
        <v>157</v>
      </c>
      <c r="D95" s="62"/>
      <c r="E95" s="62"/>
      <c r="F95" s="62"/>
      <c r="G95" s="227">
        <v>1946.65</v>
      </c>
      <c r="H95" s="90">
        <v>4.3</v>
      </c>
      <c r="I95" s="78">
        <f t="shared" si="1"/>
        <v>90995.479999999981</v>
      </c>
    </row>
    <row r="96" spans="1:9" x14ac:dyDescent="0.45">
      <c r="A96">
        <v>89</v>
      </c>
      <c r="B96" s="107" t="s">
        <v>144</v>
      </c>
      <c r="C96" s="79" t="s">
        <v>158</v>
      </c>
      <c r="D96" s="62"/>
      <c r="E96" s="62"/>
      <c r="F96" s="62"/>
      <c r="G96" s="227">
        <v>500</v>
      </c>
      <c r="H96" s="90">
        <v>4.3</v>
      </c>
      <c r="I96" s="78">
        <f t="shared" si="1"/>
        <v>90491.179999999978</v>
      </c>
    </row>
    <row r="97" spans="1:9" x14ac:dyDescent="0.45">
      <c r="A97">
        <v>90</v>
      </c>
      <c r="B97" s="107" t="s">
        <v>144</v>
      </c>
      <c r="C97" t="s">
        <v>86</v>
      </c>
      <c r="F97" s="26">
        <v>1000</v>
      </c>
      <c r="G97" s="90"/>
      <c r="H97" s="90"/>
      <c r="I97" s="78">
        <f t="shared" si="1"/>
        <v>91491.179999999978</v>
      </c>
    </row>
    <row r="98" spans="1:9" x14ac:dyDescent="0.45">
      <c r="A98">
        <v>91</v>
      </c>
      <c r="B98" s="107" t="s">
        <v>144</v>
      </c>
      <c r="C98" t="s">
        <v>177</v>
      </c>
      <c r="F98" s="26">
        <v>800</v>
      </c>
      <c r="G98" s="90"/>
      <c r="H98" s="90"/>
      <c r="I98" s="78">
        <f t="shared" si="1"/>
        <v>92291.179999999978</v>
      </c>
    </row>
    <row r="99" spans="1:9" x14ac:dyDescent="0.45">
      <c r="A99">
        <v>92</v>
      </c>
      <c r="B99" s="107" t="s">
        <v>144</v>
      </c>
      <c r="C99" t="s">
        <v>85</v>
      </c>
      <c r="F99" s="26">
        <v>500</v>
      </c>
      <c r="G99" s="90"/>
      <c r="H99" s="90"/>
      <c r="I99" s="78">
        <f t="shared" si="1"/>
        <v>92791.179999999978</v>
      </c>
    </row>
    <row r="100" spans="1:9" x14ac:dyDescent="0.45">
      <c r="A100">
        <v>93</v>
      </c>
      <c r="B100" s="107" t="s">
        <v>144</v>
      </c>
      <c r="C100" t="s">
        <v>86</v>
      </c>
      <c r="F100" s="26">
        <v>350</v>
      </c>
      <c r="G100" s="90"/>
      <c r="H100" s="90"/>
      <c r="I100" s="78">
        <f t="shared" si="1"/>
        <v>93141.179999999978</v>
      </c>
    </row>
    <row r="101" spans="1:9" x14ac:dyDescent="0.45">
      <c r="A101">
        <v>94</v>
      </c>
      <c r="B101" s="107" t="s">
        <v>144</v>
      </c>
      <c r="C101" t="s">
        <v>119</v>
      </c>
      <c r="F101" s="6"/>
      <c r="H101" s="8">
        <v>0.1</v>
      </c>
      <c r="I101" s="78">
        <f t="shared" si="1"/>
        <v>93141.079999999973</v>
      </c>
    </row>
    <row r="102" spans="1:9" x14ac:dyDescent="0.45">
      <c r="A102">
        <v>95</v>
      </c>
      <c r="B102" s="107" t="s">
        <v>144</v>
      </c>
      <c r="C102" t="s">
        <v>142</v>
      </c>
      <c r="F102" s="6"/>
      <c r="G102" s="222">
        <v>565</v>
      </c>
      <c r="I102" s="78">
        <f t="shared" si="1"/>
        <v>92576.079999999973</v>
      </c>
    </row>
    <row r="103" spans="1:9" x14ac:dyDescent="0.45">
      <c r="A103">
        <v>96</v>
      </c>
      <c r="B103" s="171">
        <v>45672</v>
      </c>
      <c r="C103" t="s">
        <v>176</v>
      </c>
      <c r="F103" s="6"/>
      <c r="G103" s="222">
        <v>13357.69</v>
      </c>
      <c r="I103" s="78">
        <f t="shared" si="1"/>
        <v>79218.38999999997</v>
      </c>
    </row>
    <row r="104" spans="1:9" x14ac:dyDescent="0.45">
      <c r="A104">
        <v>97</v>
      </c>
      <c r="B104" s="107" t="s">
        <v>178</v>
      </c>
      <c r="C104" t="s">
        <v>119</v>
      </c>
      <c r="F104" s="6"/>
      <c r="H104" s="8">
        <v>0.65</v>
      </c>
      <c r="I104" s="78">
        <f t="shared" si="1"/>
        <v>79217.739999999976</v>
      </c>
    </row>
    <row r="105" spans="1:9" x14ac:dyDescent="0.45">
      <c r="A105">
        <v>98</v>
      </c>
      <c r="B105" s="107" t="s">
        <v>178</v>
      </c>
      <c r="C105" t="s">
        <v>118</v>
      </c>
      <c r="F105" s="6"/>
      <c r="G105" s="222">
        <v>79</v>
      </c>
      <c r="I105" s="78">
        <f t="shared" si="1"/>
        <v>79138.739999999976</v>
      </c>
    </row>
    <row r="106" spans="1:9" x14ac:dyDescent="0.45">
      <c r="A106">
        <v>99</v>
      </c>
      <c r="B106" s="107" t="s">
        <v>178</v>
      </c>
      <c r="C106" t="s">
        <v>179</v>
      </c>
      <c r="F106" s="6"/>
      <c r="G106" s="222">
        <v>60</v>
      </c>
      <c r="I106" s="78">
        <f t="shared" si="1"/>
        <v>79078.739999999976</v>
      </c>
    </row>
    <row r="107" spans="1:9" x14ac:dyDescent="0.45">
      <c r="A107">
        <v>100</v>
      </c>
      <c r="B107" s="107" t="s">
        <v>178</v>
      </c>
      <c r="C107" t="s">
        <v>118</v>
      </c>
      <c r="F107" s="6"/>
      <c r="G107" s="226">
        <v>10.8</v>
      </c>
      <c r="I107" s="78">
        <f t="shared" si="1"/>
        <v>79067.939999999973</v>
      </c>
    </row>
    <row r="108" spans="1:9" x14ac:dyDescent="0.45">
      <c r="A108">
        <v>101</v>
      </c>
      <c r="B108" s="107" t="s">
        <v>178</v>
      </c>
      <c r="C108" t="s">
        <v>85</v>
      </c>
      <c r="F108" s="26">
        <v>350</v>
      </c>
      <c r="I108" s="78">
        <f t="shared" si="1"/>
        <v>79417.939999999973</v>
      </c>
    </row>
    <row r="109" spans="1:9" x14ac:dyDescent="0.45">
      <c r="A109">
        <v>102</v>
      </c>
      <c r="B109" s="107" t="s">
        <v>178</v>
      </c>
      <c r="C109" t="s">
        <v>85</v>
      </c>
      <c r="F109" s="26">
        <v>350</v>
      </c>
      <c r="I109" s="78">
        <f t="shared" si="1"/>
        <v>79767.939999999973</v>
      </c>
    </row>
    <row r="110" spans="1:9" x14ac:dyDescent="0.45">
      <c r="A110">
        <v>103</v>
      </c>
      <c r="B110" s="107" t="s">
        <v>178</v>
      </c>
      <c r="C110" t="s">
        <v>177</v>
      </c>
      <c r="F110" s="26">
        <v>300</v>
      </c>
      <c r="I110" s="78">
        <f t="shared" si="1"/>
        <v>80067.939999999973</v>
      </c>
    </row>
    <row r="111" spans="1:9" x14ac:dyDescent="0.45">
      <c r="A111">
        <v>104</v>
      </c>
      <c r="B111" s="107" t="s">
        <v>178</v>
      </c>
      <c r="C111" t="s">
        <v>86</v>
      </c>
      <c r="F111" s="26">
        <v>81.209999999999994</v>
      </c>
      <c r="I111" s="78">
        <f t="shared" si="1"/>
        <v>80149.14999999998</v>
      </c>
    </row>
    <row r="112" spans="1:9" x14ac:dyDescent="0.45">
      <c r="A112">
        <v>105</v>
      </c>
      <c r="B112" s="107" t="s">
        <v>180</v>
      </c>
      <c r="C112" t="s">
        <v>119</v>
      </c>
      <c r="F112" s="6"/>
      <c r="H112" s="8">
        <v>0.05</v>
      </c>
      <c r="I112" s="78">
        <f t="shared" si="1"/>
        <v>80149.099999999977</v>
      </c>
    </row>
    <row r="113" spans="1:9" x14ac:dyDescent="0.45">
      <c r="A113">
        <v>106</v>
      </c>
      <c r="B113" s="107" t="s">
        <v>180</v>
      </c>
      <c r="C113" t="s">
        <v>181</v>
      </c>
      <c r="F113" s="6"/>
      <c r="G113" s="224">
        <v>105</v>
      </c>
      <c r="I113" s="78">
        <f t="shared" si="1"/>
        <v>80044.099999999977</v>
      </c>
    </row>
    <row r="114" spans="1:9" x14ac:dyDescent="0.45">
      <c r="A114">
        <v>107</v>
      </c>
      <c r="B114" s="107" t="s">
        <v>180</v>
      </c>
      <c r="C114" t="s">
        <v>182</v>
      </c>
      <c r="F114" s="6"/>
      <c r="G114" s="226">
        <v>11.7</v>
      </c>
      <c r="I114" s="78">
        <f t="shared" si="1"/>
        <v>80032.39999999998</v>
      </c>
    </row>
    <row r="115" spans="1:9" x14ac:dyDescent="0.45">
      <c r="A115">
        <v>108</v>
      </c>
      <c r="B115" s="107" t="s">
        <v>180</v>
      </c>
      <c r="C115" t="s">
        <v>85</v>
      </c>
      <c r="F115" s="26">
        <v>1000</v>
      </c>
      <c r="I115" s="78">
        <f t="shared" si="1"/>
        <v>81032.39999999998</v>
      </c>
    </row>
    <row r="116" spans="1:9" x14ac:dyDescent="0.45">
      <c r="A116">
        <v>109</v>
      </c>
      <c r="B116" s="107" t="s">
        <v>180</v>
      </c>
      <c r="C116" t="s">
        <v>85</v>
      </c>
      <c r="F116" s="26">
        <v>739</v>
      </c>
      <c r="I116" s="78">
        <f t="shared" si="1"/>
        <v>81771.39999999998</v>
      </c>
    </row>
    <row r="117" spans="1:9" x14ac:dyDescent="0.45">
      <c r="A117">
        <v>110</v>
      </c>
      <c r="B117" s="107" t="s">
        <v>180</v>
      </c>
      <c r="C117" t="s">
        <v>87</v>
      </c>
      <c r="F117" s="26">
        <v>358.98</v>
      </c>
      <c r="I117" s="78">
        <f t="shared" si="1"/>
        <v>82130.379999999976</v>
      </c>
    </row>
    <row r="118" spans="1:9" x14ac:dyDescent="0.45">
      <c r="A118">
        <v>111</v>
      </c>
      <c r="B118" s="107" t="s">
        <v>180</v>
      </c>
      <c r="C118" t="s">
        <v>87</v>
      </c>
      <c r="F118" s="26">
        <v>345</v>
      </c>
      <c r="I118" s="78">
        <f t="shared" si="1"/>
        <v>82475.379999999976</v>
      </c>
    </row>
    <row r="119" spans="1:9" x14ac:dyDescent="0.45">
      <c r="A119">
        <v>112</v>
      </c>
      <c r="B119" s="107" t="s">
        <v>180</v>
      </c>
      <c r="C119" t="s">
        <v>87</v>
      </c>
      <c r="F119" s="26">
        <v>336.6</v>
      </c>
      <c r="I119" s="78">
        <f t="shared" si="1"/>
        <v>82811.979999999981</v>
      </c>
    </row>
    <row r="120" spans="1:9" x14ac:dyDescent="0.45">
      <c r="A120">
        <v>113</v>
      </c>
      <c r="B120" s="107" t="s">
        <v>183</v>
      </c>
      <c r="C120" t="s">
        <v>119</v>
      </c>
      <c r="F120" s="6"/>
      <c r="H120" s="8">
        <v>0.05</v>
      </c>
      <c r="I120" s="78">
        <f t="shared" si="1"/>
        <v>82811.929999999978</v>
      </c>
    </row>
    <row r="121" spans="1:9" x14ac:dyDescent="0.45">
      <c r="A121">
        <v>114</v>
      </c>
      <c r="B121" s="107" t="s">
        <v>183</v>
      </c>
      <c r="C121" t="s">
        <v>85</v>
      </c>
      <c r="F121" s="26">
        <v>1000</v>
      </c>
      <c r="I121" s="78">
        <f t="shared" si="1"/>
        <v>83811.929999999978</v>
      </c>
    </row>
    <row r="122" spans="1:9" x14ac:dyDescent="0.45">
      <c r="A122">
        <v>115</v>
      </c>
      <c r="B122" s="107" t="s">
        <v>183</v>
      </c>
      <c r="C122" t="s">
        <v>87</v>
      </c>
      <c r="F122" s="26">
        <v>368.19</v>
      </c>
      <c r="I122" s="78">
        <f t="shared" si="1"/>
        <v>84180.119999999981</v>
      </c>
    </row>
    <row r="123" spans="1:9" x14ac:dyDescent="0.45">
      <c r="A123">
        <v>116</v>
      </c>
      <c r="B123" s="107" t="s">
        <v>183</v>
      </c>
      <c r="C123" t="s">
        <v>87</v>
      </c>
      <c r="F123" s="26">
        <v>345.84</v>
      </c>
      <c r="I123" s="78">
        <f t="shared" si="1"/>
        <v>84525.959999999977</v>
      </c>
    </row>
    <row r="124" spans="1:9" x14ac:dyDescent="0.45">
      <c r="A124">
        <v>117</v>
      </c>
      <c r="B124" s="107" t="s">
        <v>183</v>
      </c>
      <c r="C124" t="s">
        <v>86</v>
      </c>
      <c r="F124" s="26">
        <v>331.8</v>
      </c>
      <c r="I124" s="78">
        <f t="shared" si="1"/>
        <v>84857.75999999998</v>
      </c>
    </row>
    <row r="125" spans="1:9" x14ac:dyDescent="0.45">
      <c r="A125">
        <v>118</v>
      </c>
      <c r="B125" s="107" t="s">
        <v>183</v>
      </c>
      <c r="C125" t="s">
        <v>85</v>
      </c>
      <c r="F125" s="26">
        <v>329.37</v>
      </c>
      <c r="I125" s="78">
        <f t="shared" si="1"/>
        <v>85187.129999999976</v>
      </c>
    </row>
    <row r="126" spans="1:9" x14ac:dyDescent="0.45">
      <c r="A126">
        <v>119</v>
      </c>
      <c r="B126" s="107" t="s">
        <v>183</v>
      </c>
      <c r="C126" t="s">
        <v>143</v>
      </c>
      <c r="F126" s="26">
        <v>329.12</v>
      </c>
      <c r="I126" s="78">
        <f t="shared" si="1"/>
        <v>85516.249999999971</v>
      </c>
    </row>
    <row r="127" spans="1:9" x14ac:dyDescent="0.45">
      <c r="A127">
        <v>120</v>
      </c>
      <c r="B127" s="107" t="s">
        <v>183</v>
      </c>
      <c r="C127" t="s">
        <v>87</v>
      </c>
      <c r="F127" s="26">
        <v>320.91000000000003</v>
      </c>
      <c r="I127" s="78">
        <f t="shared" si="1"/>
        <v>85837.159999999974</v>
      </c>
    </row>
    <row r="128" spans="1:9" x14ac:dyDescent="0.45">
      <c r="A128">
        <v>121</v>
      </c>
      <c r="B128" s="107" t="s">
        <v>185</v>
      </c>
      <c r="C128" t="s">
        <v>177</v>
      </c>
      <c r="F128" s="26">
        <v>870</v>
      </c>
      <c r="I128" s="78">
        <f t="shared" si="1"/>
        <v>86707.159999999974</v>
      </c>
    </row>
    <row r="129" spans="1:9" x14ac:dyDescent="0.45">
      <c r="A129">
        <v>122</v>
      </c>
      <c r="B129" s="107" t="s">
        <v>185</v>
      </c>
      <c r="C129" t="s">
        <v>86</v>
      </c>
      <c r="F129" s="26">
        <v>677.49</v>
      </c>
      <c r="I129" s="78">
        <f t="shared" si="1"/>
        <v>87384.64999999998</v>
      </c>
    </row>
    <row r="130" spans="1:9" x14ac:dyDescent="0.45">
      <c r="A130">
        <v>123</v>
      </c>
      <c r="B130" s="107" t="s">
        <v>185</v>
      </c>
      <c r="C130" t="s">
        <v>87</v>
      </c>
      <c r="F130" s="26">
        <v>353.32</v>
      </c>
      <c r="I130" s="78">
        <f t="shared" si="1"/>
        <v>87737.969999999987</v>
      </c>
    </row>
    <row r="131" spans="1:9" x14ac:dyDescent="0.45">
      <c r="A131">
        <v>124</v>
      </c>
      <c r="B131" s="107" t="s">
        <v>185</v>
      </c>
      <c r="C131" t="s">
        <v>86</v>
      </c>
      <c r="F131" s="26">
        <v>332.03</v>
      </c>
      <c r="I131" s="78">
        <f t="shared" si="1"/>
        <v>88069.999999999985</v>
      </c>
    </row>
    <row r="132" spans="1:9" x14ac:dyDescent="0.45">
      <c r="A132">
        <v>125</v>
      </c>
      <c r="B132" s="107" t="s">
        <v>185</v>
      </c>
      <c r="C132" t="s">
        <v>87</v>
      </c>
      <c r="F132" s="26">
        <v>317.61</v>
      </c>
      <c r="I132" s="78">
        <f t="shared" si="1"/>
        <v>88387.609999999986</v>
      </c>
    </row>
    <row r="133" spans="1:9" x14ac:dyDescent="0.45">
      <c r="A133">
        <v>126</v>
      </c>
      <c r="B133" s="107" t="s">
        <v>184</v>
      </c>
      <c r="C133" t="s">
        <v>87</v>
      </c>
      <c r="F133" s="26">
        <v>367.02</v>
      </c>
      <c r="I133" s="78">
        <f t="shared" si="1"/>
        <v>88754.62999999999</v>
      </c>
    </row>
    <row r="134" spans="1:9" x14ac:dyDescent="0.45">
      <c r="A134">
        <v>127</v>
      </c>
      <c r="B134" s="107" t="s">
        <v>184</v>
      </c>
      <c r="C134" t="s">
        <v>85</v>
      </c>
      <c r="F134" s="26">
        <v>348.03</v>
      </c>
      <c r="I134" s="78">
        <f t="shared" si="1"/>
        <v>89102.659999999989</v>
      </c>
    </row>
    <row r="135" spans="1:9" x14ac:dyDescent="0.45">
      <c r="A135">
        <v>128</v>
      </c>
      <c r="B135" s="107" t="s">
        <v>187</v>
      </c>
      <c r="C135" t="s">
        <v>119</v>
      </c>
      <c r="F135" s="6"/>
      <c r="H135" s="8">
        <v>0.05</v>
      </c>
      <c r="I135" s="78">
        <f t="shared" si="1"/>
        <v>89102.609999999986</v>
      </c>
    </row>
    <row r="136" spans="1:9" x14ac:dyDescent="0.45">
      <c r="A136">
        <v>129</v>
      </c>
      <c r="B136" s="107" t="s">
        <v>187</v>
      </c>
      <c r="C136" t="s">
        <v>274</v>
      </c>
      <c r="F136" s="6"/>
      <c r="G136" s="222">
        <v>1774</v>
      </c>
      <c r="I136" s="78">
        <f t="shared" si="1"/>
        <v>87328.609999999986</v>
      </c>
    </row>
    <row r="137" spans="1:9" x14ac:dyDescent="0.45">
      <c r="A137">
        <v>130</v>
      </c>
      <c r="B137" s="107" t="s">
        <v>187</v>
      </c>
      <c r="C137" t="s">
        <v>118</v>
      </c>
      <c r="F137" s="6"/>
      <c r="G137" s="222">
        <v>22.5</v>
      </c>
      <c r="I137" s="78">
        <f t="shared" ref="I137:I200" si="2">I136+F137-G137-H137</f>
        <v>87306.109999999986</v>
      </c>
    </row>
    <row r="138" spans="1:9" x14ac:dyDescent="0.45">
      <c r="A138">
        <v>131</v>
      </c>
      <c r="B138" s="107" t="s">
        <v>187</v>
      </c>
      <c r="C138" t="s">
        <v>86</v>
      </c>
      <c r="F138" s="26">
        <v>1142.08</v>
      </c>
      <c r="I138" s="78">
        <f t="shared" si="2"/>
        <v>88448.189999999988</v>
      </c>
    </row>
    <row r="139" spans="1:9" x14ac:dyDescent="0.45">
      <c r="A139">
        <v>132</v>
      </c>
      <c r="B139" s="107" t="s">
        <v>187</v>
      </c>
      <c r="C139" t="s">
        <v>86</v>
      </c>
      <c r="F139" s="26">
        <v>727.35</v>
      </c>
      <c r="I139" s="78">
        <f t="shared" si="2"/>
        <v>89175.54</v>
      </c>
    </row>
    <row r="140" spans="1:9" x14ac:dyDescent="0.45">
      <c r="A140">
        <v>133</v>
      </c>
      <c r="B140" s="107" t="s">
        <v>187</v>
      </c>
      <c r="C140" t="s">
        <v>143</v>
      </c>
      <c r="F140" s="26">
        <v>344.62</v>
      </c>
      <c r="I140" s="78">
        <f t="shared" si="2"/>
        <v>89520.159999999989</v>
      </c>
    </row>
    <row r="141" spans="1:9" x14ac:dyDescent="0.45">
      <c r="A141">
        <v>134</v>
      </c>
      <c r="B141" s="107" t="s">
        <v>187</v>
      </c>
      <c r="C141" t="s">
        <v>85</v>
      </c>
      <c r="F141" s="26">
        <v>339</v>
      </c>
      <c r="I141" s="78">
        <f t="shared" si="2"/>
        <v>89859.159999999989</v>
      </c>
    </row>
    <row r="142" spans="1:9" x14ac:dyDescent="0.45">
      <c r="A142">
        <v>135</v>
      </c>
      <c r="B142" s="107" t="s">
        <v>187</v>
      </c>
      <c r="C142" t="s">
        <v>85</v>
      </c>
      <c r="F142" s="26">
        <v>338.18</v>
      </c>
      <c r="I142" s="78">
        <f t="shared" si="2"/>
        <v>90197.339999999982</v>
      </c>
    </row>
    <row r="143" spans="1:9" x14ac:dyDescent="0.45">
      <c r="A143">
        <v>136</v>
      </c>
      <c r="B143" s="107" t="s">
        <v>187</v>
      </c>
      <c r="C143" t="s">
        <v>143</v>
      </c>
      <c r="F143" s="26">
        <v>334.61</v>
      </c>
      <c r="I143" s="78">
        <f t="shared" si="2"/>
        <v>90531.949999999983</v>
      </c>
    </row>
    <row r="144" spans="1:9" x14ac:dyDescent="0.45">
      <c r="A144">
        <v>137</v>
      </c>
      <c r="B144" s="107" t="s">
        <v>187</v>
      </c>
      <c r="C144" t="s">
        <v>188</v>
      </c>
      <c r="F144" s="26">
        <v>314.82</v>
      </c>
      <c r="I144" s="78">
        <f t="shared" si="2"/>
        <v>90846.76999999999</v>
      </c>
    </row>
    <row r="145" spans="1:9" x14ac:dyDescent="0.45">
      <c r="A145">
        <v>138</v>
      </c>
      <c r="B145" s="107" t="s">
        <v>187</v>
      </c>
      <c r="C145" t="s">
        <v>85</v>
      </c>
      <c r="F145" s="26">
        <v>312.55</v>
      </c>
      <c r="I145" s="78">
        <f t="shared" si="2"/>
        <v>91159.319999999992</v>
      </c>
    </row>
    <row r="146" spans="1:9" x14ac:dyDescent="0.45">
      <c r="A146">
        <v>139</v>
      </c>
      <c r="B146" s="107" t="s">
        <v>187</v>
      </c>
      <c r="C146" t="s">
        <v>189</v>
      </c>
      <c r="F146" s="26">
        <v>300</v>
      </c>
      <c r="I146" s="78">
        <f t="shared" si="2"/>
        <v>91459.319999999992</v>
      </c>
    </row>
    <row r="147" spans="1:9" x14ac:dyDescent="0.45">
      <c r="A147">
        <v>140</v>
      </c>
      <c r="B147" s="107" t="s">
        <v>186</v>
      </c>
      <c r="C147" t="s">
        <v>86</v>
      </c>
      <c r="F147" s="26">
        <v>339.45</v>
      </c>
      <c r="I147" s="78">
        <f t="shared" si="2"/>
        <v>91798.76999999999</v>
      </c>
    </row>
    <row r="148" spans="1:9" x14ac:dyDescent="0.45">
      <c r="A148">
        <v>141</v>
      </c>
      <c r="B148" s="107" t="s">
        <v>186</v>
      </c>
      <c r="C148" t="s">
        <v>119</v>
      </c>
      <c r="F148" s="6"/>
      <c r="H148" s="8">
        <v>0.35</v>
      </c>
      <c r="I148" s="78">
        <f t="shared" si="2"/>
        <v>91798.419999999984</v>
      </c>
    </row>
    <row r="149" spans="1:9" x14ac:dyDescent="0.45">
      <c r="A149">
        <v>142</v>
      </c>
      <c r="B149" s="107" t="s">
        <v>186</v>
      </c>
      <c r="C149" t="s">
        <v>191</v>
      </c>
      <c r="F149" s="6"/>
      <c r="G149" s="224">
        <v>4425.68</v>
      </c>
      <c r="I149" s="78">
        <f t="shared" si="2"/>
        <v>87372.739999999991</v>
      </c>
    </row>
    <row r="150" spans="1:9" x14ac:dyDescent="0.45">
      <c r="A150">
        <v>143</v>
      </c>
      <c r="B150" s="107" t="s">
        <v>186</v>
      </c>
      <c r="C150" t="s">
        <v>192</v>
      </c>
      <c r="F150" s="6"/>
      <c r="G150" s="224">
        <v>1800</v>
      </c>
      <c r="I150" s="78">
        <f t="shared" si="2"/>
        <v>85572.739999999991</v>
      </c>
    </row>
    <row r="151" spans="1:9" x14ac:dyDescent="0.45">
      <c r="A151">
        <v>144</v>
      </c>
      <c r="B151" s="107" t="s">
        <v>186</v>
      </c>
      <c r="C151" t="s">
        <v>118</v>
      </c>
      <c r="F151" s="6"/>
      <c r="G151" s="222">
        <v>1124.2</v>
      </c>
      <c r="I151" s="78">
        <f t="shared" si="2"/>
        <v>84448.54</v>
      </c>
    </row>
    <row r="152" spans="1:9" x14ac:dyDescent="0.45">
      <c r="A152">
        <v>145</v>
      </c>
      <c r="B152" s="107" t="s">
        <v>186</v>
      </c>
      <c r="C152" t="s">
        <v>118</v>
      </c>
      <c r="F152" s="6"/>
      <c r="G152" s="222">
        <v>1000</v>
      </c>
      <c r="I152" s="78">
        <f t="shared" si="2"/>
        <v>83448.539999999994</v>
      </c>
    </row>
    <row r="153" spans="1:9" x14ac:dyDescent="0.45">
      <c r="A153">
        <v>146</v>
      </c>
      <c r="B153" s="107" t="s">
        <v>186</v>
      </c>
      <c r="C153" t="s">
        <v>86</v>
      </c>
      <c r="F153" s="26">
        <v>376.25</v>
      </c>
      <c r="I153" s="78">
        <f t="shared" si="2"/>
        <v>83824.789999999994</v>
      </c>
    </row>
    <row r="154" spans="1:9" x14ac:dyDescent="0.45">
      <c r="A154">
        <v>147</v>
      </c>
      <c r="B154" s="107" t="s">
        <v>186</v>
      </c>
      <c r="C154" t="s">
        <v>86</v>
      </c>
      <c r="F154" s="26">
        <v>373.82</v>
      </c>
      <c r="I154" s="78">
        <f t="shared" si="2"/>
        <v>84198.61</v>
      </c>
    </row>
    <row r="155" spans="1:9" x14ac:dyDescent="0.45">
      <c r="A155">
        <v>148</v>
      </c>
      <c r="B155" s="107" t="s">
        <v>186</v>
      </c>
      <c r="C155" t="s">
        <v>193</v>
      </c>
      <c r="F155" s="26">
        <v>348</v>
      </c>
      <c r="I155" s="78">
        <f t="shared" si="2"/>
        <v>84546.61</v>
      </c>
    </row>
    <row r="156" spans="1:9" x14ac:dyDescent="0.45">
      <c r="A156">
        <v>149</v>
      </c>
      <c r="B156" s="107" t="s">
        <v>186</v>
      </c>
      <c r="C156" t="s">
        <v>85</v>
      </c>
      <c r="F156" s="26">
        <v>337</v>
      </c>
      <c r="I156" s="78">
        <f t="shared" si="2"/>
        <v>84883.61</v>
      </c>
    </row>
    <row r="157" spans="1:9" x14ac:dyDescent="0.45">
      <c r="A157">
        <v>150</v>
      </c>
      <c r="B157" s="107" t="s">
        <v>186</v>
      </c>
      <c r="C157" t="s">
        <v>143</v>
      </c>
      <c r="F157" s="26">
        <v>334.02</v>
      </c>
      <c r="I157" s="78">
        <f t="shared" si="2"/>
        <v>85217.63</v>
      </c>
    </row>
    <row r="158" spans="1:9" x14ac:dyDescent="0.45">
      <c r="A158">
        <v>151</v>
      </c>
      <c r="B158" s="107" t="s">
        <v>186</v>
      </c>
      <c r="C158" t="s">
        <v>85</v>
      </c>
      <c r="F158" s="26">
        <v>332.19</v>
      </c>
      <c r="I158" s="78">
        <f t="shared" si="2"/>
        <v>85549.82</v>
      </c>
    </row>
    <row r="159" spans="1:9" x14ac:dyDescent="0.45">
      <c r="A159">
        <v>152</v>
      </c>
      <c r="B159" s="107" t="s">
        <v>186</v>
      </c>
      <c r="C159" t="s">
        <v>191</v>
      </c>
      <c r="F159" s="6"/>
      <c r="G159" s="224">
        <v>224.82</v>
      </c>
      <c r="I159" s="78">
        <f t="shared" si="2"/>
        <v>85325</v>
      </c>
    </row>
    <row r="160" spans="1:9" x14ac:dyDescent="0.45">
      <c r="A160">
        <v>153</v>
      </c>
      <c r="B160" s="107" t="s">
        <v>186</v>
      </c>
      <c r="C160" t="s">
        <v>191</v>
      </c>
      <c r="F160" s="6"/>
      <c r="G160" s="226">
        <v>80</v>
      </c>
      <c r="I160" s="78">
        <f t="shared" si="2"/>
        <v>85245</v>
      </c>
    </row>
    <row r="161" spans="1:9" x14ac:dyDescent="0.45">
      <c r="A161">
        <v>154</v>
      </c>
      <c r="B161" s="107" t="s">
        <v>186</v>
      </c>
      <c r="C161" t="s">
        <v>87</v>
      </c>
      <c r="F161" s="26">
        <v>331</v>
      </c>
      <c r="I161" s="78">
        <f t="shared" si="2"/>
        <v>85576</v>
      </c>
    </row>
    <row r="162" spans="1:9" x14ac:dyDescent="0.45">
      <c r="A162">
        <v>155</v>
      </c>
      <c r="B162" s="107" t="s">
        <v>186</v>
      </c>
      <c r="C162" t="s">
        <v>85</v>
      </c>
      <c r="F162" s="26">
        <v>330.27</v>
      </c>
      <c r="I162" s="78">
        <f t="shared" si="2"/>
        <v>85906.27</v>
      </c>
    </row>
    <row r="163" spans="1:9" x14ac:dyDescent="0.45">
      <c r="A163">
        <v>156</v>
      </c>
      <c r="B163" s="107" t="s">
        <v>186</v>
      </c>
      <c r="C163" t="s">
        <v>85</v>
      </c>
      <c r="F163" s="26">
        <v>329.93</v>
      </c>
      <c r="I163" s="78">
        <f t="shared" si="2"/>
        <v>86236.2</v>
      </c>
    </row>
    <row r="164" spans="1:9" x14ac:dyDescent="0.45">
      <c r="A164">
        <v>157</v>
      </c>
      <c r="B164" s="107" t="s">
        <v>186</v>
      </c>
      <c r="C164" t="s">
        <v>87</v>
      </c>
      <c r="F164" s="26">
        <v>321</v>
      </c>
      <c r="I164" s="78">
        <f t="shared" si="2"/>
        <v>86557.2</v>
      </c>
    </row>
    <row r="165" spans="1:9" x14ac:dyDescent="0.45">
      <c r="A165">
        <v>158</v>
      </c>
      <c r="B165" s="107" t="s">
        <v>190</v>
      </c>
      <c r="C165" t="s">
        <v>143</v>
      </c>
      <c r="F165" s="26">
        <v>237.47</v>
      </c>
      <c r="I165" s="78">
        <f t="shared" si="2"/>
        <v>86794.67</v>
      </c>
    </row>
    <row r="166" spans="1:9" x14ac:dyDescent="0.45">
      <c r="A166">
        <v>159</v>
      </c>
      <c r="B166" s="107" t="s">
        <v>190</v>
      </c>
      <c r="C166" t="s">
        <v>85</v>
      </c>
      <c r="F166" s="26">
        <v>323.54000000000002</v>
      </c>
      <c r="I166" s="78">
        <f t="shared" si="2"/>
        <v>87118.209999999992</v>
      </c>
    </row>
    <row r="167" spans="1:9" x14ac:dyDescent="0.45">
      <c r="A167">
        <v>160</v>
      </c>
      <c r="B167" s="107" t="s">
        <v>190</v>
      </c>
      <c r="C167" t="s">
        <v>87</v>
      </c>
      <c r="F167" s="26">
        <v>325.33999999999997</v>
      </c>
      <c r="I167" s="78">
        <f t="shared" si="2"/>
        <v>87443.549999999988</v>
      </c>
    </row>
    <row r="168" spans="1:9" x14ac:dyDescent="0.45">
      <c r="A168">
        <v>161</v>
      </c>
      <c r="B168" s="107" t="s">
        <v>190</v>
      </c>
      <c r="C168" t="s">
        <v>113</v>
      </c>
      <c r="F168" s="26">
        <v>330</v>
      </c>
      <c r="I168" s="78">
        <f t="shared" si="2"/>
        <v>87773.549999999988</v>
      </c>
    </row>
    <row r="169" spans="1:9" x14ac:dyDescent="0.45">
      <c r="A169">
        <v>162</v>
      </c>
      <c r="B169" s="107" t="s">
        <v>190</v>
      </c>
      <c r="C169" t="s">
        <v>194</v>
      </c>
      <c r="F169" s="26">
        <v>333.06</v>
      </c>
      <c r="I169" s="78">
        <f t="shared" si="2"/>
        <v>88106.609999999986</v>
      </c>
    </row>
    <row r="170" spans="1:9" x14ac:dyDescent="0.45">
      <c r="A170">
        <v>163</v>
      </c>
      <c r="B170" s="107" t="s">
        <v>190</v>
      </c>
      <c r="C170" t="s">
        <v>86</v>
      </c>
      <c r="F170" s="26">
        <v>348.74</v>
      </c>
      <c r="I170" s="78">
        <f t="shared" si="2"/>
        <v>88455.349999999991</v>
      </c>
    </row>
    <row r="171" spans="1:9" x14ac:dyDescent="0.45">
      <c r="A171">
        <v>164</v>
      </c>
      <c r="B171" s="107" t="s">
        <v>195</v>
      </c>
      <c r="C171" t="s">
        <v>196</v>
      </c>
      <c r="F171" s="6"/>
      <c r="G171" s="224">
        <v>600</v>
      </c>
      <c r="I171" s="78">
        <f t="shared" si="2"/>
        <v>87855.349999999991</v>
      </c>
    </row>
    <row r="172" spans="1:9" x14ac:dyDescent="0.45">
      <c r="A172">
        <v>165</v>
      </c>
      <c r="B172" s="107" t="s">
        <v>195</v>
      </c>
      <c r="C172" t="s">
        <v>118</v>
      </c>
      <c r="F172" s="6"/>
      <c r="G172" s="224">
        <v>145</v>
      </c>
      <c r="I172" s="78">
        <f t="shared" si="2"/>
        <v>87710.349999999991</v>
      </c>
    </row>
    <row r="173" spans="1:9" x14ac:dyDescent="0.45">
      <c r="A173">
        <v>166</v>
      </c>
      <c r="B173" s="107" t="s">
        <v>195</v>
      </c>
      <c r="C173" t="s">
        <v>182</v>
      </c>
      <c r="F173" s="6"/>
      <c r="G173" s="224">
        <v>54</v>
      </c>
      <c r="I173" s="78">
        <f t="shared" si="2"/>
        <v>87656.349999999991</v>
      </c>
    </row>
    <row r="174" spans="1:9" x14ac:dyDescent="0.45">
      <c r="A174">
        <v>167</v>
      </c>
      <c r="B174" s="107" t="s">
        <v>195</v>
      </c>
      <c r="C174" t="s">
        <v>113</v>
      </c>
      <c r="F174" s="26">
        <v>400</v>
      </c>
      <c r="I174" s="78">
        <f t="shared" si="2"/>
        <v>88056.349999999991</v>
      </c>
    </row>
    <row r="175" spans="1:9" x14ac:dyDescent="0.45">
      <c r="A175">
        <v>168</v>
      </c>
      <c r="B175" s="107" t="s">
        <v>198</v>
      </c>
      <c r="C175" s="79" t="s">
        <v>157</v>
      </c>
      <c r="D175" s="62"/>
      <c r="E175" s="62"/>
      <c r="F175" s="62"/>
      <c r="G175" s="227">
        <v>5648.58</v>
      </c>
      <c r="H175" s="8">
        <v>4.3</v>
      </c>
      <c r="I175" s="78">
        <f t="shared" si="2"/>
        <v>82403.469999999987</v>
      </c>
    </row>
    <row r="176" spans="1:9" x14ac:dyDescent="0.45">
      <c r="A176">
        <v>169</v>
      </c>
      <c r="B176" s="107" t="s">
        <v>198</v>
      </c>
      <c r="C176" t="s">
        <v>119</v>
      </c>
      <c r="F176" s="6"/>
      <c r="H176" s="8">
        <v>0.25</v>
      </c>
      <c r="I176" s="78">
        <f t="shared" si="2"/>
        <v>82403.219999999987</v>
      </c>
    </row>
    <row r="177" spans="1:15" x14ac:dyDescent="0.45">
      <c r="A177">
        <v>170</v>
      </c>
      <c r="B177" s="107" t="s">
        <v>198</v>
      </c>
      <c r="C177" t="s">
        <v>127</v>
      </c>
      <c r="F177" s="6"/>
      <c r="G177" s="222">
        <v>60</v>
      </c>
      <c r="I177" s="78">
        <f t="shared" si="2"/>
        <v>82343.219999999987</v>
      </c>
    </row>
    <row r="178" spans="1:15" x14ac:dyDescent="0.45">
      <c r="A178">
        <v>171</v>
      </c>
      <c r="B178" s="107" t="s">
        <v>198</v>
      </c>
      <c r="C178" t="s">
        <v>86</v>
      </c>
      <c r="F178" s="26">
        <v>699.22</v>
      </c>
      <c r="I178" s="78">
        <f t="shared" si="2"/>
        <v>83042.439999999988</v>
      </c>
    </row>
    <row r="179" spans="1:15" x14ac:dyDescent="0.45">
      <c r="A179">
        <v>172</v>
      </c>
      <c r="B179" s="107" t="s">
        <v>198</v>
      </c>
      <c r="C179" t="s">
        <v>85</v>
      </c>
      <c r="F179" s="26">
        <v>343</v>
      </c>
      <c r="I179" s="78">
        <f t="shared" si="2"/>
        <v>83385.439999999988</v>
      </c>
    </row>
    <row r="180" spans="1:15" x14ac:dyDescent="0.45">
      <c r="A180">
        <v>173</v>
      </c>
      <c r="B180" s="107" t="s">
        <v>198</v>
      </c>
      <c r="C180" t="s">
        <v>143</v>
      </c>
      <c r="F180" s="26">
        <v>328</v>
      </c>
      <c r="I180" s="78">
        <f t="shared" si="2"/>
        <v>83713.439999999988</v>
      </c>
    </row>
    <row r="181" spans="1:15" x14ac:dyDescent="0.45">
      <c r="A181">
        <v>174</v>
      </c>
      <c r="B181" s="107" t="s">
        <v>198</v>
      </c>
      <c r="C181" t="s">
        <v>87</v>
      </c>
      <c r="F181" s="26">
        <v>327.71</v>
      </c>
      <c r="I181" s="78">
        <f t="shared" si="2"/>
        <v>84041.15</v>
      </c>
    </row>
    <row r="182" spans="1:15" x14ac:dyDescent="0.45">
      <c r="A182">
        <v>175</v>
      </c>
      <c r="B182" s="107" t="s">
        <v>198</v>
      </c>
      <c r="C182" t="s">
        <v>87</v>
      </c>
      <c r="F182" s="26">
        <v>326.5</v>
      </c>
      <c r="I182" s="78">
        <f t="shared" si="2"/>
        <v>84367.65</v>
      </c>
    </row>
    <row r="183" spans="1:15" x14ac:dyDescent="0.45">
      <c r="A183">
        <v>176</v>
      </c>
      <c r="B183" s="107" t="s">
        <v>198</v>
      </c>
      <c r="C183" t="s">
        <v>199</v>
      </c>
      <c r="F183" s="26">
        <v>317.67</v>
      </c>
      <c r="I183" s="78">
        <f t="shared" si="2"/>
        <v>84685.319999999992</v>
      </c>
    </row>
    <row r="184" spans="1:15" x14ac:dyDescent="0.45">
      <c r="A184">
        <v>177</v>
      </c>
      <c r="B184" s="107" t="s">
        <v>197</v>
      </c>
      <c r="C184" t="s">
        <v>87</v>
      </c>
      <c r="F184" s="26">
        <v>326.42</v>
      </c>
      <c r="I184" s="78">
        <f t="shared" si="2"/>
        <v>85011.739999999991</v>
      </c>
    </row>
    <row r="185" spans="1:15" x14ac:dyDescent="0.45">
      <c r="A185">
        <v>178</v>
      </c>
      <c r="B185" s="107" t="s">
        <v>197</v>
      </c>
      <c r="C185" t="s">
        <v>87</v>
      </c>
      <c r="F185" s="26">
        <v>330.79</v>
      </c>
      <c r="I185" s="78">
        <f t="shared" si="2"/>
        <v>85342.529999999984</v>
      </c>
    </row>
    <row r="186" spans="1:15" x14ac:dyDescent="0.45">
      <c r="A186">
        <v>179</v>
      </c>
      <c r="B186" s="107" t="s">
        <v>197</v>
      </c>
      <c r="C186" t="s">
        <v>85</v>
      </c>
      <c r="F186" s="26">
        <v>1225.43</v>
      </c>
      <c r="I186" s="78">
        <f t="shared" si="2"/>
        <v>86567.959999999977</v>
      </c>
    </row>
    <row r="187" spans="1:15" x14ac:dyDescent="0.45">
      <c r="A187">
        <v>180</v>
      </c>
      <c r="B187" s="107" t="s">
        <v>201</v>
      </c>
      <c r="C187" t="s">
        <v>119</v>
      </c>
      <c r="F187" s="6"/>
      <c r="H187" s="8">
        <v>0.05</v>
      </c>
      <c r="I187" s="78">
        <f t="shared" si="2"/>
        <v>86567.909999999974</v>
      </c>
    </row>
    <row r="188" spans="1:15" x14ac:dyDescent="0.45">
      <c r="A188">
        <v>181</v>
      </c>
      <c r="B188" s="107" t="s">
        <v>201</v>
      </c>
      <c r="C188" t="s">
        <v>115</v>
      </c>
      <c r="F188" s="26">
        <v>337.64</v>
      </c>
      <c r="I188" s="78">
        <f t="shared" si="2"/>
        <v>86905.549999999974</v>
      </c>
    </row>
    <row r="189" spans="1:15" x14ac:dyDescent="0.45">
      <c r="A189">
        <v>182</v>
      </c>
      <c r="B189" s="107" t="s">
        <v>201</v>
      </c>
      <c r="C189" t="s">
        <v>85</v>
      </c>
      <c r="F189" s="26">
        <v>328.57</v>
      </c>
      <c r="I189" s="78">
        <f t="shared" si="2"/>
        <v>87234.119999999981</v>
      </c>
    </row>
    <row r="190" spans="1:15" x14ac:dyDescent="0.45">
      <c r="A190">
        <v>183</v>
      </c>
      <c r="B190" s="107" t="s">
        <v>200</v>
      </c>
      <c r="C190" t="s">
        <v>87</v>
      </c>
      <c r="F190" s="26">
        <v>333</v>
      </c>
      <c r="I190" s="240">
        <f t="shared" si="2"/>
        <v>87567.119999999981</v>
      </c>
    </row>
    <row r="191" spans="1:15" x14ac:dyDescent="0.45">
      <c r="A191">
        <v>184</v>
      </c>
      <c r="B191" s="107" t="s">
        <v>200</v>
      </c>
      <c r="C191" t="s">
        <v>87</v>
      </c>
      <c r="F191" s="26">
        <v>349.71</v>
      </c>
      <c r="I191" s="240">
        <f t="shared" si="2"/>
        <v>87916.829999999987</v>
      </c>
    </row>
    <row r="192" spans="1:15" x14ac:dyDescent="0.45">
      <c r="A192">
        <v>185</v>
      </c>
      <c r="B192" s="107" t="s">
        <v>200</v>
      </c>
      <c r="C192" t="s">
        <v>87</v>
      </c>
      <c r="F192" s="26">
        <v>500</v>
      </c>
      <c r="I192" s="240">
        <f t="shared" si="2"/>
        <v>88416.829999999987</v>
      </c>
      <c r="M192" s="238"/>
      <c r="N192" s="239"/>
      <c r="O192" s="239"/>
    </row>
    <row r="193" spans="1:15" x14ac:dyDescent="0.45">
      <c r="A193">
        <v>186</v>
      </c>
      <c r="B193" s="107" t="s">
        <v>200</v>
      </c>
      <c r="C193" t="s">
        <v>87</v>
      </c>
      <c r="F193" s="26">
        <v>500</v>
      </c>
      <c r="I193" s="240">
        <f t="shared" si="2"/>
        <v>88916.829999999987</v>
      </c>
      <c r="M193" s="238"/>
      <c r="N193" s="239"/>
      <c r="O193" s="239"/>
    </row>
    <row r="194" spans="1:15" x14ac:dyDescent="0.45">
      <c r="A194">
        <v>187</v>
      </c>
      <c r="B194" s="107" t="s">
        <v>200</v>
      </c>
      <c r="C194" t="s">
        <v>119</v>
      </c>
      <c r="F194" s="6"/>
      <c r="G194" s="6"/>
      <c r="H194" s="8">
        <v>0.05</v>
      </c>
      <c r="I194" s="240">
        <f t="shared" si="2"/>
        <v>88916.779999999984</v>
      </c>
      <c r="M194" s="238"/>
      <c r="N194" s="239"/>
      <c r="O194" s="239"/>
    </row>
    <row r="195" spans="1:15" x14ac:dyDescent="0.45">
      <c r="A195">
        <v>188</v>
      </c>
      <c r="B195" s="107" t="s">
        <v>200</v>
      </c>
      <c r="C195" t="s">
        <v>118</v>
      </c>
      <c r="F195" s="6"/>
      <c r="G195" s="224">
        <v>225</v>
      </c>
      <c r="I195" s="240">
        <f t="shared" si="2"/>
        <v>88691.779999999984</v>
      </c>
      <c r="M195" s="238"/>
      <c r="N195" s="239"/>
      <c r="O195" s="239"/>
    </row>
    <row r="196" spans="1:15" x14ac:dyDescent="0.45">
      <c r="A196">
        <v>189</v>
      </c>
      <c r="B196" s="107" t="s">
        <v>200</v>
      </c>
      <c r="C196" t="s">
        <v>118</v>
      </c>
      <c r="F196" s="6"/>
      <c r="G196" s="226">
        <v>15</v>
      </c>
      <c r="I196" s="240">
        <f t="shared" si="2"/>
        <v>88676.779999999984</v>
      </c>
      <c r="M196" s="238"/>
      <c r="N196" s="239"/>
      <c r="O196" s="239"/>
    </row>
    <row r="197" spans="1:15" x14ac:dyDescent="0.45">
      <c r="A197">
        <v>190</v>
      </c>
      <c r="B197" s="107" t="s">
        <v>200</v>
      </c>
      <c r="C197" t="s">
        <v>85</v>
      </c>
      <c r="F197" s="26">
        <v>1388.87</v>
      </c>
      <c r="I197" s="240">
        <f t="shared" si="2"/>
        <v>90065.64999999998</v>
      </c>
      <c r="M197" s="238"/>
      <c r="N197" s="239"/>
      <c r="O197" s="239"/>
    </row>
    <row r="198" spans="1:15" x14ac:dyDescent="0.45">
      <c r="A198">
        <v>191</v>
      </c>
      <c r="B198" s="107" t="s">
        <v>200</v>
      </c>
      <c r="C198" t="s">
        <v>86</v>
      </c>
      <c r="F198" s="26">
        <v>354.56</v>
      </c>
      <c r="I198" s="240">
        <f t="shared" si="2"/>
        <v>90420.209999999977</v>
      </c>
      <c r="M198" s="239"/>
      <c r="N198" s="239"/>
      <c r="O198" s="239"/>
    </row>
    <row r="199" spans="1:15" x14ac:dyDescent="0.45">
      <c r="A199">
        <v>192</v>
      </c>
      <c r="B199" s="107" t="s">
        <v>200</v>
      </c>
      <c r="C199" t="s">
        <v>115</v>
      </c>
      <c r="F199" s="26">
        <v>340</v>
      </c>
      <c r="I199" s="240">
        <f t="shared" si="2"/>
        <v>90760.209999999977</v>
      </c>
      <c r="M199" s="239"/>
      <c r="N199" s="239"/>
      <c r="O199" s="239"/>
    </row>
    <row r="200" spans="1:15" x14ac:dyDescent="0.45">
      <c r="A200">
        <v>193</v>
      </c>
      <c r="B200" s="107" t="s">
        <v>200</v>
      </c>
      <c r="C200" t="s">
        <v>143</v>
      </c>
      <c r="F200" s="26">
        <v>336</v>
      </c>
      <c r="I200" s="240">
        <f t="shared" si="2"/>
        <v>91096.209999999977</v>
      </c>
      <c r="M200" s="239"/>
      <c r="N200" s="239"/>
      <c r="O200" s="239"/>
    </row>
    <row r="201" spans="1:15" x14ac:dyDescent="0.45">
      <c r="A201">
        <v>194</v>
      </c>
      <c r="B201" s="107" t="s">
        <v>200</v>
      </c>
      <c r="C201" t="s">
        <v>85</v>
      </c>
      <c r="F201" s="26">
        <v>335.13</v>
      </c>
      <c r="I201" s="240">
        <f t="shared" ref="I201:I242" si="3">I200+F201-G201-H201</f>
        <v>91431.339999999982</v>
      </c>
      <c r="M201" s="239"/>
      <c r="N201" s="239"/>
      <c r="O201" s="239"/>
    </row>
    <row r="202" spans="1:15" x14ac:dyDescent="0.45">
      <c r="A202">
        <v>195</v>
      </c>
      <c r="B202" s="107" t="s">
        <v>200</v>
      </c>
      <c r="C202" t="s">
        <v>113</v>
      </c>
      <c r="F202" s="26">
        <v>333</v>
      </c>
      <c r="I202" s="240">
        <f t="shared" si="3"/>
        <v>91764.339999999982</v>
      </c>
      <c r="M202" s="239"/>
      <c r="N202" s="239"/>
      <c r="O202" s="239"/>
    </row>
    <row r="203" spans="1:15" x14ac:dyDescent="0.45">
      <c r="A203">
        <v>196</v>
      </c>
      <c r="B203" s="107" t="s">
        <v>200</v>
      </c>
      <c r="C203" t="s">
        <v>87</v>
      </c>
      <c r="F203" s="26">
        <v>328.91</v>
      </c>
      <c r="I203" s="240">
        <f t="shared" si="3"/>
        <v>92093.249999999985</v>
      </c>
      <c r="M203" s="239"/>
      <c r="N203" s="239"/>
      <c r="O203" s="239"/>
    </row>
    <row r="204" spans="1:15" x14ac:dyDescent="0.45">
      <c r="A204">
        <v>197</v>
      </c>
      <c r="B204" s="107" t="s">
        <v>200</v>
      </c>
      <c r="C204" t="s">
        <v>113</v>
      </c>
      <c r="F204" s="26">
        <v>327.11</v>
      </c>
      <c r="I204" s="240">
        <f t="shared" si="3"/>
        <v>92420.359999999986</v>
      </c>
      <c r="M204" s="239"/>
      <c r="N204" s="239"/>
      <c r="O204" s="239"/>
    </row>
    <row r="205" spans="1:15" x14ac:dyDescent="0.45">
      <c r="A205">
        <v>198</v>
      </c>
      <c r="B205" s="107" t="s">
        <v>200</v>
      </c>
      <c r="C205" t="s">
        <v>85</v>
      </c>
      <c r="F205" s="26">
        <v>325.81</v>
      </c>
      <c r="I205" s="240">
        <f t="shared" si="3"/>
        <v>92746.169999999984</v>
      </c>
      <c r="M205" s="239"/>
      <c r="N205" s="239"/>
      <c r="O205" s="239"/>
    </row>
    <row r="206" spans="1:15" x14ac:dyDescent="0.45">
      <c r="A206">
        <v>199</v>
      </c>
      <c r="B206" s="107" t="s">
        <v>200</v>
      </c>
      <c r="C206" t="s">
        <v>85</v>
      </c>
      <c r="F206" s="26">
        <v>318.58999999999997</v>
      </c>
      <c r="I206" s="240">
        <f t="shared" si="3"/>
        <v>93064.75999999998</v>
      </c>
    </row>
    <row r="207" spans="1:15" x14ac:dyDescent="0.45">
      <c r="A207">
        <v>200</v>
      </c>
      <c r="B207" s="107" t="s">
        <v>200</v>
      </c>
      <c r="C207" t="s">
        <v>204</v>
      </c>
      <c r="F207" s="26">
        <v>310.2</v>
      </c>
      <c r="I207" s="240">
        <f t="shared" si="3"/>
        <v>93374.959999999977</v>
      </c>
    </row>
    <row r="208" spans="1:15" x14ac:dyDescent="0.45">
      <c r="A208">
        <v>201</v>
      </c>
      <c r="B208" s="107" t="s">
        <v>202</v>
      </c>
      <c r="C208" t="s">
        <v>203</v>
      </c>
      <c r="F208" s="6"/>
      <c r="G208" s="6"/>
      <c r="H208" s="8">
        <v>45.77</v>
      </c>
      <c r="I208" s="240">
        <f t="shared" si="3"/>
        <v>93329.189999999973</v>
      </c>
    </row>
    <row r="209" spans="1:9" x14ac:dyDescent="0.45">
      <c r="A209">
        <v>202</v>
      </c>
      <c r="B209" s="107" t="s">
        <v>202</v>
      </c>
      <c r="C209" t="s">
        <v>192</v>
      </c>
      <c r="F209" s="6"/>
      <c r="G209" s="224">
        <v>2000</v>
      </c>
      <c r="I209" s="240">
        <f t="shared" si="3"/>
        <v>91329.189999999973</v>
      </c>
    </row>
    <row r="210" spans="1:9" x14ac:dyDescent="0.45">
      <c r="A210">
        <v>203</v>
      </c>
      <c r="B210" s="107" t="s">
        <v>202</v>
      </c>
      <c r="C210" t="s">
        <v>118</v>
      </c>
      <c r="F210" s="6"/>
      <c r="G210" s="222">
        <v>20.9</v>
      </c>
      <c r="I210" s="240">
        <f t="shared" si="3"/>
        <v>91308.289999999979</v>
      </c>
    </row>
    <row r="211" spans="1:9" x14ac:dyDescent="0.45">
      <c r="A211">
        <v>204</v>
      </c>
      <c r="B211" s="107" t="s">
        <v>202</v>
      </c>
      <c r="C211" t="s">
        <v>119</v>
      </c>
      <c r="F211" s="6"/>
      <c r="H211" s="8">
        <v>0.1</v>
      </c>
      <c r="I211" s="240">
        <f t="shared" si="3"/>
        <v>91308.189999999973</v>
      </c>
    </row>
    <row r="212" spans="1:9" x14ac:dyDescent="0.45">
      <c r="A212">
        <v>205</v>
      </c>
      <c r="B212" s="107" t="s">
        <v>202</v>
      </c>
      <c r="C212" t="s">
        <v>85</v>
      </c>
      <c r="F212" s="26">
        <v>340.21</v>
      </c>
      <c r="I212" s="240">
        <f t="shared" si="3"/>
        <v>91648.39999999998</v>
      </c>
    </row>
    <row r="213" spans="1:9" x14ac:dyDescent="0.45">
      <c r="A213">
        <v>206</v>
      </c>
      <c r="B213" s="107" t="s">
        <v>202</v>
      </c>
      <c r="C213" t="s">
        <v>85</v>
      </c>
      <c r="F213" s="26">
        <v>334.32</v>
      </c>
      <c r="I213" s="240">
        <f t="shared" si="3"/>
        <v>91982.719999999987</v>
      </c>
    </row>
    <row r="214" spans="1:9" x14ac:dyDescent="0.45">
      <c r="A214">
        <v>207</v>
      </c>
      <c r="B214" s="107" t="s">
        <v>202</v>
      </c>
      <c r="C214" t="s">
        <v>115</v>
      </c>
      <c r="F214" s="26">
        <v>327.14999999999998</v>
      </c>
      <c r="I214" s="240">
        <f t="shared" si="3"/>
        <v>92309.869999999981</v>
      </c>
    </row>
    <row r="215" spans="1:9" x14ac:dyDescent="0.45">
      <c r="A215">
        <v>208</v>
      </c>
      <c r="B215" s="107" t="s">
        <v>202</v>
      </c>
      <c r="C215" t="s">
        <v>85</v>
      </c>
      <c r="F215" s="26">
        <v>320.97000000000003</v>
      </c>
      <c r="I215" s="240">
        <f t="shared" si="3"/>
        <v>92630.839999999982</v>
      </c>
    </row>
    <row r="216" spans="1:9" x14ac:dyDescent="0.45">
      <c r="A216">
        <v>209</v>
      </c>
      <c r="B216" s="107" t="s">
        <v>202</v>
      </c>
      <c r="C216" t="s">
        <v>85</v>
      </c>
      <c r="F216" s="26">
        <v>313.36</v>
      </c>
      <c r="I216" s="240">
        <f t="shared" si="3"/>
        <v>92944.199999999983</v>
      </c>
    </row>
    <row r="217" spans="1:9" x14ac:dyDescent="0.45">
      <c r="A217">
        <v>210</v>
      </c>
      <c r="B217" s="107" t="s">
        <v>205</v>
      </c>
      <c r="C217" t="s">
        <v>87</v>
      </c>
      <c r="F217" s="26">
        <v>352.58</v>
      </c>
      <c r="I217" s="240">
        <f t="shared" si="3"/>
        <v>93296.779999999984</v>
      </c>
    </row>
    <row r="218" spans="1:9" x14ac:dyDescent="0.45">
      <c r="A218">
        <v>211</v>
      </c>
      <c r="B218" s="107" t="s">
        <v>205</v>
      </c>
      <c r="C218" t="s">
        <v>86</v>
      </c>
      <c r="F218" s="26">
        <v>340.43</v>
      </c>
      <c r="I218" s="240">
        <f t="shared" si="3"/>
        <v>93637.209999999977</v>
      </c>
    </row>
    <row r="219" spans="1:9" x14ac:dyDescent="0.45">
      <c r="A219">
        <v>212</v>
      </c>
      <c r="B219" s="107" t="s">
        <v>205</v>
      </c>
      <c r="C219" t="s">
        <v>87</v>
      </c>
      <c r="F219" s="26">
        <v>332.39</v>
      </c>
      <c r="I219" s="240">
        <f t="shared" si="3"/>
        <v>93969.599999999977</v>
      </c>
    </row>
    <row r="220" spans="1:9" x14ac:dyDescent="0.45">
      <c r="A220">
        <v>213</v>
      </c>
      <c r="B220" s="107" t="s">
        <v>205</v>
      </c>
      <c r="C220" t="s">
        <v>86</v>
      </c>
      <c r="F220" s="26">
        <v>329.62</v>
      </c>
      <c r="I220" s="240">
        <f t="shared" si="3"/>
        <v>94299.219999999972</v>
      </c>
    </row>
    <row r="221" spans="1:9" x14ac:dyDescent="0.45">
      <c r="A221">
        <v>214</v>
      </c>
      <c r="B221" s="107" t="s">
        <v>205</v>
      </c>
      <c r="C221" t="s">
        <v>86</v>
      </c>
      <c r="F221" s="26">
        <v>324.14999999999998</v>
      </c>
      <c r="I221" s="240">
        <f t="shared" si="3"/>
        <v>94623.369999999966</v>
      </c>
    </row>
    <row r="222" spans="1:9" x14ac:dyDescent="0.45">
      <c r="A222">
        <v>215</v>
      </c>
      <c r="B222" s="107" t="s">
        <v>205</v>
      </c>
      <c r="C222" t="s">
        <v>85</v>
      </c>
      <c r="F222" s="26">
        <v>320.8</v>
      </c>
      <c r="I222" s="240">
        <f t="shared" si="3"/>
        <v>94944.169999999969</v>
      </c>
    </row>
    <row r="223" spans="1:9" x14ac:dyDescent="0.45">
      <c r="A223">
        <v>216</v>
      </c>
      <c r="B223" s="107" t="s">
        <v>205</v>
      </c>
      <c r="C223" t="s">
        <v>115</v>
      </c>
      <c r="F223" s="26">
        <v>320</v>
      </c>
      <c r="I223" s="240">
        <f t="shared" si="3"/>
        <v>95264.169999999969</v>
      </c>
    </row>
    <row r="224" spans="1:9" x14ac:dyDescent="0.45">
      <c r="A224">
        <v>217</v>
      </c>
      <c r="B224" s="107" t="s">
        <v>205</v>
      </c>
      <c r="C224" t="s">
        <v>206</v>
      </c>
      <c r="F224" s="26">
        <v>316.14999999999998</v>
      </c>
      <c r="I224" s="240">
        <f t="shared" si="3"/>
        <v>95580.319999999963</v>
      </c>
    </row>
    <row r="225" spans="1:9" x14ac:dyDescent="0.45">
      <c r="A225">
        <v>218</v>
      </c>
      <c r="B225" s="107" t="s">
        <v>205</v>
      </c>
      <c r="C225" t="s">
        <v>85</v>
      </c>
      <c r="F225" s="26">
        <v>314.17</v>
      </c>
      <c r="I225" s="240">
        <f t="shared" si="3"/>
        <v>95894.489999999962</v>
      </c>
    </row>
    <row r="226" spans="1:9" x14ac:dyDescent="0.45">
      <c r="A226">
        <v>219</v>
      </c>
      <c r="B226" s="107" t="s">
        <v>205</v>
      </c>
      <c r="C226" t="s">
        <v>208</v>
      </c>
      <c r="F226" s="6"/>
      <c r="G226" s="222">
        <v>14808.42</v>
      </c>
      <c r="I226" s="240">
        <f t="shared" si="3"/>
        <v>81086.069999999963</v>
      </c>
    </row>
    <row r="227" spans="1:9" x14ac:dyDescent="0.45">
      <c r="A227">
        <v>220</v>
      </c>
      <c r="B227" s="107" t="s">
        <v>205</v>
      </c>
      <c r="C227" t="s">
        <v>207</v>
      </c>
      <c r="F227" s="6"/>
      <c r="H227" s="8">
        <v>1</v>
      </c>
      <c r="I227" s="240">
        <f t="shared" si="3"/>
        <v>81085.069999999963</v>
      </c>
    </row>
    <row r="228" spans="1:9" x14ac:dyDescent="0.45">
      <c r="A228">
        <v>221</v>
      </c>
      <c r="B228" s="107" t="s">
        <v>210</v>
      </c>
      <c r="C228" t="s">
        <v>119</v>
      </c>
      <c r="F228" s="6"/>
      <c r="H228" s="8">
        <v>0.7</v>
      </c>
      <c r="I228" s="240">
        <f t="shared" si="3"/>
        <v>81084.369999999966</v>
      </c>
    </row>
    <row r="229" spans="1:9" x14ac:dyDescent="0.45">
      <c r="A229">
        <v>222</v>
      </c>
      <c r="B229" s="107" t="s">
        <v>210</v>
      </c>
      <c r="C229" t="s">
        <v>115</v>
      </c>
      <c r="F229" s="26">
        <v>381</v>
      </c>
      <c r="I229" s="240">
        <f t="shared" si="3"/>
        <v>81465.369999999966</v>
      </c>
    </row>
    <row r="230" spans="1:9" x14ac:dyDescent="0.45">
      <c r="A230">
        <v>223</v>
      </c>
      <c r="B230" s="107" t="s">
        <v>210</v>
      </c>
      <c r="C230" t="s">
        <v>115</v>
      </c>
      <c r="F230" s="26">
        <v>364.1</v>
      </c>
      <c r="I230" s="240">
        <f t="shared" si="3"/>
        <v>81829.469999999972</v>
      </c>
    </row>
    <row r="231" spans="1:9" x14ac:dyDescent="0.45">
      <c r="A231">
        <v>224</v>
      </c>
      <c r="B231" s="107" t="s">
        <v>210</v>
      </c>
      <c r="C231" t="s">
        <v>85</v>
      </c>
      <c r="F231" s="26">
        <v>350</v>
      </c>
      <c r="I231" s="240">
        <f t="shared" si="3"/>
        <v>82179.469999999972</v>
      </c>
    </row>
    <row r="232" spans="1:9" x14ac:dyDescent="0.45">
      <c r="A232">
        <v>225</v>
      </c>
      <c r="B232" s="107" t="s">
        <v>210</v>
      </c>
      <c r="C232" t="s">
        <v>85</v>
      </c>
      <c r="F232" s="26">
        <v>332.59</v>
      </c>
      <c r="I232" s="240">
        <f t="shared" si="3"/>
        <v>82512.059999999969</v>
      </c>
    </row>
    <row r="233" spans="1:9" x14ac:dyDescent="0.45">
      <c r="A233">
        <v>226</v>
      </c>
      <c r="B233" s="107" t="s">
        <v>210</v>
      </c>
      <c r="C233" t="s">
        <v>85</v>
      </c>
      <c r="F233" s="26">
        <v>325</v>
      </c>
      <c r="I233" s="240">
        <f t="shared" si="3"/>
        <v>82837.059999999969</v>
      </c>
    </row>
    <row r="234" spans="1:9" x14ac:dyDescent="0.45">
      <c r="A234">
        <v>227</v>
      </c>
      <c r="B234" s="107" t="s">
        <v>209</v>
      </c>
      <c r="C234" t="s">
        <v>211</v>
      </c>
      <c r="F234" s="6"/>
      <c r="H234" s="8">
        <v>35</v>
      </c>
      <c r="I234" s="240">
        <f t="shared" si="3"/>
        <v>82802.059999999969</v>
      </c>
    </row>
    <row r="235" spans="1:9" x14ac:dyDescent="0.45">
      <c r="A235">
        <v>228</v>
      </c>
      <c r="B235" s="107" t="s">
        <v>209</v>
      </c>
      <c r="C235" t="s">
        <v>212</v>
      </c>
      <c r="F235" s="6"/>
      <c r="H235" s="8">
        <v>5.5</v>
      </c>
      <c r="I235" s="240">
        <f t="shared" si="3"/>
        <v>82796.559999999969</v>
      </c>
    </row>
    <row r="236" spans="1:9" x14ac:dyDescent="0.45">
      <c r="A236">
        <v>229</v>
      </c>
      <c r="B236" s="107" t="s">
        <v>209</v>
      </c>
      <c r="C236" t="s">
        <v>85</v>
      </c>
      <c r="F236" s="26">
        <v>500</v>
      </c>
      <c r="I236" s="240">
        <f t="shared" si="3"/>
        <v>83296.559999999969</v>
      </c>
    </row>
    <row r="237" spans="1:9" x14ac:dyDescent="0.45">
      <c r="A237">
        <v>230</v>
      </c>
      <c r="B237" s="107" t="s">
        <v>209</v>
      </c>
      <c r="C237" t="s">
        <v>85</v>
      </c>
      <c r="F237" s="26">
        <v>353.37</v>
      </c>
      <c r="I237" s="240">
        <f t="shared" si="3"/>
        <v>83649.929999999964</v>
      </c>
    </row>
    <row r="238" spans="1:9" x14ac:dyDescent="0.45">
      <c r="A238">
        <v>231</v>
      </c>
      <c r="B238" s="107" t="s">
        <v>209</v>
      </c>
      <c r="C238" t="s">
        <v>85</v>
      </c>
      <c r="F238" s="26">
        <v>350.25</v>
      </c>
      <c r="I238" s="240">
        <f t="shared" si="3"/>
        <v>84000.179999999964</v>
      </c>
    </row>
    <row r="239" spans="1:9" x14ac:dyDescent="0.45">
      <c r="A239">
        <v>232</v>
      </c>
      <c r="B239" s="107" t="s">
        <v>209</v>
      </c>
      <c r="C239" t="s">
        <v>86</v>
      </c>
      <c r="F239" s="26">
        <v>343.57</v>
      </c>
      <c r="I239" s="240">
        <f t="shared" si="3"/>
        <v>84343.749999999971</v>
      </c>
    </row>
    <row r="240" spans="1:9" x14ac:dyDescent="0.45">
      <c r="A240">
        <v>233</v>
      </c>
      <c r="B240" s="107" t="s">
        <v>209</v>
      </c>
      <c r="C240" t="s">
        <v>85</v>
      </c>
      <c r="F240" s="26">
        <v>339.93</v>
      </c>
      <c r="I240" s="240">
        <f t="shared" si="3"/>
        <v>84683.679999999964</v>
      </c>
    </row>
    <row r="241" spans="1:10" x14ac:dyDescent="0.45">
      <c r="A241">
        <v>234</v>
      </c>
      <c r="B241" s="107" t="s">
        <v>209</v>
      </c>
      <c r="C241" t="s">
        <v>86</v>
      </c>
      <c r="F241" s="26">
        <v>338.5</v>
      </c>
      <c r="I241" s="240">
        <f t="shared" si="3"/>
        <v>85022.179999999964</v>
      </c>
    </row>
    <row r="242" spans="1:10" x14ac:dyDescent="0.45">
      <c r="A242">
        <v>235</v>
      </c>
      <c r="B242" s="107" t="s">
        <v>209</v>
      </c>
      <c r="C242" t="s">
        <v>115</v>
      </c>
      <c r="F242" s="26">
        <v>315.99</v>
      </c>
      <c r="I242" s="240">
        <f t="shared" si="3"/>
        <v>85338.169999999969</v>
      </c>
    </row>
    <row r="243" spans="1:10" ht="14.65" thickBot="1" x14ac:dyDescent="0.5">
      <c r="F243" s="42">
        <f>SUM(F8:F242)</f>
        <v>66584.999999999985</v>
      </c>
      <c r="G243" s="11">
        <f>SUM(G8:G242)</f>
        <v>70903.61</v>
      </c>
      <c r="H243" s="52">
        <f>SUM(H8:H242)</f>
        <v>102.62</v>
      </c>
      <c r="I243" s="7"/>
    </row>
    <row r="244" spans="1:10" ht="14.65" thickTop="1" x14ac:dyDescent="0.45">
      <c r="B244" s="107" t="s">
        <v>25</v>
      </c>
      <c r="C244" s="6" t="s">
        <v>25</v>
      </c>
      <c r="D244" s="6" t="s">
        <v>25</v>
      </c>
      <c r="E244" s="6" t="s">
        <v>25</v>
      </c>
      <c r="F244" s="47"/>
      <c r="G244" s="10"/>
      <c r="I244" s="7"/>
    </row>
    <row r="245" spans="1:10" x14ac:dyDescent="0.45">
      <c r="C245" s="14" t="s">
        <v>25</v>
      </c>
      <c r="F245" s="47" t="s">
        <v>25</v>
      </c>
      <c r="I245" s="7" t="s">
        <v>25</v>
      </c>
    </row>
    <row r="246" spans="1:10" x14ac:dyDescent="0.45">
      <c r="B246" s="108"/>
      <c r="C246" s="4"/>
      <c r="D246" s="4"/>
      <c r="E246" s="16"/>
      <c r="F246" s="47"/>
      <c r="I246" s="7"/>
    </row>
    <row r="247" spans="1:10" x14ac:dyDescent="0.45">
      <c r="B247" s="108"/>
      <c r="C247" s="307" t="s">
        <v>110</v>
      </c>
      <c r="D247" s="307"/>
      <c r="E247" s="307"/>
      <c r="F247" s="47"/>
    </row>
    <row r="248" spans="1:10" x14ac:dyDescent="0.45">
      <c r="B248" s="108"/>
      <c r="C248" s="57"/>
      <c r="D248" s="57"/>
      <c r="E248" s="57"/>
    </row>
    <row r="249" spans="1:10" x14ac:dyDescent="0.45">
      <c r="B249" s="108"/>
      <c r="C249" s="17" t="s">
        <v>0</v>
      </c>
      <c r="D249" s="18" t="s">
        <v>12</v>
      </c>
      <c r="E249" s="18" t="s">
        <v>11</v>
      </c>
    </row>
    <row r="250" spans="1:10" x14ac:dyDescent="0.45">
      <c r="B250" s="108"/>
      <c r="C250" s="61" t="s">
        <v>30</v>
      </c>
      <c r="D250" s="19"/>
      <c r="E250" s="13">
        <f>SUM(I7)</f>
        <v>89759.4</v>
      </c>
      <c r="J250" s="50"/>
    </row>
    <row r="251" spans="1:10" x14ac:dyDescent="0.45">
      <c r="B251" s="108"/>
      <c r="C251" s="60" t="s">
        <v>42</v>
      </c>
      <c r="D251" s="19" t="s">
        <v>25</v>
      </c>
      <c r="E251" s="12">
        <f>SUM(F243)</f>
        <v>66584.999999999985</v>
      </c>
      <c r="G251"/>
      <c r="J251" s="50"/>
    </row>
    <row r="252" spans="1:10" ht="15.75" x14ac:dyDescent="0.5">
      <c r="B252" s="108"/>
      <c r="C252" s="20" t="s">
        <v>9</v>
      </c>
      <c r="D252" s="21" t="s">
        <v>25</v>
      </c>
      <c r="E252" s="24">
        <f>SUM(E250:E251)</f>
        <v>156344.39999999997</v>
      </c>
      <c r="G252" s="8" t="s">
        <v>25</v>
      </c>
      <c r="J252" s="51">
        <v>43344</v>
      </c>
    </row>
    <row r="253" spans="1:10" x14ac:dyDescent="0.45">
      <c r="B253" s="108"/>
      <c r="C253" s="4"/>
      <c r="D253" s="4"/>
      <c r="E253" s="25"/>
      <c r="G253"/>
      <c r="J253" s="46"/>
    </row>
    <row r="254" spans="1:10" x14ac:dyDescent="0.45">
      <c r="B254" s="108"/>
      <c r="C254" s="17" t="s">
        <v>1</v>
      </c>
      <c r="D254" s="4"/>
      <c r="E254" s="25"/>
      <c r="G254"/>
      <c r="J254" s="46"/>
    </row>
    <row r="255" spans="1:10" x14ac:dyDescent="0.45">
      <c r="B255" s="108"/>
      <c r="C255" s="308" t="s">
        <v>53</v>
      </c>
      <c r="D255" s="308"/>
      <c r="E255" s="44">
        <f>SUM(G19)+G35+G38+G39+G40+G47+G52+G55+G56+G57+G61+G63+G64+G65+G66+G69+G70+G76+G102+G103+G105+G106+G136+G137+G151+G152+G177+G210+G226</f>
        <v>37719.68</v>
      </c>
      <c r="J255" s="46"/>
    </row>
    <row r="256" spans="1:10" x14ac:dyDescent="0.45">
      <c r="B256" s="108"/>
      <c r="C256" s="308" t="s">
        <v>28</v>
      </c>
      <c r="D256" s="308"/>
      <c r="E256" s="45">
        <f>SUM(G93)+G94</f>
        <v>9361.2000000000007</v>
      </c>
      <c r="G256"/>
      <c r="J256" s="46"/>
    </row>
    <row r="257" spans="2:10" x14ac:dyDescent="0.45">
      <c r="B257" s="108"/>
      <c r="C257" s="309" t="s">
        <v>27</v>
      </c>
      <c r="D257" s="310"/>
      <c r="E257" s="82">
        <f>SUM(G83:G92)</f>
        <v>5838</v>
      </c>
      <c r="G257"/>
      <c r="J257" s="46"/>
    </row>
    <row r="258" spans="2:10" x14ac:dyDescent="0.45">
      <c r="B258" s="108"/>
      <c r="C258" s="309" t="s">
        <v>40</v>
      </c>
      <c r="D258" s="310"/>
      <c r="E258" s="39">
        <f>SUM(G95:G96)+G175</f>
        <v>8095.23</v>
      </c>
      <c r="G258"/>
      <c r="J258" s="46"/>
    </row>
    <row r="259" spans="2:10" x14ac:dyDescent="0.45">
      <c r="B259" s="108"/>
      <c r="C259" s="308" t="s">
        <v>29</v>
      </c>
      <c r="D259" s="308"/>
      <c r="E259" s="56">
        <f>SUM(G67)+G82+G107+G114+G160+G196</f>
        <v>183.5</v>
      </c>
      <c r="G259" s="50"/>
      <c r="J259" s="46"/>
    </row>
    <row r="260" spans="2:10" x14ac:dyDescent="0.45">
      <c r="B260" s="108"/>
      <c r="C260" s="308" t="s">
        <v>52</v>
      </c>
      <c r="D260" s="308"/>
      <c r="E260" s="40">
        <f>SUM(G37)+G68+G73+G113+G149+G150+G159+G171+G172+G173+G195+G209</f>
        <v>9706</v>
      </c>
      <c r="F260" s="8" t="s">
        <v>25</v>
      </c>
      <c r="G260" s="50"/>
      <c r="J260" s="46"/>
    </row>
    <row r="261" spans="2:10" x14ac:dyDescent="0.45">
      <c r="B261" s="108"/>
      <c r="C261" s="308" t="s">
        <v>43</v>
      </c>
      <c r="D261" s="308"/>
      <c r="E261" s="41">
        <f>SUM(H243)</f>
        <v>102.62</v>
      </c>
      <c r="F261" s="8" t="s">
        <v>25</v>
      </c>
      <c r="G261" s="50" t="s">
        <v>25</v>
      </c>
      <c r="J261" s="46"/>
    </row>
    <row r="262" spans="2:10" x14ac:dyDescent="0.45">
      <c r="B262" s="108"/>
      <c r="C262" s="22" t="s">
        <v>10</v>
      </c>
      <c r="D262" s="4"/>
      <c r="E262" s="43">
        <f>SUM(E255:E261)</f>
        <v>71006.23</v>
      </c>
      <c r="G262" s="55"/>
      <c r="J262" s="46"/>
    </row>
    <row r="263" spans="2:10" ht="14.65" thickBot="1" x14ac:dyDescent="0.5">
      <c r="B263" s="108"/>
      <c r="C263" s="4"/>
      <c r="D263" s="4"/>
      <c r="E263" s="23"/>
      <c r="G263" s="55"/>
      <c r="J263" s="46"/>
    </row>
    <row r="264" spans="2:10" ht="16.149999999999999" thickBot="1" x14ac:dyDescent="0.55000000000000004">
      <c r="B264" s="108"/>
      <c r="C264" s="304" t="s">
        <v>3</v>
      </c>
      <c r="D264" s="305"/>
      <c r="E264" s="28">
        <f>SUM(-E262,E252)</f>
        <v>85338.169999999969</v>
      </c>
      <c r="G264" s="55"/>
      <c r="J264" s="46" t="s">
        <v>24</v>
      </c>
    </row>
    <row r="265" spans="2:10" x14ac:dyDescent="0.45">
      <c r="B265" s="108"/>
      <c r="C265" s="4"/>
      <c r="D265" s="4"/>
      <c r="E265" s="31"/>
      <c r="F265" s="54"/>
      <c r="G265" s="59">
        <f>SUM(E264,-I242)</f>
        <v>0</v>
      </c>
      <c r="J265" s="50"/>
    </row>
    <row r="266" spans="2:10" x14ac:dyDescent="0.45">
      <c r="B266" s="108"/>
      <c r="C266" s="4"/>
      <c r="D266" s="4"/>
      <c r="E266" s="53"/>
      <c r="F266" s="54"/>
      <c r="G266" s="55"/>
      <c r="J266" s="50"/>
    </row>
    <row r="267" spans="2:10" x14ac:dyDescent="0.45">
      <c r="E267" s="30"/>
      <c r="F267" s="54"/>
      <c r="G267" s="55"/>
      <c r="J267" s="50"/>
    </row>
    <row r="268" spans="2:10" x14ac:dyDescent="0.45">
      <c r="E268" s="30"/>
      <c r="F268" s="54"/>
      <c r="G268" s="55"/>
      <c r="J268" s="50"/>
    </row>
    <row r="269" spans="2:10" x14ac:dyDescent="0.45">
      <c r="E269" s="30"/>
      <c r="F269" s="54"/>
      <c r="G269" s="55"/>
      <c r="J269" s="50"/>
    </row>
    <row r="270" spans="2:10" x14ac:dyDescent="0.45">
      <c r="E270" s="30"/>
      <c r="F270" s="54"/>
      <c r="G270" s="55"/>
      <c r="J270" s="50"/>
    </row>
    <row r="271" spans="2:10" x14ac:dyDescent="0.45">
      <c r="E271" s="30"/>
      <c r="F271" s="54"/>
      <c r="G271" s="55"/>
      <c r="J271" s="50"/>
    </row>
    <row r="272" spans="2:10" x14ac:dyDescent="0.45">
      <c r="E272" s="30"/>
      <c r="G272"/>
    </row>
    <row r="273" spans="1:13" s="8" customFormat="1" x14ac:dyDescent="0.45">
      <c r="A273"/>
      <c r="B273" s="107"/>
      <c r="C273"/>
      <c r="D273"/>
      <c r="E273" s="30"/>
      <c r="G273"/>
      <c r="I273"/>
      <c r="J273"/>
      <c r="K273" s="63"/>
      <c r="L273" s="63"/>
      <c r="M273" s="63"/>
    </row>
    <row r="274" spans="1:13" s="8" customFormat="1" x14ac:dyDescent="0.45">
      <c r="A274"/>
      <c r="B274" s="107"/>
      <c r="C274"/>
      <c r="D274"/>
      <c r="E274" s="30">
        <v>11</v>
      </c>
      <c r="G274"/>
      <c r="I274"/>
      <c r="J274"/>
      <c r="K274" s="63"/>
      <c r="L274" s="63"/>
      <c r="M274" s="63"/>
    </row>
    <row r="275" spans="1:13" s="8" customFormat="1" x14ac:dyDescent="0.45">
      <c r="A275"/>
      <c r="B275" s="107"/>
      <c r="C275"/>
      <c r="D275"/>
      <c r="E275" s="30"/>
      <c r="G275"/>
      <c r="I275"/>
      <c r="J275"/>
      <c r="K275" s="63"/>
      <c r="L275" s="63"/>
      <c r="M275" s="63"/>
    </row>
    <row r="276" spans="1:13" s="8" customFormat="1" x14ac:dyDescent="0.45">
      <c r="A276"/>
      <c r="B276" s="107"/>
      <c r="C276"/>
      <c r="D276"/>
      <c r="E276" s="6"/>
      <c r="G276"/>
      <c r="I276"/>
      <c r="J276"/>
      <c r="K276" s="63"/>
      <c r="L276" s="63"/>
      <c r="M276" s="63"/>
    </row>
    <row r="277" spans="1:13" s="8" customFormat="1" x14ac:dyDescent="0.45">
      <c r="A277"/>
      <c r="B277" s="107"/>
      <c r="C277"/>
      <c r="D277"/>
      <c r="E277" s="6"/>
      <c r="G277"/>
      <c r="I277"/>
      <c r="J277"/>
      <c r="K277" s="63"/>
      <c r="L277" s="63"/>
      <c r="M277" s="63"/>
    </row>
    <row r="278" spans="1:13" x14ac:dyDescent="0.45">
      <c r="A278" s="62"/>
      <c r="B278" s="62"/>
      <c r="F278" s="62"/>
      <c r="G278" s="62"/>
      <c r="H278" s="62"/>
      <c r="I278" s="62"/>
      <c r="J278" s="62"/>
    </row>
  </sheetData>
  <sortState xmlns:xlrd2="http://schemas.microsoft.com/office/spreadsheetml/2017/richdata2" ref="B228:F233">
    <sortCondition ref="B228:B233"/>
  </sortState>
  <mergeCells count="15">
    <mergeCell ref="B5:B6"/>
    <mergeCell ref="C5:C6"/>
    <mergeCell ref="F5:F6"/>
    <mergeCell ref="G5:G6"/>
    <mergeCell ref="H5:H6"/>
    <mergeCell ref="C264:D264"/>
    <mergeCell ref="D5:E6"/>
    <mergeCell ref="C247:E247"/>
    <mergeCell ref="C255:D255"/>
    <mergeCell ref="C256:D256"/>
    <mergeCell ref="C257:D257"/>
    <mergeCell ref="C258:D258"/>
    <mergeCell ref="C259:D259"/>
    <mergeCell ref="C260:D260"/>
    <mergeCell ref="C261:D261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60310-EBAB-409B-A2A8-9E513530479D}">
  <sheetPr>
    <tabColor theme="9" tint="-0.249977111117893"/>
  </sheetPr>
  <dimension ref="A1:N259"/>
  <sheetViews>
    <sheetView topLeftCell="A4" zoomScale="80" zoomScaleNormal="80" workbookViewId="0">
      <pane xSplit="1" ySplit="3" topLeftCell="B231" activePane="bottomRight" state="frozen"/>
      <selection activeCell="D98" sqref="D98"/>
      <selection pane="topRight" activeCell="D98" sqref="D98"/>
      <selection pane="bottomLeft" activeCell="D98" sqref="D98"/>
      <selection pane="bottomRight" activeCell="D98" sqref="D98"/>
    </sheetView>
  </sheetViews>
  <sheetFormatPr baseColWidth="10" defaultRowHeight="14.25" x14ac:dyDescent="0.45"/>
  <cols>
    <col min="2" max="2" width="11.86328125" style="171" bestFit="1" customWidth="1"/>
    <col min="3" max="3" width="37.265625" style="80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184">
        <v>2019</v>
      </c>
    </row>
    <row r="2" spans="1:10" x14ac:dyDescent="0.45">
      <c r="B2" s="185" t="s">
        <v>31</v>
      </c>
      <c r="C2" s="94"/>
      <c r="D2" s="3"/>
      <c r="E2" s="15"/>
      <c r="F2" s="9"/>
      <c r="G2" s="9"/>
      <c r="H2" s="9"/>
    </row>
    <row r="3" spans="1:10" x14ac:dyDescent="0.45">
      <c r="B3" s="185" t="s">
        <v>26</v>
      </c>
      <c r="C3" s="95">
        <v>20537982765</v>
      </c>
      <c r="D3" s="3"/>
      <c r="E3" s="15"/>
      <c r="F3" s="9"/>
      <c r="G3" s="9"/>
      <c r="H3" s="9"/>
      <c r="I3" s="3"/>
    </row>
    <row r="4" spans="1:10" x14ac:dyDescent="0.45">
      <c r="B4" s="185" t="s">
        <v>6</v>
      </c>
      <c r="C4" s="95" t="s">
        <v>41</v>
      </c>
      <c r="D4" s="3"/>
      <c r="E4" s="15"/>
      <c r="F4" s="9"/>
      <c r="G4" s="9"/>
      <c r="H4" s="9"/>
      <c r="I4" s="3"/>
    </row>
    <row r="5" spans="1:10" ht="15" customHeight="1" x14ac:dyDescent="0.45">
      <c r="A5" s="1"/>
      <c r="B5" s="314" t="s">
        <v>2</v>
      </c>
      <c r="C5" s="315" t="s">
        <v>32</v>
      </c>
      <c r="D5" s="306" t="s">
        <v>36</v>
      </c>
      <c r="E5" s="306"/>
      <c r="F5" s="313" t="s">
        <v>7</v>
      </c>
      <c r="G5" s="313" t="s">
        <v>8</v>
      </c>
      <c r="H5" s="313" t="s">
        <v>5</v>
      </c>
      <c r="I5" s="37" t="s">
        <v>3</v>
      </c>
    </row>
    <row r="6" spans="1:10" x14ac:dyDescent="0.45">
      <c r="A6" s="2"/>
      <c r="B6" s="314"/>
      <c r="C6" s="315"/>
      <c r="D6" s="306"/>
      <c r="E6" s="306"/>
      <c r="F6" s="313"/>
      <c r="G6" s="313"/>
      <c r="H6" s="313"/>
      <c r="I6" s="37" t="s">
        <v>4</v>
      </c>
    </row>
    <row r="7" spans="1:10" x14ac:dyDescent="0.45">
      <c r="C7" s="94" t="s">
        <v>30</v>
      </c>
      <c r="D7" t="s">
        <v>25</v>
      </c>
      <c r="I7" s="9">
        <f>SUM('ENE25'!E264)</f>
        <v>85338.169999999969</v>
      </c>
    </row>
    <row r="8" spans="1:10" s="62" customFormat="1" x14ac:dyDescent="0.45">
      <c r="A8">
        <v>1</v>
      </c>
      <c r="B8" s="183" t="s">
        <v>213</v>
      </c>
      <c r="C8" s="80" t="s">
        <v>85</v>
      </c>
      <c r="F8" s="26">
        <v>351.46</v>
      </c>
      <c r="G8" s="8"/>
      <c r="H8" s="8"/>
      <c r="I8" s="240">
        <f>I7+F8-G8-H8</f>
        <v>85689.629999999976</v>
      </c>
      <c r="J8"/>
    </row>
    <row r="9" spans="1:10" s="62" customFormat="1" x14ac:dyDescent="0.45">
      <c r="A9">
        <v>2</v>
      </c>
      <c r="B9" s="183">
        <v>45689</v>
      </c>
      <c r="C9" s="80" t="s">
        <v>123</v>
      </c>
      <c r="D9"/>
      <c r="E9" s="6"/>
      <c r="F9" s="6"/>
      <c r="G9" s="222">
        <v>231.86</v>
      </c>
      <c r="H9" s="8"/>
      <c r="I9" s="240">
        <f t="shared" ref="I9:I72" si="0">I8+F9-G9-H9</f>
        <v>85457.769999999975</v>
      </c>
      <c r="J9"/>
    </row>
    <row r="10" spans="1:10" s="62" customFormat="1" x14ac:dyDescent="0.45">
      <c r="A10">
        <v>3</v>
      </c>
      <c r="B10" s="183">
        <v>45689</v>
      </c>
      <c r="C10" s="80" t="s">
        <v>124</v>
      </c>
      <c r="D10"/>
      <c r="E10" s="6"/>
      <c r="F10" s="6"/>
      <c r="G10" s="222">
        <v>225.11</v>
      </c>
      <c r="H10" s="8"/>
      <c r="I10" s="240">
        <f t="shared" si="0"/>
        <v>85232.659999999974</v>
      </c>
      <c r="J10"/>
    </row>
    <row r="11" spans="1:10" s="62" customFormat="1" x14ac:dyDescent="0.45">
      <c r="A11">
        <v>4</v>
      </c>
      <c r="B11" s="183">
        <v>45689</v>
      </c>
      <c r="C11" t="s">
        <v>125</v>
      </c>
      <c r="D11"/>
      <c r="E11" s="6"/>
      <c r="F11" s="6"/>
      <c r="G11" s="222">
        <v>177</v>
      </c>
      <c r="H11" s="8"/>
      <c r="I11" s="240">
        <f t="shared" si="0"/>
        <v>85055.659999999974</v>
      </c>
      <c r="J11"/>
    </row>
    <row r="12" spans="1:10" s="62" customFormat="1" x14ac:dyDescent="0.45">
      <c r="A12">
        <v>5</v>
      </c>
      <c r="B12" s="183" t="s">
        <v>213</v>
      </c>
      <c r="C12" s="80" t="s">
        <v>113</v>
      </c>
      <c r="F12" s="26">
        <v>1066.5</v>
      </c>
      <c r="G12" s="8"/>
      <c r="H12" s="8"/>
      <c r="I12" s="240">
        <f t="shared" si="0"/>
        <v>86122.159999999974</v>
      </c>
      <c r="J12"/>
    </row>
    <row r="13" spans="1:10" s="62" customFormat="1" x14ac:dyDescent="0.45">
      <c r="A13">
        <v>6</v>
      </c>
      <c r="B13" s="183" t="s">
        <v>213</v>
      </c>
      <c r="C13" s="80" t="s">
        <v>85</v>
      </c>
      <c r="F13" s="26">
        <v>900</v>
      </c>
      <c r="G13" s="8"/>
      <c r="H13" s="8"/>
      <c r="I13" s="240">
        <f t="shared" si="0"/>
        <v>87022.159999999974</v>
      </c>
      <c r="J13"/>
    </row>
    <row r="14" spans="1:10" s="62" customFormat="1" x14ac:dyDescent="0.45">
      <c r="A14">
        <v>7</v>
      </c>
      <c r="B14" s="183" t="s">
        <v>213</v>
      </c>
      <c r="C14" s="80" t="s">
        <v>87</v>
      </c>
      <c r="F14" s="26">
        <v>328.12</v>
      </c>
      <c r="G14" s="8"/>
      <c r="H14" s="8"/>
      <c r="I14" s="240">
        <f t="shared" si="0"/>
        <v>87350.27999999997</v>
      </c>
      <c r="J14"/>
    </row>
    <row r="15" spans="1:10" s="62" customFormat="1" x14ac:dyDescent="0.45">
      <c r="A15">
        <v>8</v>
      </c>
      <c r="B15" s="183" t="s">
        <v>213</v>
      </c>
      <c r="C15" s="80" t="s">
        <v>85</v>
      </c>
      <c r="F15" s="26">
        <v>324.52</v>
      </c>
      <c r="G15" s="8"/>
      <c r="H15" s="8"/>
      <c r="I15" s="240">
        <f t="shared" si="0"/>
        <v>87674.799999999974</v>
      </c>
      <c r="J15"/>
    </row>
    <row r="16" spans="1:10" s="62" customFormat="1" x14ac:dyDescent="0.45">
      <c r="A16">
        <v>9</v>
      </c>
      <c r="B16" s="183" t="s">
        <v>215</v>
      </c>
      <c r="C16" s="80" t="s">
        <v>119</v>
      </c>
      <c r="G16" s="8"/>
      <c r="H16" s="8">
        <v>0.15</v>
      </c>
      <c r="I16" s="240">
        <f t="shared" si="0"/>
        <v>87674.64999999998</v>
      </c>
      <c r="J16"/>
    </row>
    <row r="17" spans="1:10" s="62" customFormat="1" x14ac:dyDescent="0.45">
      <c r="A17">
        <v>10</v>
      </c>
      <c r="B17" s="183" t="s">
        <v>215</v>
      </c>
      <c r="C17" t="s">
        <v>192</v>
      </c>
      <c r="G17" s="224">
        <v>2000</v>
      </c>
      <c r="H17" s="8"/>
      <c r="I17" s="240">
        <f t="shared" si="0"/>
        <v>85674.64999999998</v>
      </c>
      <c r="J17"/>
    </row>
    <row r="18" spans="1:10" s="62" customFormat="1" x14ac:dyDescent="0.45">
      <c r="A18">
        <v>11</v>
      </c>
      <c r="B18" s="183" t="s">
        <v>215</v>
      </c>
      <c r="C18" s="80" t="s">
        <v>142</v>
      </c>
      <c r="G18" s="222">
        <v>50</v>
      </c>
      <c r="H18" s="8"/>
      <c r="I18" s="240">
        <f t="shared" si="0"/>
        <v>85624.64999999998</v>
      </c>
      <c r="J18"/>
    </row>
    <row r="19" spans="1:10" s="62" customFormat="1" x14ac:dyDescent="0.45">
      <c r="A19">
        <v>12</v>
      </c>
      <c r="B19" s="183" t="s">
        <v>215</v>
      </c>
      <c r="C19" s="80" t="s">
        <v>85</v>
      </c>
      <c r="F19" s="26">
        <v>705.12</v>
      </c>
      <c r="G19" s="8"/>
      <c r="H19" s="8"/>
      <c r="I19" s="240">
        <f t="shared" si="0"/>
        <v>86329.769999999975</v>
      </c>
      <c r="J19"/>
    </row>
    <row r="20" spans="1:10" s="62" customFormat="1" x14ac:dyDescent="0.45">
      <c r="A20">
        <v>13</v>
      </c>
      <c r="B20" s="183" t="s">
        <v>215</v>
      </c>
      <c r="C20" s="80" t="s">
        <v>113</v>
      </c>
      <c r="F20" s="26">
        <v>343.9</v>
      </c>
      <c r="G20" s="8"/>
      <c r="H20" s="8"/>
      <c r="I20" s="240">
        <f t="shared" si="0"/>
        <v>86673.669999999969</v>
      </c>
      <c r="J20"/>
    </row>
    <row r="21" spans="1:10" s="62" customFormat="1" x14ac:dyDescent="0.45">
      <c r="A21">
        <v>14</v>
      </c>
      <c r="B21" s="183" t="s">
        <v>215</v>
      </c>
      <c r="C21" s="80" t="s">
        <v>85</v>
      </c>
      <c r="F21" s="26">
        <v>338.6</v>
      </c>
      <c r="G21" s="8"/>
      <c r="H21" s="8"/>
      <c r="I21" s="240">
        <f t="shared" si="0"/>
        <v>87012.269999999975</v>
      </c>
      <c r="J21"/>
    </row>
    <row r="22" spans="1:10" s="62" customFormat="1" x14ac:dyDescent="0.45">
      <c r="A22">
        <v>15</v>
      </c>
      <c r="B22" s="183" t="s">
        <v>215</v>
      </c>
      <c r="C22" s="80" t="s">
        <v>85</v>
      </c>
      <c r="F22" s="26">
        <v>338.23</v>
      </c>
      <c r="G22" s="8"/>
      <c r="H22" s="8"/>
      <c r="I22" s="240">
        <f t="shared" si="0"/>
        <v>87350.499999999971</v>
      </c>
      <c r="J22"/>
    </row>
    <row r="23" spans="1:10" s="62" customFormat="1" x14ac:dyDescent="0.45">
      <c r="A23">
        <v>16</v>
      </c>
      <c r="B23" s="183" t="s">
        <v>215</v>
      </c>
      <c r="C23" s="80" t="s">
        <v>85</v>
      </c>
      <c r="F23" s="26">
        <v>300</v>
      </c>
      <c r="G23" s="8"/>
      <c r="H23" s="8"/>
      <c r="I23" s="240">
        <f t="shared" si="0"/>
        <v>87650.499999999971</v>
      </c>
      <c r="J23"/>
    </row>
    <row r="24" spans="1:10" s="62" customFormat="1" x14ac:dyDescent="0.45">
      <c r="A24">
        <v>17</v>
      </c>
      <c r="B24" s="183" t="s">
        <v>214</v>
      </c>
      <c r="C24" s="80" t="s">
        <v>118</v>
      </c>
      <c r="G24" s="224">
        <v>38.5</v>
      </c>
      <c r="H24" s="8"/>
      <c r="I24" s="240">
        <f t="shared" si="0"/>
        <v>87611.999999999971</v>
      </c>
      <c r="J24"/>
    </row>
    <row r="25" spans="1:10" s="62" customFormat="1" x14ac:dyDescent="0.45">
      <c r="A25">
        <v>18</v>
      </c>
      <c r="B25" s="183" t="s">
        <v>214</v>
      </c>
      <c r="C25" s="80" t="s">
        <v>87</v>
      </c>
      <c r="F25" s="26">
        <v>324.56</v>
      </c>
      <c r="G25" s="8"/>
      <c r="H25" s="8"/>
      <c r="I25" s="240">
        <f t="shared" si="0"/>
        <v>87936.559999999969</v>
      </c>
      <c r="J25"/>
    </row>
    <row r="26" spans="1:10" s="62" customFormat="1" x14ac:dyDescent="0.45">
      <c r="A26">
        <v>19</v>
      </c>
      <c r="B26" s="183" t="s">
        <v>214</v>
      </c>
      <c r="C26" s="80" t="s">
        <v>87</v>
      </c>
      <c r="F26" s="26">
        <v>100</v>
      </c>
      <c r="G26" s="8"/>
      <c r="H26" s="8"/>
      <c r="I26" s="240">
        <f t="shared" si="0"/>
        <v>88036.559999999969</v>
      </c>
      <c r="J26"/>
    </row>
    <row r="27" spans="1:10" s="62" customFormat="1" x14ac:dyDescent="0.45">
      <c r="A27">
        <v>20</v>
      </c>
      <c r="B27" s="183" t="s">
        <v>214</v>
      </c>
      <c r="C27" t="s">
        <v>192</v>
      </c>
      <c r="G27" s="224">
        <v>1800</v>
      </c>
      <c r="H27" s="8"/>
      <c r="I27" s="240">
        <f t="shared" si="0"/>
        <v>86236.559999999969</v>
      </c>
      <c r="J27"/>
    </row>
    <row r="28" spans="1:10" s="62" customFormat="1" x14ac:dyDescent="0.45">
      <c r="A28">
        <v>21</v>
      </c>
      <c r="B28" s="183" t="s">
        <v>214</v>
      </c>
      <c r="C28" s="80" t="s">
        <v>119</v>
      </c>
      <c r="G28" s="8"/>
      <c r="H28" s="8">
        <v>0.05</v>
      </c>
      <c r="I28" s="240">
        <f t="shared" si="0"/>
        <v>86236.509999999966</v>
      </c>
      <c r="J28"/>
    </row>
    <row r="29" spans="1:10" s="62" customFormat="1" x14ac:dyDescent="0.45">
      <c r="A29">
        <v>22</v>
      </c>
      <c r="B29" s="183" t="s">
        <v>214</v>
      </c>
      <c r="C29" s="80" t="s">
        <v>85</v>
      </c>
      <c r="F29" s="26">
        <v>450</v>
      </c>
      <c r="G29" s="8"/>
      <c r="H29" s="8"/>
      <c r="I29" s="240">
        <f t="shared" si="0"/>
        <v>86686.509999999966</v>
      </c>
      <c r="J29"/>
    </row>
    <row r="30" spans="1:10" s="62" customFormat="1" x14ac:dyDescent="0.45">
      <c r="A30">
        <v>23</v>
      </c>
      <c r="B30" s="183" t="s">
        <v>214</v>
      </c>
      <c r="C30" s="80" t="s">
        <v>143</v>
      </c>
      <c r="F30" s="26">
        <v>361.41</v>
      </c>
      <c r="G30" s="8"/>
      <c r="H30" s="8"/>
      <c r="I30" s="240">
        <f t="shared" si="0"/>
        <v>87047.919999999969</v>
      </c>
      <c r="J30"/>
    </row>
    <row r="31" spans="1:10" s="62" customFormat="1" x14ac:dyDescent="0.45">
      <c r="A31">
        <v>24</v>
      </c>
      <c r="B31" s="183" t="s">
        <v>214</v>
      </c>
      <c r="C31" s="80" t="s">
        <v>85</v>
      </c>
      <c r="F31" s="26">
        <v>350.83</v>
      </c>
      <c r="G31" s="8"/>
      <c r="H31" s="8"/>
      <c r="I31" s="240">
        <f t="shared" si="0"/>
        <v>87398.749999999971</v>
      </c>
      <c r="J31"/>
    </row>
    <row r="32" spans="1:10" s="62" customFormat="1" x14ac:dyDescent="0.45">
      <c r="A32">
        <v>25</v>
      </c>
      <c r="B32" s="183" t="s">
        <v>214</v>
      </c>
      <c r="C32" s="80" t="s">
        <v>85</v>
      </c>
      <c r="D32" s="80" t="s">
        <v>218</v>
      </c>
      <c r="F32" s="26">
        <v>350.83</v>
      </c>
      <c r="G32" s="8"/>
      <c r="H32" s="8"/>
      <c r="I32" s="240">
        <f t="shared" si="0"/>
        <v>87749.579999999973</v>
      </c>
      <c r="J32"/>
    </row>
    <row r="33" spans="1:10" s="62" customFormat="1" x14ac:dyDescent="0.45">
      <c r="A33">
        <v>26</v>
      </c>
      <c r="B33" s="183" t="s">
        <v>214</v>
      </c>
      <c r="C33" s="80" t="s">
        <v>115</v>
      </c>
      <c r="D33" s="80"/>
      <c r="F33" s="26">
        <v>331.38</v>
      </c>
      <c r="G33" s="8"/>
      <c r="H33" s="8"/>
      <c r="I33" s="240">
        <f t="shared" si="0"/>
        <v>88080.959999999977</v>
      </c>
      <c r="J33"/>
    </row>
    <row r="34" spans="1:10" s="62" customFormat="1" x14ac:dyDescent="0.45">
      <c r="A34">
        <v>27</v>
      </c>
      <c r="B34" s="183" t="s">
        <v>214</v>
      </c>
      <c r="C34" s="80" t="s">
        <v>85</v>
      </c>
      <c r="D34" s="80"/>
      <c r="F34" s="26">
        <v>330.56</v>
      </c>
      <c r="G34" s="8"/>
      <c r="H34" s="8"/>
      <c r="I34" s="240">
        <f t="shared" si="0"/>
        <v>88411.519999999975</v>
      </c>
      <c r="J34"/>
    </row>
    <row r="35" spans="1:10" s="62" customFormat="1" x14ac:dyDescent="0.45">
      <c r="A35">
        <v>28</v>
      </c>
      <c r="B35" s="183" t="s">
        <v>214</v>
      </c>
      <c r="C35" s="80" t="s">
        <v>85</v>
      </c>
      <c r="D35" s="80"/>
      <c r="F35" s="26">
        <v>328.61</v>
      </c>
      <c r="G35" s="8"/>
      <c r="H35" s="8"/>
      <c r="I35" s="240">
        <f t="shared" si="0"/>
        <v>88740.129999999976</v>
      </c>
      <c r="J35"/>
    </row>
    <row r="36" spans="1:10" s="62" customFormat="1" x14ac:dyDescent="0.45">
      <c r="A36">
        <v>29</v>
      </c>
      <c r="B36" s="183" t="s">
        <v>214</v>
      </c>
      <c r="C36" s="80" t="s">
        <v>217</v>
      </c>
      <c r="D36" s="80"/>
      <c r="F36" s="26">
        <v>320.36</v>
      </c>
      <c r="G36" s="8"/>
      <c r="H36" s="8"/>
      <c r="I36" s="240">
        <f t="shared" si="0"/>
        <v>89060.489999999976</v>
      </c>
      <c r="J36"/>
    </row>
    <row r="37" spans="1:10" s="62" customFormat="1" x14ac:dyDescent="0.45">
      <c r="A37">
        <v>30</v>
      </c>
      <c r="B37" s="183" t="s">
        <v>216</v>
      </c>
      <c r="C37" s="80" t="s">
        <v>118</v>
      </c>
      <c r="D37" s="80"/>
      <c r="G37" s="224">
        <v>375</v>
      </c>
      <c r="H37" s="8"/>
      <c r="I37" s="240">
        <f t="shared" si="0"/>
        <v>88685.489999999976</v>
      </c>
      <c r="J37"/>
    </row>
    <row r="38" spans="1:10" s="62" customFormat="1" x14ac:dyDescent="0.45">
      <c r="A38">
        <v>31</v>
      </c>
      <c r="B38" s="183" t="s">
        <v>216</v>
      </c>
      <c r="C38" s="80" t="s">
        <v>118</v>
      </c>
      <c r="D38" s="80"/>
      <c r="G38" s="222">
        <v>216</v>
      </c>
      <c r="H38" s="8"/>
      <c r="I38" s="240">
        <f t="shared" si="0"/>
        <v>88469.489999999976</v>
      </c>
      <c r="J38"/>
    </row>
    <row r="39" spans="1:10" s="62" customFormat="1" x14ac:dyDescent="0.45">
      <c r="A39">
        <v>32</v>
      </c>
      <c r="B39" s="183" t="s">
        <v>216</v>
      </c>
      <c r="C39" s="80" t="s">
        <v>191</v>
      </c>
      <c r="D39" s="80" t="s">
        <v>218</v>
      </c>
      <c r="F39" s="26">
        <v>-350.83</v>
      </c>
      <c r="G39" s="8"/>
      <c r="H39" s="8"/>
      <c r="I39" s="240">
        <f t="shared" si="0"/>
        <v>88118.659999999974</v>
      </c>
      <c r="J39"/>
    </row>
    <row r="40" spans="1:10" s="62" customFormat="1" x14ac:dyDescent="0.45">
      <c r="A40">
        <v>33</v>
      </c>
      <c r="B40" s="183" t="s">
        <v>216</v>
      </c>
      <c r="C40" s="80" t="s">
        <v>85</v>
      </c>
      <c r="F40" s="26">
        <v>500</v>
      </c>
      <c r="G40" s="8"/>
      <c r="H40" s="8"/>
      <c r="I40" s="240">
        <f t="shared" si="0"/>
        <v>88618.659999999974</v>
      </c>
      <c r="J40"/>
    </row>
    <row r="41" spans="1:10" s="62" customFormat="1" x14ac:dyDescent="0.45">
      <c r="A41">
        <v>34</v>
      </c>
      <c r="B41" s="183" t="s">
        <v>216</v>
      </c>
      <c r="C41" s="80" t="s">
        <v>115</v>
      </c>
      <c r="F41" s="26">
        <v>360</v>
      </c>
      <c r="G41" s="8"/>
      <c r="H41" s="8"/>
      <c r="I41" s="240">
        <f t="shared" si="0"/>
        <v>88978.659999999974</v>
      </c>
      <c r="J41"/>
    </row>
    <row r="42" spans="1:10" s="62" customFormat="1" x14ac:dyDescent="0.45">
      <c r="A42">
        <v>35</v>
      </c>
      <c r="B42" s="183" t="s">
        <v>216</v>
      </c>
      <c r="C42" s="80" t="s">
        <v>85</v>
      </c>
      <c r="F42" s="26">
        <v>333.82</v>
      </c>
      <c r="G42" s="8"/>
      <c r="H42" s="8"/>
      <c r="I42" s="240">
        <f t="shared" si="0"/>
        <v>89312.479999999981</v>
      </c>
      <c r="J42"/>
    </row>
    <row r="43" spans="1:10" s="62" customFormat="1" x14ac:dyDescent="0.45">
      <c r="A43">
        <v>36</v>
      </c>
      <c r="B43" s="183" t="s">
        <v>216</v>
      </c>
      <c r="C43" s="80" t="s">
        <v>221</v>
      </c>
      <c r="F43" s="26">
        <v>330.55</v>
      </c>
      <c r="G43" s="8"/>
      <c r="H43" s="8"/>
      <c r="I43" s="240">
        <f t="shared" si="0"/>
        <v>89643.029999999984</v>
      </c>
      <c r="J43"/>
    </row>
    <row r="44" spans="1:10" s="62" customFormat="1" x14ac:dyDescent="0.45">
      <c r="A44">
        <v>37</v>
      </c>
      <c r="B44" s="183" t="s">
        <v>216</v>
      </c>
      <c r="C44" s="80" t="s">
        <v>87</v>
      </c>
      <c r="F44" s="26">
        <v>330.45</v>
      </c>
      <c r="G44" s="8"/>
      <c r="H44" s="8"/>
      <c r="I44" s="240">
        <f t="shared" si="0"/>
        <v>89973.479999999981</v>
      </c>
      <c r="J44"/>
    </row>
    <row r="45" spans="1:10" s="62" customFormat="1" x14ac:dyDescent="0.45">
      <c r="A45">
        <v>38</v>
      </c>
      <c r="B45" s="183" t="s">
        <v>216</v>
      </c>
      <c r="C45" s="80" t="s">
        <v>85</v>
      </c>
      <c r="F45" s="26">
        <v>310.69</v>
      </c>
      <c r="G45" s="8"/>
      <c r="H45" s="8"/>
      <c r="I45" s="240">
        <f t="shared" si="0"/>
        <v>90284.169999999984</v>
      </c>
      <c r="J45"/>
    </row>
    <row r="46" spans="1:10" s="62" customFormat="1" x14ac:dyDescent="0.45">
      <c r="A46">
        <v>39</v>
      </c>
      <c r="B46" s="183" t="s">
        <v>219</v>
      </c>
      <c r="C46" s="80" t="s">
        <v>220</v>
      </c>
      <c r="G46" s="222">
        <v>200</v>
      </c>
      <c r="H46" s="8"/>
      <c r="I46" s="240">
        <f t="shared" si="0"/>
        <v>90084.169999999984</v>
      </c>
      <c r="J46"/>
    </row>
    <row r="47" spans="1:10" s="62" customFormat="1" x14ac:dyDescent="0.45">
      <c r="A47">
        <v>40</v>
      </c>
      <c r="B47" s="183" t="s">
        <v>219</v>
      </c>
      <c r="C47" s="80" t="s">
        <v>115</v>
      </c>
      <c r="F47" s="26">
        <v>939.66</v>
      </c>
      <c r="G47" s="8"/>
      <c r="H47" s="8"/>
      <c r="I47" s="240">
        <f t="shared" si="0"/>
        <v>91023.829999999987</v>
      </c>
      <c r="J47"/>
    </row>
    <row r="48" spans="1:10" s="62" customFormat="1" x14ac:dyDescent="0.45">
      <c r="A48">
        <v>41</v>
      </c>
      <c r="B48" s="183" t="s">
        <v>219</v>
      </c>
      <c r="C48" s="80" t="s">
        <v>86</v>
      </c>
      <c r="F48" s="26">
        <v>500</v>
      </c>
      <c r="G48" s="8"/>
      <c r="H48" s="8"/>
      <c r="I48" s="240">
        <f t="shared" si="0"/>
        <v>91523.829999999987</v>
      </c>
      <c r="J48"/>
    </row>
    <row r="49" spans="1:10" s="62" customFormat="1" x14ac:dyDescent="0.45">
      <c r="A49">
        <v>42</v>
      </c>
      <c r="B49" s="183" t="s">
        <v>219</v>
      </c>
      <c r="C49" s="80" t="s">
        <v>86</v>
      </c>
      <c r="F49" s="26">
        <v>359.12</v>
      </c>
      <c r="G49" s="8"/>
      <c r="H49" s="8"/>
      <c r="I49" s="240">
        <f t="shared" si="0"/>
        <v>91882.949999999983</v>
      </c>
      <c r="J49"/>
    </row>
    <row r="50" spans="1:10" s="62" customFormat="1" x14ac:dyDescent="0.45">
      <c r="A50">
        <v>43</v>
      </c>
      <c r="B50" s="183" t="s">
        <v>219</v>
      </c>
      <c r="C50" s="80" t="s">
        <v>85</v>
      </c>
      <c r="F50" s="26">
        <v>324</v>
      </c>
      <c r="G50" s="8"/>
      <c r="H50" s="8"/>
      <c r="I50" s="240">
        <f t="shared" si="0"/>
        <v>92206.949999999983</v>
      </c>
      <c r="J50"/>
    </row>
    <row r="51" spans="1:10" s="62" customFormat="1" x14ac:dyDescent="0.45">
      <c r="A51">
        <v>44</v>
      </c>
      <c r="B51" s="183" t="s">
        <v>219</v>
      </c>
      <c r="C51" s="80" t="s">
        <v>85</v>
      </c>
      <c r="F51" s="26">
        <v>323.62</v>
      </c>
      <c r="G51" s="8"/>
      <c r="H51" s="8"/>
      <c r="I51" s="240">
        <f t="shared" si="0"/>
        <v>92530.569999999978</v>
      </c>
      <c r="J51"/>
    </row>
    <row r="52" spans="1:10" s="62" customFormat="1" x14ac:dyDescent="0.45">
      <c r="A52">
        <v>45</v>
      </c>
      <c r="B52" s="183" t="s">
        <v>219</v>
      </c>
      <c r="C52" s="80" t="s">
        <v>85</v>
      </c>
      <c r="F52" s="26">
        <v>300</v>
      </c>
      <c r="G52" s="8"/>
      <c r="H52" s="8"/>
      <c r="I52" s="240">
        <f t="shared" si="0"/>
        <v>92830.569999999978</v>
      </c>
      <c r="J52"/>
    </row>
    <row r="53" spans="1:10" s="62" customFormat="1" x14ac:dyDescent="0.45">
      <c r="A53">
        <v>46</v>
      </c>
      <c r="B53" s="183" t="s">
        <v>222</v>
      </c>
      <c r="C53" s="80" t="s">
        <v>223</v>
      </c>
      <c r="G53" s="224">
        <v>497.47</v>
      </c>
      <c r="H53" s="8">
        <v>4.3</v>
      </c>
      <c r="I53" s="240">
        <f t="shared" si="0"/>
        <v>92328.799999999974</v>
      </c>
      <c r="J53"/>
    </row>
    <row r="54" spans="1:10" s="62" customFormat="1" x14ac:dyDescent="0.45">
      <c r="A54">
        <v>47</v>
      </c>
      <c r="B54" s="183" t="s">
        <v>222</v>
      </c>
      <c r="C54" s="80" t="s">
        <v>118</v>
      </c>
      <c r="G54" s="224">
        <v>350</v>
      </c>
      <c r="H54" s="8"/>
      <c r="I54" s="240">
        <f t="shared" si="0"/>
        <v>91978.799999999974</v>
      </c>
      <c r="J54"/>
    </row>
    <row r="55" spans="1:10" s="62" customFormat="1" x14ac:dyDescent="0.45">
      <c r="A55">
        <v>48</v>
      </c>
      <c r="B55" s="183" t="s">
        <v>222</v>
      </c>
      <c r="C55" t="s">
        <v>128</v>
      </c>
      <c r="D55"/>
      <c r="E55" s="6"/>
      <c r="F55" s="6"/>
      <c r="G55" s="224">
        <v>177</v>
      </c>
      <c r="H55" s="8"/>
      <c r="I55" s="240">
        <f t="shared" si="0"/>
        <v>91801.799999999974</v>
      </c>
      <c r="J55"/>
    </row>
    <row r="56" spans="1:10" s="62" customFormat="1" x14ac:dyDescent="0.45">
      <c r="A56">
        <v>49</v>
      </c>
      <c r="B56" s="183" t="s">
        <v>222</v>
      </c>
      <c r="C56" s="80" t="s">
        <v>224</v>
      </c>
      <c r="G56" s="222">
        <v>47.4</v>
      </c>
      <c r="H56" s="8"/>
      <c r="I56" s="240">
        <f t="shared" si="0"/>
        <v>91754.39999999998</v>
      </c>
      <c r="J56"/>
    </row>
    <row r="57" spans="1:10" s="62" customFormat="1" x14ac:dyDescent="0.45">
      <c r="A57">
        <v>50</v>
      </c>
      <c r="B57" s="183" t="s">
        <v>222</v>
      </c>
      <c r="C57" s="80" t="s">
        <v>85</v>
      </c>
      <c r="F57" s="26">
        <v>656.21</v>
      </c>
      <c r="G57" s="8"/>
      <c r="H57" s="8"/>
      <c r="I57" s="240">
        <f t="shared" si="0"/>
        <v>92410.609999999986</v>
      </c>
      <c r="J57"/>
    </row>
    <row r="58" spans="1:10" s="62" customFormat="1" x14ac:dyDescent="0.45">
      <c r="A58">
        <v>51</v>
      </c>
      <c r="B58" s="183" t="s">
        <v>222</v>
      </c>
      <c r="C58" s="80" t="s">
        <v>85</v>
      </c>
      <c r="F58" s="26">
        <v>359.26</v>
      </c>
      <c r="G58" s="8"/>
      <c r="H58" s="8"/>
      <c r="I58" s="240">
        <f t="shared" si="0"/>
        <v>92769.869999999981</v>
      </c>
      <c r="J58"/>
    </row>
    <row r="59" spans="1:10" s="62" customFormat="1" x14ac:dyDescent="0.45">
      <c r="A59">
        <v>52</v>
      </c>
      <c r="B59" s="183" t="s">
        <v>222</v>
      </c>
      <c r="C59" s="80" t="s">
        <v>87</v>
      </c>
      <c r="F59" s="26">
        <v>320.22000000000003</v>
      </c>
      <c r="G59" s="8"/>
      <c r="H59" s="8"/>
      <c r="I59" s="240">
        <f t="shared" si="0"/>
        <v>93090.089999999982</v>
      </c>
      <c r="J59"/>
    </row>
    <row r="60" spans="1:10" s="62" customFormat="1" x14ac:dyDescent="0.45">
      <c r="A60">
        <v>53</v>
      </c>
      <c r="B60" s="183" t="s">
        <v>222</v>
      </c>
      <c r="C60" s="80" t="s">
        <v>85</v>
      </c>
      <c r="F60" s="26">
        <v>314.24</v>
      </c>
      <c r="G60" s="8"/>
      <c r="H60" s="8"/>
      <c r="I60" s="240">
        <f t="shared" si="0"/>
        <v>93404.329999999987</v>
      </c>
      <c r="J60"/>
    </row>
    <row r="61" spans="1:10" s="62" customFormat="1" x14ac:dyDescent="0.45">
      <c r="A61">
        <v>54</v>
      </c>
      <c r="B61" s="183" t="s">
        <v>225</v>
      </c>
      <c r="C61" s="80" t="s">
        <v>142</v>
      </c>
      <c r="G61" s="222">
        <v>816.62</v>
      </c>
      <c r="H61" s="8"/>
      <c r="I61" s="240">
        <f t="shared" si="0"/>
        <v>92587.709999999992</v>
      </c>
      <c r="J61"/>
    </row>
    <row r="62" spans="1:10" s="62" customFormat="1" x14ac:dyDescent="0.45">
      <c r="A62">
        <v>55</v>
      </c>
      <c r="B62" s="183" t="s">
        <v>225</v>
      </c>
      <c r="C62" s="80" t="s">
        <v>87</v>
      </c>
      <c r="F62" s="26">
        <v>500</v>
      </c>
      <c r="G62" s="8"/>
      <c r="H62" s="8"/>
      <c r="I62" s="240">
        <f t="shared" si="0"/>
        <v>93087.709999999992</v>
      </c>
      <c r="J62"/>
    </row>
    <row r="63" spans="1:10" s="62" customFormat="1" x14ac:dyDescent="0.45">
      <c r="A63">
        <v>56</v>
      </c>
      <c r="B63" s="183" t="s">
        <v>225</v>
      </c>
      <c r="C63" s="80" t="s">
        <v>177</v>
      </c>
      <c r="F63" s="26">
        <v>320</v>
      </c>
      <c r="G63" s="8"/>
      <c r="H63" s="8"/>
      <c r="I63" s="240">
        <f t="shared" si="0"/>
        <v>93407.709999999992</v>
      </c>
      <c r="J63"/>
    </row>
    <row r="64" spans="1:10" s="62" customFormat="1" x14ac:dyDescent="0.45">
      <c r="A64">
        <v>57</v>
      </c>
      <c r="B64" s="183" t="s">
        <v>226</v>
      </c>
      <c r="C64" s="80" t="s">
        <v>227</v>
      </c>
      <c r="G64" s="224">
        <v>400</v>
      </c>
      <c r="H64" s="8"/>
      <c r="I64" s="240">
        <f t="shared" si="0"/>
        <v>93007.709999999992</v>
      </c>
      <c r="J64"/>
    </row>
    <row r="65" spans="1:10" s="62" customFormat="1" x14ac:dyDescent="0.45">
      <c r="A65">
        <v>58</v>
      </c>
      <c r="B65" s="183" t="s">
        <v>226</v>
      </c>
      <c r="C65" s="80" t="s">
        <v>141</v>
      </c>
      <c r="G65" s="222">
        <v>200</v>
      </c>
      <c r="H65" s="8"/>
      <c r="I65" s="240">
        <f t="shared" si="0"/>
        <v>92807.709999999992</v>
      </c>
      <c r="J65"/>
    </row>
    <row r="66" spans="1:10" s="62" customFormat="1" x14ac:dyDescent="0.45">
      <c r="A66">
        <v>59</v>
      </c>
      <c r="B66" s="183" t="s">
        <v>226</v>
      </c>
      <c r="C66" s="80" t="s">
        <v>85</v>
      </c>
      <c r="F66" s="26">
        <v>340.77</v>
      </c>
      <c r="G66" s="8"/>
      <c r="H66" s="8"/>
      <c r="I66" s="240">
        <f t="shared" si="0"/>
        <v>93148.479999999996</v>
      </c>
      <c r="J66"/>
    </row>
    <row r="67" spans="1:10" s="62" customFormat="1" x14ac:dyDescent="0.45">
      <c r="A67">
        <v>60</v>
      </c>
      <c r="B67" s="183" t="s">
        <v>226</v>
      </c>
      <c r="C67" s="80" t="s">
        <v>85</v>
      </c>
      <c r="F67" s="26">
        <v>318</v>
      </c>
      <c r="G67" s="8"/>
      <c r="H67" s="8"/>
      <c r="I67" s="240">
        <f t="shared" si="0"/>
        <v>93466.48</v>
      </c>
      <c r="J67"/>
    </row>
    <row r="68" spans="1:10" s="62" customFormat="1" x14ac:dyDescent="0.45">
      <c r="A68">
        <v>61</v>
      </c>
      <c r="B68" s="183" t="s">
        <v>228</v>
      </c>
      <c r="C68" s="80" t="s">
        <v>85</v>
      </c>
      <c r="F68" s="26">
        <v>323.47000000000003</v>
      </c>
      <c r="G68" s="8"/>
      <c r="H68" s="8"/>
      <c r="I68" s="240">
        <f t="shared" si="0"/>
        <v>93789.95</v>
      </c>
      <c r="J68"/>
    </row>
    <row r="69" spans="1:10" s="62" customFormat="1" x14ac:dyDescent="0.45">
      <c r="A69">
        <v>62</v>
      </c>
      <c r="B69" s="183" t="s">
        <v>228</v>
      </c>
      <c r="C69" s="80" t="s">
        <v>229</v>
      </c>
      <c r="G69" s="224">
        <v>295</v>
      </c>
      <c r="H69" s="8"/>
      <c r="I69" s="240">
        <f t="shared" si="0"/>
        <v>93494.95</v>
      </c>
      <c r="J69"/>
    </row>
    <row r="70" spans="1:10" s="62" customFormat="1" x14ac:dyDescent="0.45">
      <c r="A70">
        <v>63</v>
      </c>
      <c r="B70" s="183" t="s">
        <v>228</v>
      </c>
      <c r="C70" s="80" t="s">
        <v>118</v>
      </c>
      <c r="G70" s="222">
        <v>165</v>
      </c>
      <c r="H70" s="8"/>
      <c r="I70" s="240">
        <f t="shared" si="0"/>
        <v>93329.95</v>
      </c>
      <c r="J70"/>
    </row>
    <row r="71" spans="1:10" s="62" customFormat="1" x14ac:dyDescent="0.45">
      <c r="A71">
        <v>64</v>
      </c>
      <c r="B71" s="183" t="s">
        <v>228</v>
      </c>
      <c r="C71" s="80" t="s">
        <v>85</v>
      </c>
      <c r="F71" s="26">
        <v>347</v>
      </c>
      <c r="G71" s="8"/>
      <c r="H71" s="8"/>
      <c r="I71" s="240">
        <f t="shared" si="0"/>
        <v>93676.95</v>
      </c>
      <c r="J71"/>
    </row>
    <row r="72" spans="1:10" s="62" customFormat="1" x14ac:dyDescent="0.45">
      <c r="A72">
        <v>65</v>
      </c>
      <c r="B72" s="183" t="s">
        <v>231</v>
      </c>
      <c r="C72" s="80" t="s">
        <v>232</v>
      </c>
      <c r="G72" s="222">
        <v>50</v>
      </c>
      <c r="H72" s="8"/>
      <c r="I72" s="240">
        <f t="shared" si="0"/>
        <v>93626.95</v>
      </c>
      <c r="J72"/>
    </row>
    <row r="73" spans="1:10" s="62" customFormat="1" x14ac:dyDescent="0.45">
      <c r="A73">
        <v>66</v>
      </c>
      <c r="B73" s="183" t="s">
        <v>231</v>
      </c>
      <c r="C73" s="80" t="s">
        <v>118</v>
      </c>
      <c r="G73" s="226">
        <v>14.2</v>
      </c>
      <c r="H73" s="8"/>
      <c r="I73" s="240">
        <f t="shared" ref="I73:I147" si="1">I72+F73-G73-H73</f>
        <v>93612.75</v>
      </c>
      <c r="J73"/>
    </row>
    <row r="74" spans="1:10" s="62" customFormat="1" x14ac:dyDescent="0.45">
      <c r="A74">
        <v>67</v>
      </c>
      <c r="B74" s="183" t="s">
        <v>231</v>
      </c>
      <c r="C74" s="80" t="s">
        <v>85</v>
      </c>
      <c r="F74" s="26">
        <v>707.17</v>
      </c>
      <c r="G74" s="8"/>
      <c r="H74" s="8"/>
      <c r="I74" s="240">
        <f t="shared" si="1"/>
        <v>94319.92</v>
      </c>
      <c r="J74"/>
    </row>
    <row r="75" spans="1:10" s="62" customFormat="1" x14ac:dyDescent="0.45">
      <c r="A75">
        <v>68</v>
      </c>
      <c r="B75" s="183" t="s">
        <v>230</v>
      </c>
      <c r="C75" s="80" t="s">
        <v>119</v>
      </c>
      <c r="G75" s="8"/>
      <c r="H75" s="8">
        <v>0.05</v>
      </c>
      <c r="I75" s="240">
        <f t="shared" si="1"/>
        <v>94319.87</v>
      </c>
      <c r="J75"/>
    </row>
    <row r="76" spans="1:10" s="62" customFormat="1" x14ac:dyDescent="0.45">
      <c r="A76">
        <v>69</v>
      </c>
      <c r="B76" s="183" t="s">
        <v>230</v>
      </c>
      <c r="C76" s="80" t="s">
        <v>192</v>
      </c>
      <c r="G76" s="224">
        <v>1800</v>
      </c>
      <c r="H76" s="8"/>
      <c r="I76" s="240">
        <f>I75+F76-G76-H76</f>
        <v>92519.87</v>
      </c>
      <c r="J76"/>
    </row>
    <row r="77" spans="1:10" s="62" customFormat="1" x14ac:dyDescent="0.45">
      <c r="A77">
        <v>70</v>
      </c>
      <c r="B77" s="183" t="s">
        <v>230</v>
      </c>
      <c r="C77" s="80" t="s">
        <v>85</v>
      </c>
      <c r="F77" s="26">
        <v>500</v>
      </c>
      <c r="G77" s="8"/>
      <c r="H77" s="8"/>
      <c r="I77" s="240">
        <f t="shared" si="1"/>
        <v>93019.87</v>
      </c>
      <c r="J77"/>
    </row>
    <row r="78" spans="1:10" s="62" customFormat="1" x14ac:dyDescent="0.45">
      <c r="A78">
        <v>71</v>
      </c>
      <c r="B78" s="183" t="s">
        <v>234</v>
      </c>
      <c r="C78" s="80" t="s">
        <v>229</v>
      </c>
      <c r="G78" s="224">
        <v>560</v>
      </c>
      <c r="H78" s="8"/>
      <c r="I78" s="240">
        <f t="shared" si="1"/>
        <v>92459.87</v>
      </c>
      <c r="J78"/>
    </row>
    <row r="79" spans="1:10" s="62" customFormat="1" x14ac:dyDescent="0.45">
      <c r="A79">
        <v>72</v>
      </c>
      <c r="B79" s="183" t="s">
        <v>234</v>
      </c>
      <c r="C79" s="80" t="s">
        <v>85</v>
      </c>
      <c r="F79" s="26">
        <v>350</v>
      </c>
      <c r="G79" s="8"/>
      <c r="H79" s="8"/>
      <c r="I79" s="240">
        <f t="shared" si="1"/>
        <v>92809.87</v>
      </c>
      <c r="J79"/>
    </row>
    <row r="80" spans="1:10" s="62" customFormat="1" x14ac:dyDescent="0.45">
      <c r="A80">
        <v>73</v>
      </c>
      <c r="B80" s="183" t="s">
        <v>234</v>
      </c>
      <c r="C80" s="80" t="s">
        <v>87</v>
      </c>
      <c r="F80" s="26">
        <v>345.37</v>
      </c>
      <c r="G80" s="8"/>
      <c r="H80" s="8"/>
      <c r="I80" s="240">
        <f t="shared" si="1"/>
        <v>93155.239999999991</v>
      </c>
      <c r="J80"/>
    </row>
    <row r="81" spans="1:10" s="62" customFormat="1" x14ac:dyDescent="0.45">
      <c r="A81">
        <v>74</v>
      </c>
      <c r="B81" s="183" t="s">
        <v>234</v>
      </c>
      <c r="C81" s="80" t="s">
        <v>87</v>
      </c>
      <c r="F81" s="26">
        <v>300</v>
      </c>
      <c r="G81" s="8"/>
      <c r="H81" s="8"/>
      <c r="I81" s="240">
        <f t="shared" si="1"/>
        <v>93455.239999999991</v>
      </c>
      <c r="J81"/>
    </row>
    <row r="82" spans="1:10" s="62" customFormat="1" x14ac:dyDescent="0.45">
      <c r="A82">
        <v>75</v>
      </c>
      <c r="B82" s="183" t="s">
        <v>234</v>
      </c>
      <c r="C82" s="80" t="s">
        <v>86</v>
      </c>
      <c r="F82" s="26">
        <v>200</v>
      </c>
      <c r="G82" s="8"/>
      <c r="H82" s="8"/>
      <c r="I82" s="240">
        <f t="shared" si="1"/>
        <v>93655.239999999991</v>
      </c>
      <c r="J82"/>
    </row>
    <row r="83" spans="1:10" s="62" customFormat="1" x14ac:dyDescent="0.45">
      <c r="A83">
        <v>76</v>
      </c>
      <c r="B83" s="183" t="s">
        <v>233</v>
      </c>
      <c r="C83" s="80" t="s">
        <v>119</v>
      </c>
      <c r="G83" s="8"/>
      <c r="H83" s="8">
        <v>0.6</v>
      </c>
      <c r="I83" s="240">
        <f t="shared" si="1"/>
        <v>93654.639999999985</v>
      </c>
      <c r="J83"/>
    </row>
    <row r="84" spans="1:10" s="62" customFormat="1" x14ac:dyDescent="0.45">
      <c r="A84">
        <v>77</v>
      </c>
      <c r="B84" s="183" t="s">
        <v>233</v>
      </c>
      <c r="C84" s="80" t="s">
        <v>235</v>
      </c>
      <c r="G84" s="222">
        <v>12395.81</v>
      </c>
      <c r="H84" s="8"/>
      <c r="I84" s="240">
        <f t="shared" si="1"/>
        <v>81258.829999999987</v>
      </c>
      <c r="J84"/>
    </row>
    <row r="85" spans="1:10" s="62" customFormat="1" x14ac:dyDescent="0.45">
      <c r="A85">
        <v>78</v>
      </c>
      <c r="B85" s="183" t="s">
        <v>233</v>
      </c>
      <c r="C85" s="80" t="s">
        <v>118</v>
      </c>
      <c r="G85" s="224">
        <v>180</v>
      </c>
      <c r="H85" s="8"/>
      <c r="I85" s="240">
        <f t="shared" si="1"/>
        <v>81078.829999999987</v>
      </c>
      <c r="J85"/>
    </row>
    <row r="86" spans="1:10" s="62" customFormat="1" x14ac:dyDescent="0.45">
      <c r="A86">
        <v>79</v>
      </c>
      <c r="B86" s="183" t="s">
        <v>233</v>
      </c>
      <c r="C86" s="80" t="s">
        <v>118</v>
      </c>
      <c r="G86" s="226">
        <v>6</v>
      </c>
      <c r="H86" s="8"/>
      <c r="I86" s="240">
        <f t="shared" si="1"/>
        <v>81072.829999999987</v>
      </c>
      <c r="J86"/>
    </row>
    <row r="87" spans="1:10" s="62" customFormat="1" x14ac:dyDescent="0.45">
      <c r="A87">
        <v>80</v>
      </c>
      <c r="B87" s="183" t="s">
        <v>233</v>
      </c>
      <c r="C87" s="80" t="s">
        <v>118</v>
      </c>
      <c r="G87" s="226">
        <v>11.9</v>
      </c>
      <c r="H87" s="8"/>
      <c r="I87" s="240">
        <f t="shared" si="1"/>
        <v>81060.929999999993</v>
      </c>
      <c r="J87"/>
    </row>
    <row r="88" spans="1:10" s="62" customFormat="1" x14ac:dyDescent="0.45">
      <c r="A88">
        <v>81</v>
      </c>
      <c r="B88" s="183" t="s">
        <v>233</v>
      </c>
      <c r="C88" s="80" t="s">
        <v>86</v>
      </c>
      <c r="F88" s="26">
        <v>356</v>
      </c>
      <c r="G88" s="8"/>
      <c r="H88" s="8"/>
      <c r="I88" s="240">
        <f t="shared" si="1"/>
        <v>81416.929999999993</v>
      </c>
      <c r="J88"/>
    </row>
    <row r="89" spans="1:10" s="62" customFormat="1" x14ac:dyDescent="0.45">
      <c r="A89">
        <v>82</v>
      </c>
      <c r="B89" s="183" t="s">
        <v>233</v>
      </c>
      <c r="C89" s="80" t="s">
        <v>115</v>
      </c>
      <c r="F89" s="26">
        <v>329</v>
      </c>
      <c r="G89" s="8"/>
      <c r="H89" s="8"/>
      <c r="I89" s="240">
        <f t="shared" si="1"/>
        <v>81745.929999999993</v>
      </c>
      <c r="J89"/>
    </row>
    <row r="90" spans="1:10" s="62" customFormat="1" x14ac:dyDescent="0.45">
      <c r="A90">
        <v>83</v>
      </c>
      <c r="B90" s="183" t="s">
        <v>236</v>
      </c>
      <c r="C90" s="80" t="s">
        <v>153</v>
      </c>
      <c r="G90" s="229">
        <v>335.4</v>
      </c>
      <c r="H90" s="8"/>
      <c r="I90" s="240">
        <f t="shared" si="1"/>
        <v>81410.53</v>
      </c>
      <c r="J90"/>
    </row>
    <row r="91" spans="1:10" s="62" customFormat="1" x14ac:dyDescent="0.45">
      <c r="A91">
        <v>84</v>
      </c>
      <c r="B91" s="183" t="s">
        <v>236</v>
      </c>
      <c r="C91" s="80" t="s">
        <v>150</v>
      </c>
      <c r="G91" s="229">
        <v>342.4</v>
      </c>
      <c r="H91" s="8"/>
      <c r="I91" s="240">
        <f t="shared" si="1"/>
        <v>81068.13</v>
      </c>
      <c r="J91"/>
    </row>
    <row r="92" spans="1:10" s="62" customFormat="1" x14ac:dyDescent="0.45">
      <c r="A92">
        <v>85</v>
      </c>
      <c r="B92" s="183" t="s">
        <v>236</v>
      </c>
      <c r="C92" s="80" t="s">
        <v>147</v>
      </c>
      <c r="G92" s="229">
        <v>224.8</v>
      </c>
      <c r="H92" s="8"/>
      <c r="I92" s="240">
        <f t="shared" si="1"/>
        <v>80843.33</v>
      </c>
      <c r="J92"/>
    </row>
    <row r="93" spans="1:10" s="62" customFormat="1" x14ac:dyDescent="0.45">
      <c r="A93">
        <v>86</v>
      </c>
      <c r="B93" s="183" t="s">
        <v>236</v>
      </c>
      <c r="C93" s="80" t="s">
        <v>151</v>
      </c>
      <c r="G93" s="229">
        <v>324</v>
      </c>
      <c r="H93" s="8"/>
      <c r="I93" s="240">
        <f t="shared" si="1"/>
        <v>80519.33</v>
      </c>
      <c r="J93"/>
    </row>
    <row r="94" spans="1:10" s="62" customFormat="1" x14ac:dyDescent="0.45">
      <c r="A94">
        <v>87</v>
      </c>
      <c r="B94" s="183" t="s">
        <v>236</v>
      </c>
      <c r="C94" s="80" t="s">
        <v>149</v>
      </c>
      <c r="G94" s="229">
        <v>229.7</v>
      </c>
      <c r="H94" s="8"/>
      <c r="I94" s="240">
        <f t="shared" si="1"/>
        <v>80289.63</v>
      </c>
      <c r="J94"/>
    </row>
    <row r="95" spans="1:10" s="62" customFormat="1" x14ac:dyDescent="0.45">
      <c r="A95">
        <v>88</v>
      </c>
      <c r="B95" s="183" t="s">
        <v>236</v>
      </c>
      <c r="C95" s="80" t="s">
        <v>148</v>
      </c>
      <c r="G95" s="229">
        <v>245.4</v>
      </c>
      <c r="H95" s="8"/>
      <c r="I95" s="240">
        <f t="shared" si="1"/>
        <v>80044.23000000001</v>
      </c>
      <c r="J95"/>
    </row>
    <row r="96" spans="1:10" s="62" customFormat="1" x14ac:dyDescent="0.45">
      <c r="A96">
        <v>89</v>
      </c>
      <c r="B96" s="183" t="s">
        <v>236</v>
      </c>
      <c r="C96" s="80" t="s">
        <v>152</v>
      </c>
      <c r="G96" s="229">
        <v>157.5</v>
      </c>
      <c r="H96" s="8"/>
      <c r="I96" s="240">
        <f t="shared" si="1"/>
        <v>79886.73000000001</v>
      </c>
      <c r="J96"/>
    </row>
    <row r="97" spans="1:10" s="62" customFormat="1" x14ac:dyDescent="0.45">
      <c r="A97">
        <v>90</v>
      </c>
      <c r="B97" s="183" t="s">
        <v>236</v>
      </c>
      <c r="C97" s="80" t="s">
        <v>146</v>
      </c>
      <c r="G97" s="229">
        <v>294.2</v>
      </c>
      <c r="H97" s="8"/>
      <c r="I97" s="240">
        <f t="shared" si="1"/>
        <v>79592.530000000013</v>
      </c>
      <c r="J97"/>
    </row>
    <row r="98" spans="1:10" s="62" customFormat="1" x14ac:dyDescent="0.45">
      <c r="A98">
        <v>91</v>
      </c>
      <c r="B98" s="183" t="s">
        <v>236</v>
      </c>
      <c r="C98" s="80" t="s">
        <v>155</v>
      </c>
      <c r="G98" s="229">
        <v>244.6</v>
      </c>
      <c r="H98" s="8"/>
      <c r="I98" s="240">
        <f t="shared" si="1"/>
        <v>79347.930000000008</v>
      </c>
      <c r="J98"/>
    </row>
    <row r="99" spans="1:10" s="62" customFormat="1" x14ac:dyDescent="0.45">
      <c r="A99">
        <v>92</v>
      </c>
      <c r="B99" s="183" t="s">
        <v>236</v>
      </c>
      <c r="C99" s="80" t="s">
        <v>154</v>
      </c>
      <c r="G99" s="229">
        <v>3305.8</v>
      </c>
      <c r="H99" s="8"/>
      <c r="I99" s="240">
        <f t="shared" si="1"/>
        <v>76042.13</v>
      </c>
      <c r="J99"/>
    </row>
    <row r="100" spans="1:10" s="62" customFormat="1" x14ac:dyDescent="0.45">
      <c r="A100">
        <v>93</v>
      </c>
      <c r="B100" s="183" t="s">
        <v>236</v>
      </c>
      <c r="C100" s="80" t="s">
        <v>140</v>
      </c>
      <c r="G100" s="222">
        <v>180.2</v>
      </c>
      <c r="H100" s="8"/>
      <c r="I100" s="240">
        <f t="shared" si="1"/>
        <v>75861.930000000008</v>
      </c>
      <c r="J100"/>
    </row>
    <row r="101" spans="1:10" s="62" customFormat="1" x14ac:dyDescent="0.45">
      <c r="A101">
        <v>94</v>
      </c>
      <c r="B101" s="183" t="s">
        <v>236</v>
      </c>
      <c r="C101" s="80" t="s">
        <v>145</v>
      </c>
      <c r="G101" s="228">
        <v>5761.8</v>
      </c>
      <c r="H101" s="8"/>
      <c r="I101" s="240">
        <f t="shared" si="1"/>
        <v>70100.13</v>
      </c>
      <c r="J101"/>
    </row>
    <row r="102" spans="1:10" s="62" customFormat="1" x14ac:dyDescent="0.45">
      <c r="A102">
        <v>95</v>
      </c>
      <c r="B102" s="183" t="s">
        <v>236</v>
      </c>
      <c r="C102" s="80" t="s">
        <v>156</v>
      </c>
      <c r="G102" s="228">
        <v>7967.7</v>
      </c>
      <c r="H102" s="8"/>
      <c r="I102" s="240">
        <f t="shared" si="1"/>
        <v>62132.430000000008</v>
      </c>
      <c r="J102"/>
    </row>
    <row r="103" spans="1:10" s="62" customFormat="1" x14ac:dyDescent="0.45">
      <c r="A103">
        <v>96</v>
      </c>
      <c r="B103" s="183" t="s">
        <v>236</v>
      </c>
      <c r="C103" s="79" t="s">
        <v>157</v>
      </c>
      <c r="G103" s="227">
        <v>1946.65</v>
      </c>
      <c r="H103" s="90">
        <v>4.3</v>
      </c>
      <c r="I103" s="240">
        <f t="shared" si="1"/>
        <v>60181.48</v>
      </c>
      <c r="J103"/>
    </row>
    <row r="104" spans="1:10" s="62" customFormat="1" x14ac:dyDescent="0.45">
      <c r="A104">
        <v>97</v>
      </c>
      <c r="B104" s="183" t="s">
        <v>236</v>
      </c>
      <c r="C104" s="79" t="s">
        <v>158</v>
      </c>
      <c r="G104" s="227">
        <v>500</v>
      </c>
      <c r="H104" s="90">
        <v>4.3</v>
      </c>
      <c r="I104" s="240">
        <f t="shared" si="1"/>
        <v>59677.18</v>
      </c>
      <c r="J104"/>
    </row>
    <row r="105" spans="1:10" s="62" customFormat="1" x14ac:dyDescent="0.45">
      <c r="A105">
        <v>98</v>
      </c>
      <c r="B105" s="183">
        <v>45703</v>
      </c>
      <c r="C105" s="80" t="s">
        <v>115</v>
      </c>
      <c r="F105" s="26">
        <v>1200</v>
      </c>
      <c r="G105" s="8"/>
      <c r="H105" s="8"/>
      <c r="I105" s="240">
        <f t="shared" si="1"/>
        <v>60877.18</v>
      </c>
      <c r="J105"/>
    </row>
    <row r="106" spans="1:10" s="62" customFormat="1" x14ac:dyDescent="0.45">
      <c r="A106">
        <v>99</v>
      </c>
      <c r="B106" s="183">
        <v>45703</v>
      </c>
      <c r="C106" s="80" t="s">
        <v>86</v>
      </c>
      <c r="F106" s="26">
        <v>780</v>
      </c>
      <c r="G106" s="8"/>
      <c r="H106" s="8"/>
      <c r="I106" s="240">
        <f t="shared" si="1"/>
        <v>61657.18</v>
      </c>
      <c r="J106"/>
    </row>
    <row r="107" spans="1:10" s="62" customFormat="1" x14ac:dyDescent="0.45">
      <c r="A107">
        <v>100</v>
      </c>
      <c r="B107" s="183">
        <v>45703</v>
      </c>
      <c r="C107" s="80" t="s">
        <v>85</v>
      </c>
      <c r="F107" s="26">
        <v>340</v>
      </c>
      <c r="G107" s="8"/>
      <c r="H107" s="8"/>
      <c r="I107" s="240">
        <f t="shared" si="1"/>
        <v>61997.18</v>
      </c>
      <c r="J107"/>
    </row>
    <row r="108" spans="1:10" s="62" customFormat="1" x14ac:dyDescent="0.45">
      <c r="A108">
        <v>101</v>
      </c>
      <c r="B108" s="183" t="s">
        <v>238</v>
      </c>
      <c r="C108" s="80" t="s">
        <v>85</v>
      </c>
      <c r="F108" s="26">
        <v>500</v>
      </c>
      <c r="G108" s="8"/>
      <c r="H108" s="8"/>
      <c r="I108" s="240">
        <f t="shared" si="1"/>
        <v>62497.18</v>
      </c>
      <c r="J108"/>
    </row>
    <row r="109" spans="1:10" s="62" customFormat="1" x14ac:dyDescent="0.45">
      <c r="A109">
        <v>102</v>
      </c>
      <c r="B109" s="183" t="s">
        <v>238</v>
      </c>
      <c r="C109" s="80" t="s">
        <v>119</v>
      </c>
      <c r="G109" s="8"/>
      <c r="H109" s="8">
        <v>0.1</v>
      </c>
      <c r="I109" s="240">
        <f t="shared" si="1"/>
        <v>62497.08</v>
      </c>
      <c r="J109"/>
    </row>
    <row r="110" spans="1:10" s="62" customFormat="1" x14ac:dyDescent="0.45">
      <c r="A110">
        <v>103</v>
      </c>
      <c r="B110" s="183" t="s">
        <v>237</v>
      </c>
      <c r="C110" s="80" t="s">
        <v>191</v>
      </c>
      <c r="G110" s="224">
        <v>72.14</v>
      </c>
      <c r="H110" s="8"/>
      <c r="I110" s="240">
        <f t="shared" si="1"/>
        <v>62424.94</v>
      </c>
      <c r="J110"/>
    </row>
    <row r="111" spans="1:10" s="62" customFormat="1" x14ac:dyDescent="0.45">
      <c r="A111">
        <v>104</v>
      </c>
      <c r="B111" s="183" t="s">
        <v>237</v>
      </c>
      <c r="C111" s="80" t="s">
        <v>87</v>
      </c>
      <c r="F111" s="26">
        <v>362</v>
      </c>
      <c r="G111" s="8"/>
      <c r="H111" s="8"/>
      <c r="I111" s="240">
        <f t="shared" si="1"/>
        <v>62786.94</v>
      </c>
      <c r="J111"/>
    </row>
    <row r="112" spans="1:10" s="62" customFormat="1" x14ac:dyDescent="0.45">
      <c r="A112">
        <v>105</v>
      </c>
      <c r="B112" s="183" t="s">
        <v>237</v>
      </c>
      <c r="C112" s="80" t="s">
        <v>87</v>
      </c>
      <c r="F112" s="26">
        <v>406.84</v>
      </c>
      <c r="G112" s="8"/>
      <c r="H112" s="8"/>
      <c r="I112" s="240">
        <f t="shared" si="1"/>
        <v>63193.78</v>
      </c>
      <c r="J112"/>
    </row>
    <row r="113" spans="1:10" s="62" customFormat="1" x14ac:dyDescent="0.45">
      <c r="A113">
        <v>106</v>
      </c>
      <c r="B113" s="183" t="s">
        <v>237</v>
      </c>
      <c r="C113" s="80" t="s">
        <v>87</v>
      </c>
      <c r="F113" s="26">
        <v>411.93</v>
      </c>
      <c r="G113" s="8"/>
      <c r="H113" s="8"/>
      <c r="I113" s="240">
        <f t="shared" si="1"/>
        <v>63605.71</v>
      </c>
      <c r="J113"/>
    </row>
    <row r="114" spans="1:10" s="62" customFormat="1" x14ac:dyDescent="0.45">
      <c r="A114">
        <v>107</v>
      </c>
      <c r="B114" s="183" t="s">
        <v>237</v>
      </c>
      <c r="C114" s="80" t="s">
        <v>87</v>
      </c>
      <c r="F114" s="26">
        <v>400.74</v>
      </c>
      <c r="G114" s="8"/>
      <c r="H114" s="8"/>
      <c r="I114" s="240">
        <f t="shared" si="1"/>
        <v>64006.45</v>
      </c>
      <c r="J114"/>
    </row>
    <row r="115" spans="1:10" s="62" customFormat="1" x14ac:dyDescent="0.45">
      <c r="A115">
        <v>108</v>
      </c>
      <c r="B115" s="183" t="s">
        <v>237</v>
      </c>
      <c r="C115" s="80" t="s">
        <v>86</v>
      </c>
      <c r="F115" s="26">
        <v>721.78</v>
      </c>
      <c r="G115" s="8"/>
      <c r="H115" s="8"/>
      <c r="I115" s="240">
        <f t="shared" si="1"/>
        <v>64728.229999999996</v>
      </c>
      <c r="J115"/>
    </row>
    <row r="116" spans="1:10" s="62" customFormat="1" x14ac:dyDescent="0.45">
      <c r="A116">
        <v>109</v>
      </c>
      <c r="B116" s="183" t="s">
        <v>237</v>
      </c>
      <c r="C116" s="80" t="s">
        <v>87</v>
      </c>
      <c r="F116" s="26">
        <v>434</v>
      </c>
      <c r="G116" s="8"/>
      <c r="H116" s="8"/>
      <c r="I116" s="240">
        <f t="shared" si="1"/>
        <v>65162.229999999996</v>
      </c>
      <c r="J116"/>
    </row>
    <row r="117" spans="1:10" s="62" customFormat="1" x14ac:dyDescent="0.45">
      <c r="A117">
        <v>110</v>
      </c>
      <c r="B117" s="183" t="s">
        <v>237</v>
      </c>
      <c r="C117" s="80" t="s">
        <v>240</v>
      </c>
      <c r="F117" s="26">
        <v>336.9</v>
      </c>
      <c r="G117" s="8"/>
      <c r="H117" s="8"/>
      <c r="I117" s="240">
        <f t="shared" si="1"/>
        <v>65499.13</v>
      </c>
      <c r="J117"/>
    </row>
    <row r="118" spans="1:10" s="62" customFormat="1" x14ac:dyDescent="0.45">
      <c r="A118">
        <v>111</v>
      </c>
      <c r="B118" s="183" t="s">
        <v>237</v>
      </c>
      <c r="C118" s="80" t="s">
        <v>85</v>
      </c>
      <c r="F118" s="26">
        <v>322.83</v>
      </c>
      <c r="G118" s="8"/>
      <c r="H118" s="8"/>
      <c r="I118" s="240">
        <f t="shared" si="1"/>
        <v>65821.959999999992</v>
      </c>
      <c r="J118"/>
    </row>
    <row r="119" spans="1:10" s="62" customFormat="1" x14ac:dyDescent="0.45">
      <c r="A119">
        <v>112</v>
      </c>
      <c r="B119" s="80" t="s">
        <v>239</v>
      </c>
      <c r="C119" s="80" t="s">
        <v>131</v>
      </c>
      <c r="G119" s="246">
        <v>399.48</v>
      </c>
      <c r="H119" s="8"/>
      <c r="I119" s="240">
        <f t="shared" si="1"/>
        <v>65422.479999999989</v>
      </c>
      <c r="J119"/>
    </row>
    <row r="120" spans="1:10" s="62" customFormat="1" x14ac:dyDescent="0.45">
      <c r="A120">
        <v>113</v>
      </c>
      <c r="B120" s="80" t="s">
        <v>239</v>
      </c>
      <c r="C120" s="80" t="s">
        <v>132</v>
      </c>
      <c r="G120" s="246">
        <v>299.93</v>
      </c>
      <c r="H120" s="8"/>
      <c r="I120" s="240">
        <f t="shared" si="1"/>
        <v>65122.549999999988</v>
      </c>
      <c r="J120"/>
    </row>
    <row r="121" spans="1:10" s="62" customFormat="1" x14ac:dyDescent="0.45">
      <c r="A121">
        <v>114</v>
      </c>
      <c r="B121" s="183" t="s">
        <v>239</v>
      </c>
      <c r="C121" s="80" t="s">
        <v>133</v>
      </c>
      <c r="G121" s="247">
        <v>274.89999999999998</v>
      </c>
      <c r="H121" s="8"/>
      <c r="I121" s="240">
        <f t="shared" si="1"/>
        <v>64847.649999999987</v>
      </c>
      <c r="J121"/>
    </row>
    <row r="122" spans="1:10" s="62" customFormat="1" x14ac:dyDescent="0.45">
      <c r="A122">
        <v>115</v>
      </c>
      <c r="B122" s="183" t="s">
        <v>239</v>
      </c>
      <c r="C122" s="80" t="s">
        <v>134</v>
      </c>
      <c r="G122" s="222">
        <v>128.87</v>
      </c>
      <c r="H122" s="8"/>
      <c r="I122" s="240">
        <f t="shared" si="1"/>
        <v>64718.779999999984</v>
      </c>
      <c r="J122"/>
    </row>
    <row r="123" spans="1:10" s="62" customFormat="1" x14ac:dyDescent="0.45">
      <c r="A123">
        <v>116</v>
      </c>
      <c r="B123" s="183" t="s">
        <v>239</v>
      </c>
      <c r="C123" s="80" t="s">
        <v>118</v>
      </c>
      <c r="G123" s="224">
        <v>36.799999999999997</v>
      </c>
      <c r="H123" s="8"/>
      <c r="I123" s="240">
        <f t="shared" si="1"/>
        <v>64681.979999999981</v>
      </c>
      <c r="J123"/>
    </row>
    <row r="124" spans="1:10" s="62" customFormat="1" x14ac:dyDescent="0.45">
      <c r="A124">
        <v>117</v>
      </c>
      <c r="B124" s="183" t="s">
        <v>239</v>
      </c>
      <c r="C124" s="80" t="s">
        <v>118</v>
      </c>
      <c r="G124" s="226">
        <v>15</v>
      </c>
      <c r="H124" s="8"/>
      <c r="I124" s="240">
        <f t="shared" si="1"/>
        <v>64666.979999999981</v>
      </c>
      <c r="J124"/>
    </row>
    <row r="125" spans="1:10" s="62" customFormat="1" x14ac:dyDescent="0.45">
      <c r="A125">
        <v>118</v>
      </c>
      <c r="B125" s="183" t="s">
        <v>239</v>
      </c>
      <c r="C125" s="80" t="s">
        <v>115</v>
      </c>
      <c r="F125" s="26">
        <v>672.96</v>
      </c>
      <c r="G125" s="8"/>
      <c r="H125" s="8"/>
      <c r="I125" s="240">
        <f t="shared" si="1"/>
        <v>65339.939999999981</v>
      </c>
      <c r="J125"/>
    </row>
    <row r="126" spans="1:10" s="62" customFormat="1" x14ac:dyDescent="0.45">
      <c r="A126">
        <v>119</v>
      </c>
      <c r="B126" s="183" t="s">
        <v>239</v>
      </c>
      <c r="C126" s="80" t="s">
        <v>143</v>
      </c>
      <c r="F126" s="26">
        <v>600</v>
      </c>
      <c r="G126" s="8"/>
      <c r="H126" s="8"/>
      <c r="I126" s="240">
        <f t="shared" si="1"/>
        <v>65939.939999999973</v>
      </c>
      <c r="J126"/>
    </row>
    <row r="127" spans="1:10" s="62" customFormat="1" x14ac:dyDescent="0.45">
      <c r="A127">
        <v>120</v>
      </c>
      <c r="B127" s="183" t="s">
        <v>239</v>
      </c>
      <c r="C127" s="80" t="s">
        <v>143</v>
      </c>
      <c r="F127" s="26">
        <v>412.72</v>
      </c>
      <c r="G127" s="8"/>
      <c r="H127" s="8"/>
      <c r="I127" s="240">
        <f t="shared" si="1"/>
        <v>66352.659999999974</v>
      </c>
      <c r="J127"/>
    </row>
    <row r="128" spans="1:10" s="62" customFormat="1" x14ac:dyDescent="0.45">
      <c r="A128">
        <v>121</v>
      </c>
      <c r="B128" s="183" t="s">
        <v>239</v>
      </c>
      <c r="C128" s="80" t="s">
        <v>229</v>
      </c>
      <c r="G128" s="248">
        <v>295</v>
      </c>
      <c r="H128" s="8"/>
      <c r="I128" s="240">
        <f t="shared" si="1"/>
        <v>66057.659999999974</v>
      </c>
      <c r="J128"/>
    </row>
    <row r="129" spans="1:10" s="62" customFormat="1" x14ac:dyDescent="0.45">
      <c r="A129">
        <v>122</v>
      </c>
      <c r="B129" s="183" t="s">
        <v>239</v>
      </c>
      <c r="C129" s="80" t="s">
        <v>113</v>
      </c>
      <c r="F129" s="26">
        <v>400</v>
      </c>
      <c r="G129" s="8"/>
      <c r="H129" s="8"/>
      <c r="I129" s="240">
        <f t="shared" si="1"/>
        <v>66457.659999999974</v>
      </c>
      <c r="J129"/>
    </row>
    <row r="130" spans="1:10" s="62" customFormat="1" x14ac:dyDescent="0.45">
      <c r="A130">
        <v>123</v>
      </c>
      <c r="B130" s="183" t="s">
        <v>239</v>
      </c>
      <c r="C130" s="80" t="s">
        <v>85</v>
      </c>
      <c r="F130" s="26">
        <v>380.95</v>
      </c>
      <c r="G130" s="8"/>
      <c r="H130" s="8"/>
      <c r="I130" s="240">
        <f t="shared" si="1"/>
        <v>66838.609999999971</v>
      </c>
      <c r="J130"/>
    </row>
    <row r="131" spans="1:10" s="62" customFormat="1" x14ac:dyDescent="0.45">
      <c r="A131">
        <v>124</v>
      </c>
      <c r="B131" s="183" t="s">
        <v>239</v>
      </c>
      <c r="C131" s="80" t="s">
        <v>85</v>
      </c>
      <c r="F131" s="26">
        <v>374</v>
      </c>
      <c r="G131" s="8"/>
      <c r="H131" s="8"/>
      <c r="I131" s="240">
        <f t="shared" si="1"/>
        <v>67212.609999999971</v>
      </c>
      <c r="J131"/>
    </row>
    <row r="132" spans="1:10" s="62" customFormat="1" x14ac:dyDescent="0.45">
      <c r="A132">
        <v>125</v>
      </c>
      <c r="B132" s="183" t="s">
        <v>242</v>
      </c>
      <c r="C132" s="80" t="s">
        <v>85</v>
      </c>
      <c r="F132" s="26">
        <v>713.85</v>
      </c>
      <c r="G132" s="8"/>
      <c r="H132" s="8"/>
      <c r="I132" s="240">
        <f t="shared" si="1"/>
        <v>67926.459999999977</v>
      </c>
      <c r="J132"/>
    </row>
    <row r="133" spans="1:10" s="62" customFormat="1" x14ac:dyDescent="0.45">
      <c r="A133">
        <v>126</v>
      </c>
      <c r="B133" s="183" t="s">
        <v>241</v>
      </c>
      <c r="C133" s="80" t="s">
        <v>85</v>
      </c>
      <c r="F133" s="26">
        <v>19</v>
      </c>
      <c r="G133" s="8"/>
      <c r="H133" s="8"/>
      <c r="I133" s="240">
        <f t="shared" si="1"/>
        <v>67945.459999999977</v>
      </c>
      <c r="J133"/>
    </row>
    <row r="134" spans="1:10" s="62" customFormat="1" x14ac:dyDescent="0.45">
      <c r="A134">
        <v>127</v>
      </c>
      <c r="B134" s="183" t="s">
        <v>244</v>
      </c>
      <c r="C134" s="80" t="s">
        <v>85</v>
      </c>
      <c r="F134" s="26">
        <v>300</v>
      </c>
      <c r="G134" s="8"/>
      <c r="H134" s="8"/>
      <c r="I134" s="240">
        <f t="shared" si="1"/>
        <v>68245.459999999977</v>
      </c>
      <c r="J134"/>
    </row>
    <row r="135" spans="1:10" s="62" customFormat="1" x14ac:dyDescent="0.45">
      <c r="A135">
        <v>128</v>
      </c>
      <c r="B135" s="183" t="s">
        <v>244</v>
      </c>
      <c r="C135" s="80" t="s">
        <v>246</v>
      </c>
      <c r="F135" s="26">
        <v>300</v>
      </c>
      <c r="G135" s="8"/>
      <c r="H135" s="8"/>
      <c r="I135" s="240">
        <f t="shared" si="1"/>
        <v>68545.459999999977</v>
      </c>
      <c r="J135"/>
    </row>
    <row r="136" spans="1:10" s="62" customFormat="1" x14ac:dyDescent="0.45">
      <c r="A136">
        <v>129</v>
      </c>
      <c r="B136" s="183" t="s">
        <v>241</v>
      </c>
      <c r="C136" s="80" t="s">
        <v>87</v>
      </c>
      <c r="F136" s="26">
        <v>311.08999999999997</v>
      </c>
      <c r="G136" s="8"/>
      <c r="H136" s="8"/>
      <c r="I136" s="240">
        <f t="shared" si="1"/>
        <v>68856.549999999974</v>
      </c>
      <c r="J136"/>
    </row>
    <row r="137" spans="1:10" s="62" customFormat="1" x14ac:dyDescent="0.45">
      <c r="A137">
        <v>130</v>
      </c>
      <c r="B137" s="183" t="s">
        <v>241</v>
      </c>
      <c r="C137" s="80" t="s">
        <v>87</v>
      </c>
      <c r="F137" s="26">
        <v>314</v>
      </c>
      <c r="G137" s="8"/>
      <c r="H137" s="8"/>
      <c r="I137" s="240">
        <f t="shared" si="1"/>
        <v>69170.549999999974</v>
      </c>
      <c r="J137"/>
    </row>
    <row r="138" spans="1:10" s="62" customFormat="1" x14ac:dyDescent="0.45">
      <c r="A138">
        <v>131</v>
      </c>
      <c r="B138" s="183" t="s">
        <v>241</v>
      </c>
      <c r="C138" s="80" t="s">
        <v>85</v>
      </c>
      <c r="F138" s="26">
        <v>320.87</v>
      </c>
      <c r="G138" s="8"/>
      <c r="H138" s="8"/>
      <c r="I138" s="240">
        <f t="shared" si="1"/>
        <v>69491.419999999969</v>
      </c>
      <c r="J138"/>
    </row>
    <row r="139" spans="1:10" s="62" customFormat="1" x14ac:dyDescent="0.45">
      <c r="A139">
        <v>132</v>
      </c>
      <c r="B139" s="183" t="s">
        <v>242</v>
      </c>
      <c r="C139" s="80" t="s">
        <v>243</v>
      </c>
      <c r="F139" s="26">
        <v>321</v>
      </c>
      <c r="G139" s="8"/>
      <c r="H139" s="8"/>
      <c r="I139" s="240">
        <f t="shared" si="1"/>
        <v>69812.419999999969</v>
      </c>
      <c r="J139"/>
    </row>
    <row r="140" spans="1:10" s="62" customFormat="1" x14ac:dyDescent="0.45">
      <c r="A140">
        <v>133</v>
      </c>
      <c r="B140" s="183" t="s">
        <v>241</v>
      </c>
      <c r="C140" s="80" t="s">
        <v>86</v>
      </c>
      <c r="F140" s="26">
        <v>322.12</v>
      </c>
      <c r="G140" s="8"/>
      <c r="H140" s="8"/>
      <c r="I140" s="240">
        <f t="shared" si="1"/>
        <v>70134.539999999964</v>
      </c>
      <c r="J140"/>
    </row>
    <row r="141" spans="1:10" s="62" customFormat="1" x14ac:dyDescent="0.45">
      <c r="A141">
        <v>134</v>
      </c>
      <c r="B141" s="183" t="s">
        <v>242</v>
      </c>
      <c r="C141" s="80" t="s">
        <v>85</v>
      </c>
      <c r="F141" s="26">
        <v>322.73</v>
      </c>
      <c r="G141" s="8"/>
      <c r="H141" s="8"/>
      <c r="I141" s="240">
        <f t="shared" si="1"/>
        <v>70457.26999999996</v>
      </c>
      <c r="J141"/>
    </row>
    <row r="142" spans="1:10" s="62" customFormat="1" x14ac:dyDescent="0.45">
      <c r="A142">
        <v>135</v>
      </c>
      <c r="B142" s="183" t="s">
        <v>242</v>
      </c>
      <c r="C142" s="80" t="s">
        <v>85</v>
      </c>
      <c r="F142" s="26">
        <v>326.23</v>
      </c>
      <c r="G142" s="8"/>
      <c r="H142" s="8"/>
      <c r="I142" s="240">
        <f t="shared" si="1"/>
        <v>70783.499999999956</v>
      </c>
      <c r="J142"/>
    </row>
    <row r="143" spans="1:10" s="62" customFormat="1" x14ac:dyDescent="0.45">
      <c r="A143">
        <v>136</v>
      </c>
      <c r="B143" s="183" t="s">
        <v>242</v>
      </c>
      <c r="C143" s="80" t="s">
        <v>188</v>
      </c>
      <c r="F143" s="26">
        <v>326.63</v>
      </c>
      <c r="G143" s="8"/>
      <c r="H143" s="8"/>
      <c r="I143" s="240">
        <f t="shared" si="1"/>
        <v>71110.129999999961</v>
      </c>
      <c r="J143"/>
    </row>
    <row r="144" spans="1:10" s="62" customFormat="1" x14ac:dyDescent="0.45">
      <c r="A144">
        <v>137</v>
      </c>
      <c r="B144" s="183" t="s">
        <v>242</v>
      </c>
      <c r="C144" s="80" t="s">
        <v>87</v>
      </c>
      <c r="F144" s="26">
        <v>346.78</v>
      </c>
      <c r="G144" s="8"/>
      <c r="H144" s="8"/>
      <c r="I144" s="240">
        <f t="shared" si="1"/>
        <v>71456.90999999996</v>
      </c>
      <c r="J144"/>
    </row>
    <row r="145" spans="1:10" s="62" customFormat="1" x14ac:dyDescent="0.45">
      <c r="A145">
        <v>138</v>
      </c>
      <c r="B145" s="183" t="s">
        <v>242</v>
      </c>
      <c r="C145" s="80" t="s">
        <v>87</v>
      </c>
      <c r="F145" s="26">
        <v>351.67</v>
      </c>
      <c r="G145" s="8"/>
      <c r="H145" s="8"/>
      <c r="I145" s="240">
        <f t="shared" si="1"/>
        <v>71808.579999999958</v>
      </c>
      <c r="J145"/>
    </row>
    <row r="146" spans="1:10" s="62" customFormat="1" x14ac:dyDescent="0.45">
      <c r="A146">
        <v>139</v>
      </c>
      <c r="B146" s="183" t="s">
        <v>242</v>
      </c>
      <c r="C146" s="80" t="s">
        <v>85</v>
      </c>
      <c r="F146" s="26">
        <v>354.84</v>
      </c>
      <c r="G146" s="8"/>
      <c r="H146" s="8"/>
      <c r="I146" s="240">
        <f t="shared" si="1"/>
        <v>72163.419999999955</v>
      </c>
      <c r="J146"/>
    </row>
    <row r="147" spans="1:10" s="62" customFormat="1" x14ac:dyDescent="0.45">
      <c r="A147">
        <v>140</v>
      </c>
      <c r="B147" s="183" t="s">
        <v>242</v>
      </c>
      <c r="C147" s="80" t="s">
        <v>87</v>
      </c>
      <c r="F147" s="26">
        <v>359.7</v>
      </c>
      <c r="G147" s="8"/>
      <c r="H147" s="8"/>
      <c r="I147" s="240">
        <f t="shared" si="1"/>
        <v>72523.119999999952</v>
      </c>
      <c r="J147"/>
    </row>
    <row r="148" spans="1:10" s="62" customFormat="1" x14ac:dyDescent="0.45">
      <c r="A148">
        <v>141</v>
      </c>
      <c r="B148" s="183" t="s">
        <v>242</v>
      </c>
      <c r="C148" s="80" t="s">
        <v>85</v>
      </c>
      <c r="F148" s="26">
        <v>359.86</v>
      </c>
      <c r="G148" s="8"/>
      <c r="H148" s="8"/>
      <c r="I148" s="240">
        <f t="shared" ref="I148:I213" si="2">I147+F148-G148-H148</f>
        <v>72882.979999999952</v>
      </c>
      <c r="J148"/>
    </row>
    <row r="149" spans="1:10" s="62" customFormat="1" x14ac:dyDescent="0.45">
      <c r="A149">
        <v>142</v>
      </c>
      <c r="B149" s="183" t="s">
        <v>242</v>
      </c>
      <c r="C149" s="80" t="s">
        <v>85</v>
      </c>
      <c r="F149" s="26">
        <v>365.42</v>
      </c>
      <c r="G149" s="8"/>
      <c r="H149" s="8"/>
      <c r="I149" s="240">
        <f t="shared" si="2"/>
        <v>73248.399999999951</v>
      </c>
      <c r="J149"/>
    </row>
    <row r="150" spans="1:10" s="62" customFormat="1" x14ac:dyDescent="0.45">
      <c r="A150">
        <v>143</v>
      </c>
      <c r="B150" s="183" t="s">
        <v>242</v>
      </c>
      <c r="C150" s="80" t="s">
        <v>115</v>
      </c>
      <c r="F150" s="26">
        <v>389.45</v>
      </c>
      <c r="G150" s="8"/>
      <c r="H150" s="8"/>
      <c r="I150" s="240">
        <f t="shared" si="2"/>
        <v>73637.849999999948</v>
      </c>
      <c r="J150"/>
    </row>
    <row r="151" spans="1:10" s="62" customFormat="1" x14ac:dyDescent="0.45">
      <c r="A151">
        <v>144</v>
      </c>
      <c r="B151" s="183" t="s">
        <v>242</v>
      </c>
      <c r="C151" s="80" t="s">
        <v>143</v>
      </c>
      <c r="F151" s="26">
        <v>410</v>
      </c>
      <c r="G151" s="8"/>
      <c r="H151" s="8"/>
      <c r="I151" s="240">
        <f t="shared" si="2"/>
        <v>74047.849999999948</v>
      </c>
      <c r="J151"/>
    </row>
    <row r="152" spans="1:10" s="62" customFormat="1" x14ac:dyDescent="0.45">
      <c r="A152">
        <v>145</v>
      </c>
      <c r="B152" s="183" t="s">
        <v>242</v>
      </c>
      <c r="C152" s="80" t="s">
        <v>87</v>
      </c>
      <c r="F152" s="26">
        <v>419.68</v>
      </c>
      <c r="G152" s="8"/>
      <c r="H152" s="8"/>
      <c r="I152" s="240">
        <f t="shared" si="2"/>
        <v>74467.529999999941</v>
      </c>
      <c r="J152"/>
    </row>
    <row r="153" spans="1:10" s="62" customFormat="1" x14ac:dyDescent="0.45">
      <c r="A153">
        <v>146</v>
      </c>
      <c r="B153" s="183" t="s">
        <v>242</v>
      </c>
      <c r="C153" s="80" t="s">
        <v>85</v>
      </c>
      <c r="F153" s="26">
        <v>443.2</v>
      </c>
      <c r="G153" s="8"/>
      <c r="H153" s="8"/>
      <c r="I153" s="240">
        <f t="shared" si="2"/>
        <v>74910.729999999938</v>
      </c>
      <c r="J153"/>
    </row>
    <row r="154" spans="1:10" s="62" customFormat="1" x14ac:dyDescent="0.45">
      <c r="A154">
        <v>147</v>
      </c>
      <c r="B154" s="183" t="s">
        <v>242</v>
      </c>
      <c r="C154" s="80" t="s">
        <v>87</v>
      </c>
      <c r="F154" s="26">
        <v>447.57</v>
      </c>
      <c r="G154" s="8"/>
      <c r="H154" s="8"/>
      <c r="I154" s="240">
        <f t="shared" si="2"/>
        <v>75358.299999999945</v>
      </c>
      <c r="J154"/>
    </row>
    <row r="155" spans="1:10" s="62" customFormat="1" x14ac:dyDescent="0.45">
      <c r="A155">
        <v>148</v>
      </c>
      <c r="B155" s="183" t="s">
        <v>242</v>
      </c>
      <c r="C155" s="80" t="s">
        <v>87</v>
      </c>
      <c r="F155" s="26">
        <v>500</v>
      </c>
      <c r="G155" s="8"/>
      <c r="H155" s="8"/>
      <c r="I155" s="240">
        <f t="shared" si="2"/>
        <v>75858.299999999945</v>
      </c>
      <c r="J155"/>
    </row>
    <row r="156" spans="1:10" s="62" customFormat="1" x14ac:dyDescent="0.45">
      <c r="A156">
        <v>149</v>
      </c>
      <c r="B156" s="183" t="s">
        <v>242</v>
      </c>
      <c r="C156" s="80" t="s">
        <v>87</v>
      </c>
      <c r="F156" s="26">
        <v>500</v>
      </c>
      <c r="G156" s="8"/>
      <c r="H156" s="8"/>
      <c r="I156" s="240">
        <f t="shared" si="2"/>
        <v>76358.299999999945</v>
      </c>
      <c r="J156"/>
    </row>
    <row r="157" spans="1:10" s="62" customFormat="1" x14ac:dyDescent="0.45">
      <c r="A157">
        <v>150</v>
      </c>
      <c r="B157" s="183" t="s">
        <v>241</v>
      </c>
      <c r="C157" s="80" t="s">
        <v>87</v>
      </c>
      <c r="F157" s="26">
        <v>361.67</v>
      </c>
      <c r="G157" s="8"/>
      <c r="H157" s="8"/>
      <c r="I157" s="240">
        <f t="shared" si="2"/>
        <v>76719.969999999943</v>
      </c>
      <c r="J157"/>
    </row>
    <row r="158" spans="1:10" s="62" customFormat="1" x14ac:dyDescent="0.45">
      <c r="A158">
        <v>151</v>
      </c>
      <c r="B158" s="183" t="s">
        <v>241</v>
      </c>
      <c r="C158" s="80" t="s">
        <v>86</v>
      </c>
      <c r="F158" s="26">
        <v>367.75</v>
      </c>
      <c r="G158" s="8"/>
      <c r="H158" s="8"/>
      <c r="I158" s="240">
        <f t="shared" si="2"/>
        <v>77087.719999999943</v>
      </c>
      <c r="J158"/>
    </row>
    <row r="159" spans="1:10" s="62" customFormat="1" x14ac:dyDescent="0.45">
      <c r="A159">
        <v>152</v>
      </c>
      <c r="B159" s="183" t="s">
        <v>241</v>
      </c>
      <c r="C159" s="80" t="s">
        <v>245</v>
      </c>
      <c r="F159" s="26">
        <v>370.8</v>
      </c>
      <c r="G159" s="8"/>
      <c r="H159" s="8"/>
      <c r="I159" s="240">
        <f t="shared" si="2"/>
        <v>77458.519999999946</v>
      </c>
      <c r="J159"/>
    </row>
    <row r="160" spans="1:10" s="62" customFormat="1" x14ac:dyDescent="0.45">
      <c r="A160">
        <v>153</v>
      </c>
      <c r="B160" s="183" t="s">
        <v>241</v>
      </c>
      <c r="C160" s="80" t="s">
        <v>87</v>
      </c>
      <c r="F160" s="26">
        <v>377</v>
      </c>
      <c r="G160" s="8"/>
      <c r="H160" s="8"/>
      <c r="I160" s="240">
        <f t="shared" si="2"/>
        <v>77835.519999999946</v>
      </c>
      <c r="J160"/>
    </row>
    <row r="161" spans="1:10" s="62" customFormat="1" x14ac:dyDescent="0.45">
      <c r="A161">
        <v>154</v>
      </c>
      <c r="B161" s="183" t="s">
        <v>241</v>
      </c>
      <c r="C161" s="80" t="s">
        <v>143</v>
      </c>
      <c r="F161" s="26">
        <v>378.66</v>
      </c>
      <c r="G161" s="8"/>
      <c r="H161" s="8"/>
      <c r="I161" s="240">
        <f t="shared" si="2"/>
        <v>78214.179999999949</v>
      </c>
      <c r="J161"/>
    </row>
    <row r="162" spans="1:10" s="62" customFormat="1" x14ac:dyDescent="0.45">
      <c r="A162">
        <v>155</v>
      </c>
      <c r="B162" s="183" t="s">
        <v>241</v>
      </c>
      <c r="C162" s="80" t="s">
        <v>85</v>
      </c>
      <c r="F162" s="26">
        <v>388</v>
      </c>
      <c r="G162" s="8"/>
      <c r="H162" s="8"/>
      <c r="I162" s="240">
        <f t="shared" si="2"/>
        <v>78602.179999999949</v>
      </c>
      <c r="J162"/>
    </row>
    <row r="163" spans="1:10" s="62" customFormat="1" x14ac:dyDescent="0.45">
      <c r="A163">
        <v>156</v>
      </c>
      <c r="B163" s="183" t="s">
        <v>241</v>
      </c>
      <c r="C163" s="80" t="s">
        <v>86</v>
      </c>
      <c r="F163" s="26">
        <v>426.11</v>
      </c>
      <c r="G163" s="8"/>
      <c r="H163" s="8"/>
      <c r="I163" s="240">
        <f t="shared" si="2"/>
        <v>79028.28999999995</v>
      </c>
      <c r="J163"/>
    </row>
    <row r="164" spans="1:10" s="62" customFormat="1" x14ac:dyDescent="0.45">
      <c r="A164">
        <v>157</v>
      </c>
      <c r="B164" s="183" t="s">
        <v>241</v>
      </c>
      <c r="C164" s="80" t="s">
        <v>85</v>
      </c>
      <c r="F164" s="26">
        <v>430</v>
      </c>
      <c r="G164" s="8"/>
      <c r="H164" s="8"/>
      <c r="I164" s="240">
        <f t="shared" si="2"/>
        <v>79458.28999999995</v>
      </c>
      <c r="J164"/>
    </row>
    <row r="165" spans="1:10" s="62" customFormat="1" x14ac:dyDescent="0.45">
      <c r="A165">
        <v>158</v>
      </c>
      <c r="B165" s="183">
        <v>45708</v>
      </c>
      <c r="C165" s="79" t="s">
        <v>157</v>
      </c>
      <c r="G165" s="227">
        <v>5648.58</v>
      </c>
      <c r="H165" s="8">
        <v>4.3</v>
      </c>
      <c r="I165" s="240">
        <f t="shared" si="2"/>
        <v>73805.409999999945</v>
      </c>
      <c r="J165"/>
    </row>
    <row r="166" spans="1:10" s="62" customFormat="1" x14ac:dyDescent="0.45">
      <c r="A166">
        <v>159</v>
      </c>
      <c r="B166" s="183" t="s">
        <v>241</v>
      </c>
      <c r="C166" s="80" t="s">
        <v>118</v>
      </c>
      <c r="G166" s="224">
        <v>30</v>
      </c>
      <c r="H166" s="8"/>
      <c r="I166" s="240">
        <f t="shared" si="2"/>
        <v>73775.409999999945</v>
      </c>
      <c r="J166"/>
    </row>
    <row r="167" spans="1:10" s="62" customFormat="1" x14ac:dyDescent="0.45">
      <c r="A167">
        <v>160</v>
      </c>
      <c r="B167" s="183" t="s">
        <v>241</v>
      </c>
      <c r="C167" s="80" t="s">
        <v>118</v>
      </c>
      <c r="G167" s="226">
        <v>6</v>
      </c>
      <c r="H167" s="8"/>
      <c r="I167" s="240">
        <f t="shared" si="2"/>
        <v>73769.409999999945</v>
      </c>
      <c r="J167"/>
    </row>
    <row r="168" spans="1:10" s="62" customFormat="1" x14ac:dyDescent="0.45">
      <c r="A168">
        <v>161</v>
      </c>
      <c r="B168" s="183" t="s">
        <v>241</v>
      </c>
      <c r="C168" s="80" t="s">
        <v>119</v>
      </c>
      <c r="G168" s="8"/>
      <c r="H168" s="8">
        <v>0.3</v>
      </c>
      <c r="I168" s="240">
        <f t="shared" si="2"/>
        <v>73769.109999999942</v>
      </c>
      <c r="J168"/>
    </row>
    <row r="169" spans="1:10" s="62" customFormat="1" x14ac:dyDescent="0.45">
      <c r="A169">
        <v>162</v>
      </c>
      <c r="B169" s="183" t="s">
        <v>241</v>
      </c>
      <c r="C169" s="80" t="s">
        <v>229</v>
      </c>
      <c r="G169" s="224">
        <v>1590</v>
      </c>
      <c r="H169" s="8"/>
      <c r="I169" s="240">
        <f t="shared" si="2"/>
        <v>72179.109999999942</v>
      </c>
      <c r="J169"/>
    </row>
    <row r="170" spans="1:10" s="62" customFormat="1" x14ac:dyDescent="0.45">
      <c r="A170">
        <v>163</v>
      </c>
      <c r="B170" s="183" t="s">
        <v>244</v>
      </c>
      <c r="C170" s="80" t="s">
        <v>86</v>
      </c>
      <c r="F170" s="26">
        <v>381.33</v>
      </c>
      <c r="G170" s="8"/>
      <c r="H170" s="8"/>
      <c r="I170" s="240">
        <f t="shared" si="2"/>
        <v>72560.439999999944</v>
      </c>
      <c r="J170"/>
    </row>
    <row r="171" spans="1:10" s="62" customFormat="1" x14ac:dyDescent="0.45">
      <c r="A171">
        <v>164</v>
      </c>
      <c r="B171" s="183" t="s">
        <v>244</v>
      </c>
      <c r="C171" s="80" t="s">
        <v>85</v>
      </c>
      <c r="F171" s="26">
        <v>383.05</v>
      </c>
      <c r="G171" s="8"/>
      <c r="H171" s="8"/>
      <c r="I171" s="240">
        <f t="shared" si="2"/>
        <v>72943.489999999947</v>
      </c>
      <c r="J171"/>
    </row>
    <row r="172" spans="1:10" s="62" customFormat="1" x14ac:dyDescent="0.45">
      <c r="A172">
        <v>165</v>
      </c>
      <c r="B172" s="183" t="s">
        <v>244</v>
      </c>
      <c r="C172" s="80" t="s">
        <v>87</v>
      </c>
      <c r="F172" s="26">
        <v>455.44</v>
      </c>
      <c r="G172" s="8"/>
      <c r="H172" s="8"/>
      <c r="I172" s="240">
        <f t="shared" si="2"/>
        <v>73398.929999999949</v>
      </c>
      <c r="J172"/>
    </row>
    <row r="173" spans="1:10" s="62" customFormat="1" x14ac:dyDescent="0.45">
      <c r="A173">
        <v>166</v>
      </c>
      <c r="B173" s="183" t="s">
        <v>244</v>
      </c>
      <c r="C173" s="80" t="s">
        <v>85</v>
      </c>
      <c r="F173" s="26">
        <v>681.9</v>
      </c>
      <c r="G173" s="8"/>
      <c r="H173" s="8"/>
      <c r="I173" s="240">
        <f t="shared" si="2"/>
        <v>74080.829999999944</v>
      </c>
      <c r="J173"/>
    </row>
    <row r="174" spans="1:10" s="62" customFormat="1" x14ac:dyDescent="0.45">
      <c r="A174">
        <v>167</v>
      </c>
      <c r="B174" s="183">
        <v>45710</v>
      </c>
      <c r="C174" s="80" t="s">
        <v>85</v>
      </c>
      <c r="F174" s="26">
        <v>379.06</v>
      </c>
      <c r="G174" s="8"/>
      <c r="H174" s="8"/>
      <c r="I174" s="240">
        <f t="shared" si="2"/>
        <v>74459.889999999941</v>
      </c>
      <c r="J174"/>
    </row>
    <row r="175" spans="1:10" s="62" customFormat="1" x14ac:dyDescent="0.45">
      <c r="A175">
        <v>168</v>
      </c>
      <c r="B175" s="183" t="s">
        <v>248</v>
      </c>
      <c r="C175" s="80" t="s">
        <v>118</v>
      </c>
      <c r="G175" s="224">
        <v>840</v>
      </c>
      <c r="H175" s="8"/>
      <c r="I175" s="240">
        <f t="shared" si="2"/>
        <v>73619.889999999941</v>
      </c>
      <c r="J175"/>
    </row>
    <row r="176" spans="1:10" s="62" customFormat="1" x14ac:dyDescent="0.45">
      <c r="A176">
        <v>169</v>
      </c>
      <c r="B176" s="183" t="s">
        <v>248</v>
      </c>
      <c r="C176" s="80" t="s">
        <v>181</v>
      </c>
      <c r="G176" s="224">
        <v>950</v>
      </c>
      <c r="H176" s="8"/>
      <c r="I176" s="240">
        <f t="shared" si="2"/>
        <v>72669.889999999941</v>
      </c>
      <c r="J176"/>
    </row>
    <row r="177" spans="1:10" s="62" customFormat="1" x14ac:dyDescent="0.45">
      <c r="A177">
        <v>170</v>
      </c>
      <c r="B177" s="183" t="s">
        <v>247</v>
      </c>
      <c r="C177" s="80" t="s">
        <v>86</v>
      </c>
      <c r="F177" s="26">
        <v>393.91</v>
      </c>
      <c r="G177" s="8"/>
      <c r="H177" s="8"/>
      <c r="I177" s="240">
        <f t="shared" si="2"/>
        <v>73063.799999999945</v>
      </c>
      <c r="J177"/>
    </row>
    <row r="178" spans="1:10" s="62" customFormat="1" x14ac:dyDescent="0.45">
      <c r="A178">
        <v>171</v>
      </c>
      <c r="B178" s="183" t="s">
        <v>247</v>
      </c>
      <c r="C178" s="80" t="s">
        <v>115</v>
      </c>
      <c r="F178" s="26">
        <v>324.55</v>
      </c>
      <c r="G178" s="8"/>
      <c r="H178" s="8"/>
      <c r="I178" s="240">
        <f t="shared" si="2"/>
        <v>73388.349999999948</v>
      </c>
      <c r="J178"/>
    </row>
    <row r="179" spans="1:10" s="62" customFormat="1" x14ac:dyDescent="0.45">
      <c r="A179">
        <v>172</v>
      </c>
      <c r="B179" s="183" t="s">
        <v>250</v>
      </c>
      <c r="C179" s="80" t="s">
        <v>119</v>
      </c>
      <c r="G179" s="8"/>
      <c r="H179" s="8">
        <v>0.1</v>
      </c>
      <c r="I179" s="240">
        <f t="shared" si="2"/>
        <v>73388.249999999942</v>
      </c>
      <c r="J179"/>
    </row>
    <row r="180" spans="1:10" s="62" customFormat="1" x14ac:dyDescent="0.45">
      <c r="A180">
        <v>173</v>
      </c>
      <c r="B180" s="183" t="s">
        <v>250</v>
      </c>
      <c r="C180" s="80" t="s">
        <v>192</v>
      </c>
      <c r="G180" s="224">
        <v>2200</v>
      </c>
      <c r="H180" s="8"/>
      <c r="I180" s="240">
        <f t="shared" si="2"/>
        <v>71188.249999999942</v>
      </c>
      <c r="J180"/>
    </row>
    <row r="181" spans="1:10" s="62" customFormat="1" x14ac:dyDescent="0.45">
      <c r="A181">
        <v>174</v>
      </c>
      <c r="B181" s="183" t="s">
        <v>250</v>
      </c>
      <c r="C181" s="80" t="s">
        <v>118</v>
      </c>
      <c r="G181" s="224">
        <v>219</v>
      </c>
      <c r="H181" s="8"/>
      <c r="I181" s="240">
        <f t="shared" si="2"/>
        <v>70969.249999999942</v>
      </c>
      <c r="J181"/>
    </row>
    <row r="182" spans="1:10" s="62" customFormat="1" x14ac:dyDescent="0.45">
      <c r="A182">
        <v>175</v>
      </c>
      <c r="B182" s="183" t="s">
        <v>250</v>
      </c>
      <c r="C182" s="80" t="s">
        <v>85</v>
      </c>
      <c r="F182" s="26">
        <v>669.32</v>
      </c>
      <c r="G182" s="8"/>
      <c r="H182" s="8"/>
      <c r="I182" s="240">
        <f t="shared" si="2"/>
        <v>71638.569999999949</v>
      </c>
      <c r="J182"/>
    </row>
    <row r="183" spans="1:10" s="62" customFormat="1" x14ac:dyDescent="0.45">
      <c r="A183">
        <v>176</v>
      </c>
      <c r="B183" s="183" t="s">
        <v>250</v>
      </c>
      <c r="C183" s="80" t="s">
        <v>86</v>
      </c>
      <c r="F183" s="26">
        <v>408</v>
      </c>
      <c r="G183" s="8"/>
      <c r="H183" s="8"/>
      <c r="I183" s="240">
        <f t="shared" si="2"/>
        <v>72046.569999999949</v>
      </c>
      <c r="J183"/>
    </row>
    <row r="184" spans="1:10" s="62" customFormat="1" x14ac:dyDescent="0.45">
      <c r="A184">
        <v>177</v>
      </c>
      <c r="B184" s="183" t="s">
        <v>250</v>
      </c>
      <c r="C184" s="80" t="s">
        <v>115</v>
      </c>
      <c r="F184" s="26">
        <v>393.73</v>
      </c>
      <c r="G184" s="8"/>
      <c r="H184" s="8"/>
      <c r="I184" s="240">
        <f t="shared" si="2"/>
        <v>72440.299999999945</v>
      </c>
      <c r="J184"/>
    </row>
    <row r="185" spans="1:10" s="62" customFormat="1" x14ac:dyDescent="0.45">
      <c r="A185">
        <v>178</v>
      </c>
      <c r="B185" s="183" t="s">
        <v>250</v>
      </c>
      <c r="C185" s="80" t="s">
        <v>85</v>
      </c>
      <c r="F185" s="26">
        <v>386</v>
      </c>
      <c r="G185" s="8"/>
      <c r="H185" s="8"/>
      <c r="I185" s="240">
        <f t="shared" si="2"/>
        <v>72826.299999999945</v>
      </c>
      <c r="J185"/>
    </row>
    <row r="186" spans="1:10" s="62" customFormat="1" x14ac:dyDescent="0.45">
      <c r="A186">
        <v>179</v>
      </c>
      <c r="B186" s="183" t="s">
        <v>250</v>
      </c>
      <c r="C186" s="80" t="s">
        <v>85</v>
      </c>
      <c r="F186" s="26">
        <v>379.98</v>
      </c>
      <c r="G186" s="8"/>
      <c r="H186" s="8"/>
      <c r="I186" s="240">
        <f t="shared" si="2"/>
        <v>73206.279999999941</v>
      </c>
      <c r="J186"/>
    </row>
    <row r="187" spans="1:10" s="62" customFormat="1" x14ac:dyDescent="0.45">
      <c r="A187">
        <v>180</v>
      </c>
      <c r="B187" s="183" t="s">
        <v>250</v>
      </c>
      <c r="C187" s="80" t="s">
        <v>143</v>
      </c>
      <c r="F187" s="26">
        <v>371.89</v>
      </c>
      <c r="G187" s="8"/>
      <c r="H187" s="8"/>
      <c r="I187" s="240">
        <f t="shared" si="2"/>
        <v>73578.16999999994</v>
      </c>
      <c r="J187"/>
    </row>
    <row r="188" spans="1:10" s="62" customFormat="1" x14ac:dyDescent="0.45">
      <c r="A188">
        <v>181</v>
      </c>
      <c r="B188" s="183" t="s">
        <v>250</v>
      </c>
      <c r="C188" s="80" t="s">
        <v>115</v>
      </c>
      <c r="F188" s="26">
        <v>355</v>
      </c>
      <c r="G188" s="8"/>
      <c r="H188" s="8"/>
      <c r="I188" s="240">
        <f t="shared" si="2"/>
        <v>73933.16999999994</v>
      </c>
      <c r="J188"/>
    </row>
    <row r="189" spans="1:10" s="62" customFormat="1" x14ac:dyDescent="0.45">
      <c r="A189">
        <v>182</v>
      </c>
      <c r="B189" s="183" t="s">
        <v>250</v>
      </c>
      <c r="C189" s="80" t="s">
        <v>85</v>
      </c>
      <c r="F189" s="26">
        <v>347.1</v>
      </c>
      <c r="G189" s="8"/>
      <c r="H189" s="8"/>
      <c r="I189" s="240">
        <f t="shared" si="2"/>
        <v>74280.269999999946</v>
      </c>
      <c r="J189"/>
    </row>
    <row r="190" spans="1:10" s="62" customFormat="1" x14ac:dyDescent="0.45">
      <c r="A190">
        <v>183</v>
      </c>
      <c r="B190" s="183" t="s">
        <v>249</v>
      </c>
      <c r="C190" s="80" t="s">
        <v>86</v>
      </c>
      <c r="F190" s="26">
        <v>402.87</v>
      </c>
      <c r="G190" s="8"/>
      <c r="H190" s="8"/>
      <c r="I190" s="240">
        <f t="shared" si="2"/>
        <v>74683.139999999941</v>
      </c>
      <c r="J190"/>
    </row>
    <row r="191" spans="1:10" s="62" customFormat="1" x14ac:dyDescent="0.45">
      <c r="A191">
        <v>184</v>
      </c>
      <c r="B191" s="183" t="s">
        <v>249</v>
      </c>
      <c r="C191" s="80" t="s">
        <v>87</v>
      </c>
      <c r="F191" s="26">
        <v>470.77</v>
      </c>
      <c r="G191" s="8"/>
      <c r="H191" s="8"/>
      <c r="I191" s="240">
        <f t="shared" si="2"/>
        <v>75153.909999999945</v>
      </c>
      <c r="J191"/>
    </row>
    <row r="192" spans="1:10" s="62" customFormat="1" x14ac:dyDescent="0.45">
      <c r="A192">
        <v>185</v>
      </c>
      <c r="B192" s="183" t="s">
        <v>249</v>
      </c>
      <c r="C192" s="80" t="s">
        <v>143</v>
      </c>
      <c r="F192" s="26">
        <v>395.39</v>
      </c>
      <c r="G192" s="8"/>
      <c r="H192" s="8"/>
      <c r="I192" s="240">
        <f t="shared" si="2"/>
        <v>75549.299999999945</v>
      </c>
      <c r="J192"/>
    </row>
    <row r="193" spans="1:10" s="62" customFormat="1" x14ac:dyDescent="0.45">
      <c r="A193">
        <v>186</v>
      </c>
      <c r="B193" s="183" t="s">
        <v>249</v>
      </c>
      <c r="C193" s="80" t="s">
        <v>87</v>
      </c>
      <c r="F193" s="26">
        <v>387.02</v>
      </c>
      <c r="G193" s="8"/>
      <c r="H193" s="8"/>
      <c r="I193" s="240">
        <f t="shared" si="2"/>
        <v>75936.319999999949</v>
      </c>
      <c r="J193"/>
    </row>
    <row r="194" spans="1:10" s="62" customFormat="1" x14ac:dyDescent="0.45">
      <c r="A194">
        <v>187</v>
      </c>
      <c r="B194" s="183" t="s">
        <v>249</v>
      </c>
      <c r="C194" s="80" t="s">
        <v>87</v>
      </c>
      <c r="F194" s="26">
        <v>382.11</v>
      </c>
      <c r="G194" s="8"/>
      <c r="H194" s="8"/>
      <c r="I194" s="240">
        <f t="shared" si="2"/>
        <v>76318.429999999949</v>
      </c>
      <c r="J194"/>
    </row>
    <row r="195" spans="1:10" s="62" customFormat="1" x14ac:dyDescent="0.45">
      <c r="A195">
        <v>188</v>
      </c>
      <c r="B195" s="183" t="s">
        <v>249</v>
      </c>
      <c r="C195" s="80" t="s">
        <v>87</v>
      </c>
      <c r="F195" s="26">
        <v>382.02</v>
      </c>
      <c r="G195" s="8"/>
      <c r="H195" s="8"/>
      <c r="I195" s="240">
        <f t="shared" si="2"/>
        <v>76700.449999999953</v>
      </c>
      <c r="J195"/>
    </row>
    <row r="196" spans="1:10" s="62" customFormat="1" x14ac:dyDescent="0.45">
      <c r="A196">
        <v>189</v>
      </c>
      <c r="B196" s="183" t="s">
        <v>249</v>
      </c>
      <c r="C196" s="80" t="s">
        <v>87</v>
      </c>
      <c r="F196" s="26">
        <v>371.91</v>
      </c>
      <c r="G196" s="8"/>
      <c r="H196" s="8"/>
      <c r="I196" s="240">
        <f t="shared" si="2"/>
        <v>77072.359999999957</v>
      </c>
      <c r="J196"/>
    </row>
    <row r="197" spans="1:10" s="62" customFormat="1" x14ac:dyDescent="0.45">
      <c r="A197">
        <v>190</v>
      </c>
      <c r="B197" s="183" t="s">
        <v>249</v>
      </c>
      <c r="C197" s="80" t="s">
        <v>115</v>
      </c>
      <c r="F197" s="26">
        <v>356</v>
      </c>
      <c r="G197" s="8"/>
      <c r="H197" s="8"/>
      <c r="I197" s="240">
        <f t="shared" si="2"/>
        <v>77428.359999999957</v>
      </c>
      <c r="J197"/>
    </row>
    <row r="198" spans="1:10" s="62" customFormat="1" x14ac:dyDescent="0.45">
      <c r="A198">
        <v>191</v>
      </c>
      <c r="B198" s="183" t="s">
        <v>249</v>
      </c>
      <c r="C198" s="80" t="s">
        <v>85</v>
      </c>
      <c r="F198" s="26">
        <v>350</v>
      </c>
      <c r="G198" s="8"/>
      <c r="H198" s="8"/>
      <c r="I198" s="240">
        <f t="shared" si="2"/>
        <v>77778.359999999957</v>
      </c>
      <c r="J198"/>
    </row>
    <row r="199" spans="1:10" s="62" customFormat="1" x14ac:dyDescent="0.45">
      <c r="A199">
        <v>192</v>
      </c>
      <c r="B199" s="183" t="s">
        <v>249</v>
      </c>
      <c r="C199" s="80" t="s">
        <v>254</v>
      </c>
      <c r="F199" s="26">
        <v>336.09</v>
      </c>
      <c r="G199" s="8"/>
      <c r="H199" s="8"/>
      <c r="I199" s="240">
        <f t="shared" si="2"/>
        <v>78114.449999999953</v>
      </c>
      <c r="J199"/>
    </row>
    <row r="200" spans="1:10" s="62" customFormat="1" x14ac:dyDescent="0.45">
      <c r="A200">
        <v>193</v>
      </c>
      <c r="B200" s="183" t="s">
        <v>251</v>
      </c>
      <c r="C200" s="80" t="s">
        <v>252</v>
      </c>
      <c r="G200" s="8"/>
      <c r="H200" s="8">
        <v>45</v>
      </c>
      <c r="I200" s="240">
        <f t="shared" si="2"/>
        <v>78069.449999999953</v>
      </c>
      <c r="J200"/>
    </row>
    <row r="201" spans="1:10" s="62" customFormat="1" x14ac:dyDescent="0.45">
      <c r="A201">
        <v>194</v>
      </c>
      <c r="B201" s="183" t="s">
        <v>251</v>
      </c>
      <c r="C201" s="80" t="s">
        <v>253</v>
      </c>
      <c r="F201" s="26">
        <v>500</v>
      </c>
      <c r="G201" s="8"/>
      <c r="H201" s="8"/>
      <c r="I201" s="240">
        <f t="shared" si="2"/>
        <v>78569.449999999953</v>
      </c>
      <c r="J201"/>
    </row>
    <row r="202" spans="1:10" s="62" customFormat="1" x14ac:dyDescent="0.45">
      <c r="A202">
        <v>195</v>
      </c>
      <c r="B202" s="183" t="s">
        <v>251</v>
      </c>
      <c r="C202" s="80" t="s">
        <v>113</v>
      </c>
      <c r="F202" s="26">
        <v>367.8</v>
      </c>
      <c r="G202" s="8"/>
      <c r="H202" s="8"/>
      <c r="I202" s="240">
        <f t="shared" si="2"/>
        <v>78937.249999999956</v>
      </c>
      <c r="J202"/>
    </row>
    <row r="203" spans="1:10" s="62" customFormat="1" x14ac:dyDescent="0.45">
      <c r="A203">
        <v>196</v>
      </c>
      <c r="B203" s="183" t="s">
        <v>251</v>
      </c>
      <c r="C203" s="80" t="s">
        <v>85</v>
      </c>
      <c r="F203" s="26">
        <v>367</v>
      </c>
      <c r="G203" s="8"/>
      <c r="H203" s="8"/>
      <c r="I203" s="240">
        <f t="shared" si="2"/>
        <v>79304.249999999956</v>
      </c>
      <c r="J203"/>
    </row>
    <row r="204" spans="1:10" s="62" customFormat="1" x14ac:dyDescent="0.45">
      <c r="A204">
        <v>197</v>
      </c>
      <c r="B204" s="183" t="s">
        <v>251</v>
      </c>
      <c r="C204" s="80" t="s">
        <v>113</v>
      </c>
      <c r="F204" s="26">
        <v>360</v>
      </c>
      <c r="G204" s="8"/>
      <c r="H204" s="8"/>
      <c r="I204" s="240">
        <f t="shared" si="2"/>
        <v>79664.249999999956</v>
      </c>
      <c r="J204"/>
    </row>
    <row r="205" spans="1:10" s="62" customFormat="1" x14ac:dyDescent="0.45">
      <c r="A205">
        <v>198</v>
      </c>
      <c r="B205" s="183" t="s">
        <v>256</v>
      </c>
      <c r="C205" s="80" t="s">
        <v>115</v>
      </c>
      <c r="F205" s="26">
        <v>539.82000000000005</v>
      </c>
      <c r="G205" s="8"/>
      <c r="H205" s="8"/>
      <c r="I205" s="240">
        <f t="shared" si="2"/>
        <v>80204.069999999963</v>
      </c>
      <c r="J205"/>
    </row>
    <row r="206" spans="1:10" s="62" customFormat="1" x14ac:dyDescent="0.45">
      <c r="A206">
        <v>199</v>
      </c>
      <c r="B206" s="183" t="s">
        <v>256</v>
      </c>
      <c r="C206" s="80" t="s">
        <v>86</v>
      </c>
      <c r="F206" s="26">
        <v>512.24</v>
      </c>
      <c r="G206" s="8"/>
      <c r="H206" s="8"/>
      <c r="I206" s="240">
        <f t="shared" si="2"/>
        <v>80716.309999999969</v>
      </c>
      <c r="J206"/>
    </row>
    <row r="207" spans="1:10" s="62" customFormat="1" x14ac:dyDescent="0.45">
      <c r="A207">
        <v>200</v>
      </c>
      <c r="B207" s="183" t="s">
        <v>256</v>
      </c>
      <c r="C207" s="80" t="s">
        <v>87</v>
      </c>
      <c r="F207" s="26">
        <v>412.37</v>
      </c>
      <c r="G207" s="8"/>
      <c r="H207" s="8"/>
      <c r="I207" s="240">
        <f t="shared" si="2"/>
        <v>81128.679999999964</v>
      </c>
      <c r="J207"/>
    </row>
    <row r="208" spans="1:10" s="62" customFormat="1" x14ac:dyDescent="0.45">
      <c r="A208">
        <v>201</v>
      </c>
      <c r="B208" s="183" t="s">
        <v>256</v>
      </c>
      <c r="C208" s="80" t="s">
        <v>86</v>
      </c>
      <c r="F208" s="26">
        <v>376</v>
      </c>
      <c r="G208" s="8"/>
      <c r="H208" s="8"/>
      <c r="I208" s="240">
        <f t="shared" si="2"/>
        <v>81504.679999999964</v>
      </c>
      <c r="J208"/>
    </row>
    <row r="209" spans="1:10" s="62" customFormat="1" x14ac:dyDescent="0.45">
      <c r="A209">
        <v>202</v>
      </c>
      <c r="B209" s="183" t="s">
        <v>256</v>
      </c>
      <c r="C209" s="80" t="s">
        <v>87</v>
      </c>
      <c r="F209" s="26">
        <v>362.1</v>
      </c>
      <c r="G209" s="8"/>
      <c r="H209" s="8"/>
      <c r="I209" s="240">
        <f t="shared" si="2"/>
        <v>81866.77999999997</v>
      </c>
      <c r="J209"/>
    </row>
    <row r="210" spans="1:10" s="62" customFormat="1" x14ac:dyDescent="0.45">
      <c r="A210">
        <v>203</v>
      </c>
      <c r="B210" s="183" t="s">
        <v>256</v>
      </c>
      <c r="C210" s="80" t="s">
        <v>85</v>
      </c>
      <c r="F210" s="26">
        <v>350</v>
      </c>
      <c r="G210" s="8"/>
      <c r="H210" s="8"/>
      <c r="I210" s="240">
        <f t="shared" si="2"/>
        <v>82216.77999999997</v>
      </c>
      <c r="J210"/>
    </row>
    <row r="211" spans="1:10" s="62" customFormat="1" x14ac:dyDescent="0.45">
      <c r="A211">
        <v>204</v>
      </c>
      <c r="B211" s="183" t="s">
        <v>256</v>
      </c>
      <c r="C211" s="80" t="s">
        <v>85</v>
      </c>
      <c r="F211" s="26">
        <v>322.3</v>
      </c>
      <c r="G211" s="8"/>
      <c r="H211" s="8"/>
      <c r="I211" s="240">
        <f t="shared" si="2"/>
        <v>82539.079999999973</v>
      </c>
      <c r="J211"/>
    </row>
    <row r="212" spans="1:10" s="62" customFormat="1" x14ac:dyDescent="0.45">
      <c r="A212">
        <v>205</v>
      </c>
      <c r="B212" s="183" t="s">
        <v>256</v>
      </c>
      <c r="C212" s="80" t="s">
        <v>85</v>
      </c>
      <c r="F212" s="26">
        <v>300.58999999999997</v>
      </c>
      <c r="G212" s="8"/>
      <c r="H212" s="8"/>
      <c r="I212" s="240">
        <f t="shared" si="2"/>
        <v>82839.669999999969</v>
      </c>
      <c r="J212"/>
    </row>
    <row r="213" spans="1:10" s="62" customFormat="1" x14ac:dyDescent="0.45">
      <c r="A213">
        <v>206</v>
      </c>
      <c r="B213" s="183" t="s">
        <v>256</v>
      </c>
      <c r="C213" s="80" t="s">
        <v>87</v>
      </c>
      <c r="F213" s="26">
        <v>253</v>
      </c>
      <c r="G213" s="8"/>
      <c r="H213" s="8"/>
      <c r="I213" s="240">
        <f t="shared" si="2"/>
        <v>83092.669999999969</v>
      </c>
      <c r="J213"/>
    </row>
    <row r="214" spans="1:10" s="62" customFormat="1" x14ac:dyDescent="0.45">
      <c r="A214">
        <v>207</v>
      </c>
      <c r="B214" s="183" t="s">
        <v>255</v>
      </c>
      <c r="C214" s="80" t="s">
        <v>119</v>
      </c>
      <c r="G214" s="8"/>
      <c r="H214" s="8">
        <v>0.7</v>
      </c>
      <c r="I214" s="240">
        <f t="shared" ref="I214:I228" si="3">I213+F214-G214-H214</f>
        <v>83091.969999999972</v>
      </c>
      <c r="J214"/>
    </row>
    <row r="215" spans="1:10" s="62" customFormat="1" x14ac:dyDescent="0.45">
      <c r="A215">
        <v>208</v>
      </c>
      <c r="B215" s="183" t="s">
        <v>255</v>
      </c>
      <c r="C215" s="80" t="s">
        <v>211</v>
      </c>
      <c r="G215" s="8"/>
      <c r="H215" s="8">
        <v>35</v>
      </c>
      <c r="I215" s="240">
        <f t="shared" si="3"/>
        <v>83056.969999999972</v>
      </c>
      <c r="J215"/>
    </row>
    <row r="216" spans="1:10" s="62" customFormat="1" x14ac:dyDescent="0.45">
      <c r="A216">
        <v>209</v>
      </c>
      <c r="B216" s="183" t="s">
        <v>255</v>
      </c>
      <c r="C216" s="80" t="s">
        <v>212</v>
      </c>
      <c r="G216" s="8"/>
      <c r="H216" s="8">
        <v>5.5</v>
      </c>
      <c r="I216" s="240">
        <f t="shared" si="3"/>
        <v>83051.469999999972</v>
      </c>
      <c r="J216"/>
    </row>
    <row r="217" spans="1:10" s="62" customFormat="1" x14ac:dyDescent="0.45">
      <c r="A217">
        <v>210</v>
      </c>
      <c r="B217" s="183" t="s">
        <v>255</v>
      </c>
      <c r="C217" s="80" t="s">
        <v>258</v>
      </c>
      <c r="G217" s="222">
        <v>16278.73</v>
      </c>
      <c r="H217" s="8"/>
      <c r="I217" s="240">
        <f t="shared" si="3"/>
        <v>66772.739999999976</v>
      </c>
      <c r="J217"/>
    </row>
    <row r="218" spans="1:10" s="62" customFormat="1" x14ac:dyDescent="0.45">
      <c r="A218">
        <v>211</v>
      </c>
      <c r="B218" s="183" t="s">
        <v>255</v>
      </c>
      <c r="C218" s="80" t="s">
        <v>118</v>
      </c>
      <c r="G218" s="224">
        <v>630</v>
      </c>
      <c r="H218" s="8"/>
      <c r="I218" s="240">
        <f t="shared" si="3"/>
        <v>66142.739999999976</v>
      </c>
      <c r="J218"/>
    </row>
    <row r="219" spans="1:10" s="62" customFormat="1" x14ac:dyDescent="0.45">
      <c r="A219">
        <v>212</v>
      </c>
      <c r="B219" s="183" t="s">
        <v>255</v>
      </c>
      <c r="C219" s="80" t="s">
        <v>257</v>
      </c>
      <c r="G219" s="8"/>
      <c r="H219" s="8">
        <v>1</v>
      </c>
      <c r="I219" s="240">
        <f t="shared" si="3"/>
        <v>66141.739999999976</v>
      </c>
      <c r="J219"/>
    </row>
    <row r="220" spans="1:10" s="62" customFormat="1" x14ac:dyDescent="0.45">
      <c r="A220">
        <v>213</v>
      </c>
      <c r="B220" s="183" t="s">
        <v>255</v>
      </c>
      <c r="C220" s="80" t="s">
        <v>115</v>
      </c>
      <c r="F220" s="26">
        <v>841.15</v>
      </c>
      <c r="G220" s="8"/>
      <c r="H220" s="8"/>
      <c r="I220" s="240">
        <f t="shared" si="3"/>
        <v>66982.88999999997</v>
      </c>
      <c r="J220"/>
    </row>
    <row r="221" spans="1:10" s="62" customFormat="1" x14ac:dyDescent="0.45">
      <c r="A221">
        <v>214</v>
      </c>
      <c r="B221" s="183" t="s">
        <v>255</v>
      </c>
      <c r="C221" s="80" t="s">
        <v>87</v>
      </c>
      <c r="F221" s="26">
        <v>500</v>
      </c>
      <c r="G221" s="8"/>
      <c r="H221" s="8"/>
      <c r="I221" s="240">
        <f t="shared" si="3"/>
        <v>67482.88999999997</v>
      </c>
      <c r="J221"/>
    </row>
    <row r="222" spans="1:10" s="62" customFormat="1" x14ac:dyDescent="0.45">
      <c r="A222">
        <v>215</v>
      </c>
      <c r="B222" s="183" t="s">
        <v>255</v>
      </c>
      <c r="C222" s="80" t="s">
        <v>85</v>
      </c>
      <c r="F222" s="26">
        <v>449.53</v>
      </c>
      <c r="G222" s="8"/>
      <c r="H222" s="8"/>
      <c r="I222" s="240">
        <f t="shared" si="3"/>
        <v>67932.419999999969</v>
      </c>
      <c r="J222"/>
    </row>
    <row r="223" spans="1:10" s="62" customFormat="1" x14ac:dyDescent="0.45">
      <c r="A223">
        <v>216</v>
      </c>
      <c r="B223" s="183" t="s">
        <v>255</v>
      </c>
      <c r="C223" s="80" t="s">
        <v>85</v>
      </c>
      <c r="F223" s="26">
        <v>402.63</v>
      </c>
      <c r="G223" s="8"/>
      <c r="H223" s="8"/>
      <c r="I223" s="240">
        <f t="shared" si="3"/>
        <v>68335.049999999974</v>
      </c>
      <c r="J223"/>
    </row>
    <row r="224" spans="1:10" s="62" customFormat="1" x14ac:dyDescent="0.45">
      <c r="A224">
        <v>217</v>
      </c>
      <c r="B224" s="183" t="s">
        <v>255</v>
      </c>
      <c r="C224" s="80" t="s">
        <v>115</v>
      </c>
      <c r="F224" s="26">
        <v>388.1</v>
      </c>
      <c r="G224" s="8"/>
      <c r="H224" s="8"/>
      <c r="I224" s="240">
        <f t="shared" si="3"/>
        <v>68723.14999999998</v>
      </c>
      <c r="J224"/>
    </row>
    <row r="225" spans="1:10" s="62" customFormat="1" x14ac:dyDescent="0.45">
      <c r="A225">
        <v>218</v>
      </c>
      <c r="B225" s="183" t="s">
        <v>255</v>
      </c>
      <c r="C225" s="80" t="s">
        <v>85</v>
      </c>
      <c r="F225" s="26">
        <v>377.65</v>
      </c>
      <c r="G225" s="8"/>
      <c r="H225" s="8"/>
      <c r="I225" s="240">
        <f t="shared" si="3"/>
        <v>69100.799999999974</v>
      </c>
      <c r="J225"/>
    </row>
    <row r="226" spans="1:10" s="62" customFormat="1" x14ac:dyDescent="0.45">
      <c r="A226">
        <v>219</v>
      </c>
      <c r="B226" s="183" t="s">
        <v>255</v>
      </c>
      <c r="C226" s="80" t="s">
        <v>85</v>
      </c>
      <c r="F226" s="26">
        <v>370.85</v>
      </c>
      <c r="G226" s="8"/>
      <c r="H226" s="8"/>
      <c r="I226" s="240">
        <f t="shared" si="3"/>
        <v>69471.64999999998</v>
      </c>
      <c r="J226"/>
    </row>
    <row r="227" spans="1:10" s="62" customFormat="1" x14ac:dyDescent="0.45">
      <c r="A227">
        <v>220</v>
      </c>
      <c r="B227" s="183" t="s">
        <v>255</v>
      </c>
      <c r="C227" s="80" t="s">
        <v>115</v>
      </c>
      <c r="F227" s="26">
        <v>361.67</v>
      </c>
      <c r="G227" s="8"/>
      <c r="H227" s="8"/>
      <c r="I227" s="240">
        <f t="shared" si="3"/>
        <v>69833.319999999978</v>
      </c>
      <c r="J227"/>
    </row>
    <row r="228" spans="1:10" s="62" customFormat="1" x14ac:dyDescent="0.45">
      <c r="A228">
        <v>221</v>
      </c>
      <c r="B228" s="183" t="s">
        <v>255</v>
      </c>
      <c r="C228" s="80" t="s">
        <v>85</v>
      </c>
      <c r="F228" s="26">
        <v>334.73</v>
      </c>
      <c r="G228" s="8"/>
      <c r="H228" s="8"/>
      <c r="I228" s="240">
        <f t="shared" si="3"/>
        <v>70168.049999999974</v>
      </c>
      <c r="J228"/>
    </row>
    <row r="229" spans="1:10" ht="14.65" thickBot="1" x14ac:dyDescent="0.5">
      <c r="F229" s="42">
        <f>SUM(F8:F228)</f>
        <v>60190.080000000002</v>
      </c>
      <c r="G229" s="42">
        <f>SUM(G9:G228)</f>
        <v>75254.450000000012</v>
      </c>
      <c r="H229" s="52">
        <f>SUM(H9:H228)</f>
        <v>105.75</v>
      </c>
      <c r="I229" s="7"/>
    </row>
    <row r="230" spans="1:10" ht="14.65" thickTop="1" x14ac:dyDescent="0.45">
      <c r="B230" s="171" t="s">
        <v>25</v>
      </c>
      <c r="C230" s="81" t="s">
        <v>25</v>
      </c>
      <c r="D230" s="6" t="s">
        <v>25</v>
      </c>
      <c r="E230" s="6" t="s">
        <v>25</v>
      </c>
      <c r="F230" s="47"/>
      <c r="I230" s="7"/>
    </row>
    <row r="231" spans="1:10" s="62" customFormat="1" x14ac:dyDescent="0.45">
      <c r="A231"/>
      <c r="B231" s="171"/>
      <c r="C231" s="96" t="s">
        <v>25</v>
      </c>
      <c r="D231"/>
      <c r="E231" s="6"/>
      <c r="F231" s="47" t="s">
        <v>25</v>
      </c>
      <c r="G231" s="8"/>
      <c r="H231" s="8"/>
      <c r="I231" s="7"/>
      <c r="J231"/>
    </row>
    <row r="232" spans="1:10" s="62" customFormat="1" x14ac:dyDescent="0.45">
      <c r="A232"/>
      <c r="B232" s="186"/>
      <c r="C232" s="97"/>
      <c r="D232" s="4"/>
      <c r="E232" s="16"/>
      <c r="F232" s="47"/>
      <c r="G232" s="8"/>
      <c r="H232" s="8"/>
      <c r="I232"/>
      <c r="J232"/>
    </row>
    <row r="233" spans="1:10" s="62" customFormat="1" x14ac:dyDescent="0.45">
      <c r="A233"/>
      <c r="B233" s="186"/>
      <c r="C233" s="307" t="s">
        <v>108</v>
      </c>
      <c r="D233" s="307"/>
      <c r="E233" s="307"/>
      <c r="F233" s="47"/>
      <c r="G233" s="8"/>
      <c r="H233" s="8"/>
      <c r="I233"/>
      <c r="J233"/>
    </row>
    <row r="234" spans="1:10" s="62" customFormat="1" x14ac:dyDescent="0.45">
      <c r="A234"/>
      <c r="B234" s="186"/>
      <c r="C234" s="98"/>
      <c r="D234" s="57"/>
      <c r="E234" s="57"/>
      <c r="F234" s="8"/>
      <c r="G234" s="8"/>
      <c r="H234" s="8"/>
      <c r="I234"/>
      <c r="J234"/>
    </row>
    <row r="235" spans="1:10" s="62" customFormat="1" x14ac:dyDescent="0.45">
      <c r="A235"/>
      <c r="B235" s="186"/>
      <c r="C235" s="99" t="s">
        <v>0</v>
      </c>
      <c r="D235" s="18" t="s">
        <v>12</v>
      </c>
      <c r="E235" s="18" t="s">
        <v>11</v>
      </c>
      <c r="F235" s="8"/>
      <c r="G235" s="8"/>
      <c r="H235" s="8"/>
      <c r="I235"/>
      <c r="J235"/>
    </row>
    <row r="236" spans="1:10" s="62" customFormat="1" x14ac:dyDescent="0.45">
      <c r="A236"/>
      <c r="B236" s="186"/>
      <c r="C236" s="61" t="s">
        <v>30</v>
      </c>
      <c r="D236" s="19"/>
      <c r="E236" s="13">
        <f>SUM(I7)</f>
        <v>85338.169999999969</v>
      </c>
      <c r="F236" s="8"/>
      <c r="G236" s="8"/>
      <c r="H236" s="8"/>
      <c r="I236"/>
      <c r="J236" s="50"/>
    </row>
    <row r="237" spans="1:10" s="62" customFormat="1" x14ac:dyDescent="0.45">
      <c r="A237"/>
      <c r="B237" s="186"/>
      <c r="C237" s="60" t="s">
        <v>42</v>
      </c>
      <c r="D237" s="19" t="s">
        <v>25</v>
      </c>
      <c r="E237" s="12">
        <f>SUM(F229)</f>
        <v>60190.080000000002</v>
      </c>
      <c r="F237" s="8"/>
      <c r="G237" s="8"/>
      <c r="H237" s="8"/>
      <c r="I237"/>
      <c r="J237" s="50"/>
    </row>
    <row r="238" spans="1:10" s="62" customFormat="1" ht="15.75" x14ac:dyDescent="0.5">
      <c r="A238"/>
      <c r="B238" s="186"/>
      <c r="C238" s="20" t="s">
        <v>9</v>
      </c>
      <c r="D238" s="21" t="s">
        <v>25</v>
      </c>
      <c r="E238" s="24">
        <f>SUM(E236:E237)</f>
        <v>145528.24999999997</v>
      </c>
      <c r="F238" s="8"/>
      <c r="G238" s="8" t="s">
        <v>25</v>
      </c>
      <c r="H238" s="8"/>
      <c r="I238"/>
      <c r="J238" s="51">
        <v>43344</v>
      </c>
    </row>
    <row r="239" spans="1:10" s="62" customFormat="1" x14ac:dyDescent="0.45">
      <c r="A239"/>
      <c r="B239" s="186"/>
      <c r="C239" s="97"/>
      <c r="D239" s="4"/>
      <c r="E239" s="25"/>
      <c r="F239" s="8"/>
      <c r="G239" s="8"/>
      <c r="H239" s="8"/>
      <c r="I239"/>
      <c r="J239" s="46"/>
    </row>
    <row r="240" spans="1:10" s="62" customFormat="1" x14ac:dyDescent="0.45">
      <c r="A240"/>
      <c r="B240" s="186"/>
      <c r="C240" s="99" t="s">
        <v>1</v>
      </c>
      <c r="D240" s="4"/>
      <c r="E240" s="25"/>
      <c r="F240" s="8"/>
      <c r="G240" s="8"/>
      <c r="H240" s="8"/>
      <c r="I240"/>
      <c r="J240" s="46"/>
    </row>
    <row r="241" spans="1:14" s="62" customFormat="1" x14ac:dyDescent="0.45">
      <c r="A241"/>
      <c r="B241" s="186"/>
      <c r="C241" s="308" t="s">
        <v>53</v>
      </c>
      <c r="D241" s="308"/>
      <c r="E241" s="44">
        <f>SUM(G9)+G10+G11+G18+G38+G46+G56+G61+G65+G70+G72+G84+G100+G119+G120+G121+G122+G217</f>
        <v>32336.91</v>
      </c>
      <c r="F241" s="8"/>
      <c r="G241" s="8"/>
      <c r="H241" s="8"/>
      <c r="I241"/>
      <c r="J241" s="46"/>
    </row>
    <row r="242" spans="1:14" s="62" customFormat="1" x14ac:dyDescent="0.45">
      <c r="A242"/>
      <c r="B242" s="186"/>
      <c r="C242" s="308" t="s">
        <v>28</v>
      </c>
      <c r="D242" s="308"/>
      <c r="E242" s="45">
        <f>SUM(G101:G102)</f>
        <v>13729.5</v>
      </c>
      <c r="F242" s="8"/>
      <c r="G242" s="8"/>
      <c r="H242" s="8"/>
      <c r="I242"/>
      <c r="J242" s="46"/>
    </row>
    <row r="243" spans="1:14" s="62" customFormat="1" x14ac:dyDescent="0.45">
      <c r="A243"/>
      <c r="B243" s="186"/>
      <c r="C243" s="309" t="s">
        <v>27</v>
      </c>
      <c r="D243" s="310"/>
      <c r="E243" s="82">
        <f>SUM(G90:G99)</f>
        <v>5703.8</v>
      </c>
      <c r="F243" s="8"/>
      <c r="G243" s="8"/>
      <c r="H243" s="8"/>
      <c r="I243"/>
      <c r="J243" s="46"/>
    </row>
    <row r="244" spans="1:14" s="62" customFormat="1" x14ac:dyDescent="0.45">
      <c r="A244"/>
      <c r="B244" s="186"/>
      <c r="C244" s="309" t="s">
        <v>40</v>
      </c>
      <c r="D244" s="310"/>
      <c r="E244" s="39">
        <f>SUM(G103)+G104+G165</f>
        <v>8095.23</v>
      </c>
      <c r="F244" s="8"/>
      <c r="G244" s="8"/>
      <c r="H244" s="8"/>
      <c r="I244"/>
      <c r="J244" s="46"/>
    </row>
    <row r="245" spans="1:14" s="62" customFormat="1" x14ac:dyDescent="0.45">
      <c r="A245"/>
      <c r="B245" s="186"/>
      <c r="C245" s="308" t="s">
        <v>29</v>
      </c>
      <c r="D245" s="308"/>
      <c r="E245" s="56">
        <f>SUM(G73)+G86+G87+G124+G167</f>
        <v>53.1</v>
      </c>
      <c r="F245" s="8"/>
      <c r="G245" s="47"/>
      <c r="H245" s="8"/>
      <c r="I245"/>
      <c r="J245" s="46"/>
    </row>
    <row r="246" spans="1:14" s="62" customFormat="1" x14ac:dyDescent="0.45">
      <c r="A246"/>
      <c r="B246" s="186"/>
      <c r="C246" s="308" t="s">
        <v>52</v>
      </c>
      <c r="D246" s="308"/>
      <c r="E246" s="40">
        <f>SUM(G17)+G24+G27+G37+G53+G54+G55+G64+G69+G76+G78+G85+G110+G123+G128+G166+G169+G175+G176+G180+G181+G218</f>
        <v>15335.91</v>
      </c>
      <c r="F246" s="8" t="s">
        <v>25</v>
      </c>
      <c r="G246" s="47"/>
      <c r="H246" s="8"/>
      <c r="I246"/>
      <c r="J246" s="46"/>
    </row>
    <row r="247" spans="1:14" x14ac:dyDescent="0.45">
      <c r="B247" s="186"/>
      <c r="C247" s="308" t="s">
        <v>43</v>
      </c>
      <c r="D247" s="308"/>
      <c r="E247" s="41">
        <f>SUM(H229)</f>
        <v>105.75</v>
      </c>
      <c r="F247" s="8" t="s">
        <v>25</v>
      </c>
      <c r="G247" s="47" t="s">
        <v>25</v>
      </c>
      <c r="J247" s="46"/>
    </row>
    <row r="248" spans="1:14" x14ac:dyDescent="0.45">
      <c r="B248" s="186"/>
      <c r="C248" s="100" t="s">
        <v>10</v>
      </c>
      <c r="D248" s="4"/>
      <c r="E248" s="43">
        <f>SUM(E241:E247)</f>
        <v>75360.2</v>
      </c>
      <c r="G248" s="54" t="s">
        <v>25</v>
      </c>
      <c r="J248" s="46"/>
    </row>
    <row r="249" spans="1:14" ht="14.65" thickBot="1" x14ac:dyDescent="0.5">
      <c r="B249" s="186"/>
      <c r="C249" s="97"/>
      <c r="D249" s="4"/>
      <c r="E249" s="23"/>
      <c r="G249" s="54"/>
      <c r="J249" s="46"/>
    </row>
    <row r="250" spans="1:14" ht="16.149999999999999" thickBot="1" x14ac:dyDescent="0.55000000000000004">
      <c r="B250" s="186"/>
      <c r="C250" s="304" t="s">
        <v>3</v>
      </c>
      <c r="D250" s="305"/>
      <c r="E250" s="28">
        <f>SUM(-E248,E238)</f>
        <v>70168.049999999974</v>
      </c>
      <c r="G250" s="54"/>
      <c r="J250" s="46" t="s">
        <v>24</v>
      </c>
    </row>
    <row r="251" spans="1:14" x14ac:dyDescent="0.45">
      <c r="B251" s="186"/>
      <c r="C251" s="97"/>
      <c r="D251" s="4"/>
      <c r="E251" s="31"/>
      <c r="F251" s="54"/>
      <c r="G251" s="54">
        <f>SUM(E250,-I228)</f>
        <v>0</v>
      </c>
      <c r="J251" s="50"/>
    </row>
    <row r="252" spans="1:14" x14ac:dyDescent="0.45">
      <c r="B252" s="186"/>
      <c r="C252" s="97"/>
      <c r="D252" s="4"/>
      <c r="E252" s="53"/>
      <c r="F252" s="54"/>
      <c r="G252" s="54"/>
      <c r="J252" s="50"/>
    </row>
    <row r="253" spans="1:14" x14ac:dyDescent="0.45">
      <c r="E253" s="30"/>
      <c r="F253" s="54"/>
      <c r="G253" s="54"/>
      <c r="J253" s="50"/>
    </row>
    <row r="254" spans="1:14" x14ac:dyDescent="0.45">
      <c r="E254" s="30"/>
    </row>
    <row r="255" spans="1:14" s="8" customFormat="1" x14ac:dyDescent="0.45">
      <c r="A255"/>
      <c r="B255" s="171"/>
      <c r="C255" s="80"/>
      <c r="D255"/>
      <c r="E255" s="30"/>
      <c r="I255"/>
      <c r="J255"/>
      <c r="K255" s="63"/>
      <c r="L255" s="63"/>
      <c r="M255" s="63"/>
      <c r="N255" s="63"/>
    </row>
    <row r="256" spans="1:14" s="8" customFormat="1" x14ac:dyDescent="0.45">
      <c r="A256"/>
      <c r="B256" s="171"/>
      <c r="C256" s="80"/>
      <c r="D256"/>
      <c r="E256" s="30">
        <v>11</v>
      </c>
      <c r="I256"/>
      <c r="J256"/>
      <c r="K256" s="63"/>
      <c r="L256" s="63"/>
      <c r="M256" s="63"/>
      <c r="N256" s="63"/>
    </row>
    <row r="257" spans="1:14" s="8" customFormat="1" x14ac:dyDescent="0.45">
      <c r="A257"/>
      <c r="B257" s="171"/>
      <c r="C257" s="80"/>
      <c r="D257"/>
      <c r="E257" s="30"/>
      <c r="I257"/>
      <c r="J257"/>
      <c r="K257" s="63"/>
      <c r="L257" s="63"/>
      <c r="M257" s="63"/>
      <c r="N257" s="63"/>
    </row>
    <row r="258" spans="1:14" s="8" customFormat="1" x14ac:dyDescent="0.45">
      <c r="A258"/>
      <c r="B258" s="171"/>
      <c r="C258" s="80"/>
      <c r="D258"/>
      <c r="E258" s="30"/>
      <c r="I258"/>
      <c r="J258"/>
      <c r="K258" s="63"/>
      <c r="L258" s="63"/>
      <c r="M258" s="63"/>
      <c r="N258" s="63"/>
    </row>
    <row r="259" spans="1:14" s="8" customFormat="1" x14ac:dyDescent="0.45">
      <c r="A259"/>
      <c r="B259" s="171"/>
      <c r="C259" s="80"/>
      <c r="D259"/>
      <c r="E259" s="38"/>
      <c r="I259"/>
      <c r="J259"/>
      <c r="K259" s="63"/>
      <c r="L259" s="63"/>
      <c r="M259" s="63"/>
      <c r="N259" s="63"/>
    </row>
  </sheetData>
  <sortState xmlns:xlrd2="http://schemas.microsoft.com/office/spreadsheetml/2017/richdata2" ref="B204:F228">
    <sortCondition ref="B204:B228"/>
  </sortState>
  <mergeCells count="15">
    <mergeCell ref="C246:D246"/>
    <mergeCell ref="C247:D247"/>
    <mergeCell ref="C250:D250"/>
    <mergeCell ref="C233:E233"/>
    <mergeCell ref="C241:D241"/>
    <mergeCell ref="C242:D242"/>
    <mergeCell ref="C243:D243"/>
    <mergeCell ref="C244:D244"/>
    <mergeCell ref="C245:D245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8889C-8F61-45AB-B01C-8A6639E5AE2C}">
  <sheetPr>
    <tabColor theme="9" tint="-0.249977111117893"/>
  </sheetPr>
  <dimension ref="A1:N280"/>
  <sheetViews>
    <sheetView topLeftCell="A4" zoomScale="80" zoomScaleNormal="80" workbookViewId="0">
      <pane xSplit="1" ySplit="3" topLeftCell="B251" activePane="bottomRight" state="frozen"/>
      <selection activeCell="D98" sqref="D98"/>
      <selection pane="topRight" activeCell="D98" sqref="D98"/>
      <selection pane="bottomLeft" activeCell="D98" sqref="D98"/>
      <selection pane="bottomRight" activeCell="D98" sqref="D98"/>
    </sheetView>
  </sheetViews>
  <sheetFormatPr baseColWidth="10" defaultRowHeight="14.25" x14ac:dyDescent="0.45"/>
  <cols>
    <col min="2" max="2" width="11.86328125" style="171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20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184">
        <v>2019</v>
      </c>
    </row>
    <row r="2" spans="1:10" x14ac:dyDescent="0.45">
      <c r="B2" s="185" t="s">
        <v>31</v>
      </c>
      <c r="C2" s="3"/>
      <c r="D2" s="3"/>
      <c r="E2" s="15"/>
      <c r="F2" s="9"/>
      <c r="G2" s="121"/>
      <c r="H2" s="9"/>
    </row>
    <row r="3" spans="1:10" x14ac:dyDescent="0.45">
      <c r="B3" s="185" t="s">
        <v>26</v>
      </c>
      <c r="C3" s="5">
        <v>20537982765</v>
      </c>
      <c r="D3" s="3"/>
      <c r="E3" s="15"/>
      <c r="F3" s="9"/>
      <c r="G3" s="121"/>
      <c r="H3" s="9"/>
      <c r="I3" s="3"/>
    </row>
    <row r="4" spans="1:10" x14ac:dyDescent="0.45">
      <c r="B4" s="185" t="s">
        <v>6</v>
      </c>
      <c r="C4" s="95" t="s">
        <v>41</v>
      </c>
      <c r="D4" s="3"/>
      <c r="E4" s="15"/>
      <c r="F4" s="9"/>
      <c r="G4" s="121"/>
      <c r="H4" s="9"/>
      <c r="I4" s="3"/>
    </row>
    <row r="5" spans="1:10" ht="15" customHeight="1" x14ac:dyDescent="0.45">
      <c r="A5" s="1"/>
      <c r="B5" s="314" t="s">
        <v>2</v>
      </c>
      <c r="C5" s="312" t="s">
        <v>32</v>
      </c>
      <c r="D5" s="306" t="s">
        <v>36</v>
      </c>
      <c r="E5" s="306"/>
      <c r="F5" s="313" t="s">
        <v>7</v>
      </c>
      <c r="G5" s="316" t="s">
        <v>8</v>
      </c>
      <c r="H5" s="313" t="s">
        <v>5</v>
      </c>
      <c r="I5" s="37" t="s">
        <v>3</v>
      </c>
    </row>
    <row r="6" spans="1:10" x14ac:dyDescent="0.45">
      <c r="A6" s="2"/>
      <c r="B6" s="314"/>
      <c r="C6" s="312"/>
      <c r="D6" s="306"/>
      <c r="E6" s="306"/>
      <c r="F6" s="313"/>
      <c r="G6" s="316"/>
      <c r="H6" s="313"/>
      <c r="I6" s="37" t="s">
        <v>4</v>
      </c>
    </row>
    <row r="7" spans="1:10" x14ac:dyDescent="0.45">
      <c r="C7" s="3" t="s">
        <v>30</v>
      </c>
      <c r="D7" t="s">
        <v>25</v>
      </c>
      <c r="I7" s="9">
        <f>SUM('FEB25'!E250)</f>
        <v>70168.049999999974</v>
      </c>
    </row>
    <row r="8" spans="1:10" s="62" customFormat="1" x14ac:dyDescent="0.45">
      <c r="A8">
        <v>1</v>
      </c>
      <c r="B8" s="183" t="s">
        <v>259</v>
      </c>
      <c r="C8" s="80" t="s">
        <v>85</v>
      </c>
      <c r="F8" s="187">
        <v>378.92</v>
      </c>
      <c r="G8" s="120"/>
      <c r="H8" s="86"/>
      <c r="I8" s="240">
        <f t="shared" ref="I8:I39" si="0">I7+F8-G8-H8</f>
        <v>70546.969999999972</v>
      </c>
      <c r="J8"/>
    </row>
    <row r="9" spans="1:10" s="62" customFormat="1" x14ac:dyDescent="0.45">
      <c r="A9">
        <v>2</v>
      </c>
      <c r="B9" s="183" t="s">
        <v>259</v>
      </c>
      <c r="C9" s="80" t="s">
        <v>268</v>
      </c>
      <c r="F9" s="187">
        <v>0.05</v>
      </c>
      <c r="G9" s="120"/>
      <c r="H9" s="86"/>
      <c r="I9" s="240">
        <f t="shared" si="0"/>
        <v>70547.019999999975</v>
      </c>
      <c r="J9"/>
    </row>
    <row r="10" spans="1:10" s="62" customFormat="1" x14ac:dyDescent="0.45">
      <c r="A10">
        <v>3</v>
      </c>
      <c r="B10" s="183" t="s">
        <v>259</v>
      </c>
      <c r="C10" s="80" t="s">
        <v>123</v>
      </c>
      <c r="D10"/>
      <c r="E10" s="6"/>
      <c r="F10" s="6"/>
      <c r="G10" s="249">
        <v>231.86</v>
      </c>
      <c r="H10" s="86"/>
      <c r="I10" s="240">
        <f t="shared" si="0"/>
        <v>70315.159999999974</v>
      </c>
      <c r="J10"/>
    </row>
    <row r="11" spans="1:10" s="62" customFormat="1" x14ac:dyDescent="0.45">
      <c r="A11">
        <v>4</v>
      </c>
      <c r="B11" s="183" t="s">
        <v>259</v>
      </c>
      <c r="C11" s="80" t="s">
        <v>124</v>
      </c>
      <c r="D11"/>
      <c r="E11" s="6"/>
      <c r="F11" s="6"/>
      <c r="G11" s="249">
        <v>225.11</v>
      </c>
      <c r="H11" s="86"/>
      <c r="I11" s="240">
        <f t="shared" si="0"/>
        <v>70090.049999999974</v>
      </c>
      <c r="J11"/>
    </row>
    <row r="12" spans="1:10" s="62" customFormat="1" x14ac:dyDescent="0.45">
      <c r="A12">
        <v>5</v>
      </c>
      <c r="B12" s="183" t="s">
        <v>259</v>
      </c>
      <c r="C12" t="s">
        <v>125</v>
      </c>
      <c r="D12"/>
      <c r="E12" s="6"/>
      <c r="F12" s="6"/>
      <c r="G12" s="249">
        <v>177</v>
      </c>
      <c r="H12" s="86"/>
      <c r="I12" s="240">
        <f t="shared" si="0"/>
        <v>69913.049999999974</v>
      </c>
      <c r="J12"/>
    </row>
    <row r="13" spans="1:10" s="62" customFormat="1" x14ac:dyDescent="0.45">
      <c r="A13">
        <v>6</v>
      </c>
      <c r="B13" s="183" t="s">
        <v>259</v>
      </c>
      <c r="C13" s="80" t="s">
        <v>85</v>
      </c>
      <c r="F13" s="26">
        <v>414.62</v>
      </c>
      <c r="G13" s="120"/>
      <c r="H13" s="86"/>
      <c r="I13" s="240">
        <f t="shared" si="0"/>
        <v>70327.669999999969</v>
      </c>
      <c r="J13"/>
    </row>
    <row r="14" spans="1:10" s="62" customFormat="1" x14ac:dyDescent="0.45">
      <c r="A14">
        <v>7</v>
      </c>
      <c r="B14" s="183" t="s">
        <v>259</v>
      </c>
      <c r="C14" s="80" t="s">
        <v>267</v>
      </c>
      <c r="F14" s="187">
        <v>421</v>
      </c>
      <c r="G14" s="120"/>
      <c r="H14" s="86"/>
      <c r="I14" s="240">
        <f t="shared" si="0"/>
        <v>70748.669999999969</v>
      </c>
      <c r="J14"/>
    </row>
    <row r="15" spans="1:10" s="62" customFormat="1" x14ac:dyDescent="0.45">
      <c r="A15">
        <v>8</v>
      </c>
      <c r="B15" s="183" t="s">
        <v>259</v>
      </c>
      <c r="C15" s="80" t="s">
        <v>113</v>
      </c>
      <c r="F15" s="187">
        <v>374</v>
      </c>
      <c r="G15" s="120"/>
      <c r="H15" s="86"/>
      <c r="I15" s="240">
        <f t="shared" si="0"/>
        <v>71122.669999999969</v>
      </c>
      <c r="J15"/>
    </row>
    <row r="16" spans="1:10" s="62" customFormat="1" x14ac:dyDescent="0.45">
      <c r="A16">
        <v>9</v>
      </c>
      <c r="B16" s="183" t="s">
        <v>259</v>
      </c>
      <c r="C16" s="80" t="s">
        <v>85</v>
      </c>
      <c r="F16" s="187">
        <v>364.36</v>
      </c>
      <c r="G16" s="120"/>
      <c r="H16" s="86"/>
      <c r="I16" s="240">
        <f t="shared" si="0"/>
        <v>71487.02999999997</v>
      </c>
      <c r="J16"/>
    </row>
    <row r="17" spans="1:10" s="62" customFormat="1" x14ac:dyDescent="0.45">
      <c r="A17">
        <v>10</v>
      </c>
      <c r="B17" s="183" t="s">
        <v>259</v>
      </c>
      <c r="C17" s="80" t="s">
        <v>85</v>
      </c>
      <c r="F17" s="187">
        <v>322.81</v>
      </c>
      <c r="G17" s="120"/>
      <c r="H17" s="86"/>
      <c r="I17" s="240">
        <f t="shared" si="0"/>
        <v>71809.839999999967</v>
      </c>
      <c r="J17"/>
    </row>
    <row r="18" spans="1:10" s="62" customFormat="1" x14ac:dyDescent="0.45">
      <c r="A18">
        <v>11</v>
      </c>
      <c r="B18" s="183" t="s">
        <v>265</v>
      </c>
      <c r="C18" s="80" t="s">
        <v>119</v>
      </c>
      <c r="G18" s="120"/>
      <c r="H18" s="86">
        <v>0.05</v>
      </c>
      <c r="I18" s="240">
        <f t="shared" si="0"/>
        <v>71809.789999999964</v>
      </c>
      <c r="J18"/>
    </row>
    <row r="19" spans="1:10" s="62" customFormat="1" x14ac:dyDescent="0.45">
      <c r="A19">
        <v>12</v>
      </c>
      <c r="B19" s="183" t="s">
        <v>265</v>
      </c>
      <c r="C19" s="80" t="s">
        <v>192</v>
      </c>
      <c r="G19" s="250">
        <v>500</v>
      </c>
      <c r="H19" s="86"/>
      <c r="I19" s="240">
        <f t="shared" si="0"/>
        <v>71309.789999999964</v>
      </c>
      <c r="J19"/>
    </row>
    <row r="20" spans="1:10" s="62" customFormat="1" x14ac:dyDescent="0.45">
      <c r="A20">
        <v>13</v>
      </c>
      <c r="B20" s="183" t="s">
        <v>265</v>
      </c>
      <c r="C20" s="80" t="s">
        <v>85</v>
      </c>
      <c r="F20" s="187">
        <v>1011</v>
      </c>
      <c r="G20" s="120"/>
      <c r="H20" s="86"/>
      <c r="I20" s="240">
        <f t="shared" si="0"/>
        <v>72320.789999999964</v>
      </c>
      <c r="J20"/>
    </row>
    <row r="21" spans="1:10" s="62" customFormat="1" x14ac:dyDescent="0.45">
      <c r="A21">
        <v>14</v>
      </c>
      <c r="B21" s="183" t="s">
        <v>265</v>
      </c>
      <c r="C21" s="80" t="s">
        <v>85</v>
      </c>
      <c r="F21" s="187">
        <v>384.02</v>
      </c>
      <c r="G21" s="120"/>
      <c r="H21" s="86"/>
      <c r="I21" s="240">
        <f t="shared" si="0"/>
        <v>72704.809999999969</v>
      </c>
      <c r="J21"/>
    </row>
    <row r="22" spans="1:10" s="62" customFormat="1" x14ac:dyDescent="0.45">
      <c r="A22">
        <v>15</v>
      </c>
      <c r="B22" s="183" t="s">
        <v>265</v>
      </c>
      <c r="C22" s="80" t="s">
        <v>85</v>
      </c>
      <c r="F22" s="187">
        <v>384</v>
      </c>
      <c r="G22" s="120"/>
      <c r="H22" s="86"/>
      <c r="I22" s="240">
        <f t="shared" si="0"/>
        <v>73088.809999999969</v>
      </c>
      <c r="J22"/>
    </row>
    <row r="23" spans="1:10" s="62" customFormat="1" x14ac:dyDescent="0.45">
      <c r="A23">
        <v>16</v>
      </c>
      <c r="B23" s="183" t="s">
        <v>265</v>
      </c>
      <c r="C23" s="80" t="s">
        <v>85</v>
      </c>
      <c r="F23" s="187">
        <v>359.54</v>
      </c>
      <c r="G23" s="120"/>
      <c r="H23" s="86"/>
      <c r="I23" s="240">
        <f t="shared" si="0"/>
        <v>73448.349999999962</v>
      </c>
      <c r="J23"/>
    </row>
    <row r="24" spans="1:10" s="62" customFormat="1" x14ac:dyDescent="0.45">
      <c r="A24">
        <v>17</v>
      </c>
      <c r="B24" s="183" t="s">
        <v>264</v>
      </c>
      <c r="C24" s="80" t="s">
        <v>118</v>
      </c>
      <c r="G24" s="250">
        <v>443</v>
      </c>
      <c r="H24" s="86"/>
      <c r="I24" s="240">
        <f t="shared" si="0"/>
        <v>73005.349999999962</v>
      </c>
      <c r="J24"/>
    </row>
    <row r="25" spans="1:10" s="62" customFormat="1" x14ac:dyDescent="0.45">
      <c r="A25">
        <v>18</v>
      </c>
      <c r="B25" s="183" t="s">
        <v>264</v>
      </c>
      <c r="C25" s="80" t="s">
        <v>266</v>
      </c>
      <c r="G25" s="249">
        <v>96.06</v>
      </c>
      <c r="H25" s="86"/>
      <c r="I25" s="240">
        <f t="shared" si="0"/>
        <v>72909.289999999964</v>
      </c>
      <c r="J25"/>
    </row>
    <row r="26" spans="1:10" s="62" customFormat="1" x14ac:dyDescent="0.45">
      <c r="A26">
        <v>19</v>
      </c>
      <c r="B26" s="183" t="s">
        <v>264</v>
      </c>
      <c r="C26" s="80" t="s">
        <v>266</v>
      </c>
      <c r="G26" s="249">
        <v>685.76</v>
      </c>
      <c r="H26" s="86"/>
      <c r="I26" s="240">
        <f t="shared" si="0"/>
        <v>72223.52999999997</v>
      </c>
      <c r="J26"/>
    </row>
    <row r="27" spans="1:10" s="62" customFormat="1" x14ac:dyDescent="0.45">
      <c r="A27">
        <v>20</v>
      </c>
      <c r="B27" s="183" t="s">
        <v>264</v>
      </c>
      <c r="C27" s="80" t="s">
        <v>85</v>
      </c>
      <c r="F27" s="187">
        <v>703.93</v>
      </c>
      <c r="G27" s="120"/>
      <c r="H27" s="86"/>
      <c r="I27" s="240">
        <f t="shared" si="0"/>
        <v>72927.459999999963</v>
      </c>
      <c r="J27"/>
    </row>
    <row r="28" spans="1:10" s="62" customFormat="1" x14ac:dyDescent="0.45">
      <c r="A28">
        <v>21</v>
      </c>
      <c r="B28" s="183" t="s">
        <v>264</v>
      </c>
      <c r="C28" s="80" t="s">
        <v>115</v>
      </c>
      <c r="F28" s="187">
        <v>459</v>
      </c>
      <c r="G28" s="120"/>
      <c r="H28" s="86"/>
      <c r="I28" s="240">
        <f t="shared" si="0"/>
        <v>73386.459999999963</v>
      </c>
      <c r="J28"/>
    </row>
    <row r="29" spans="1:10" s="62" customFormat="1" x14ac:dyDescent="0.45">
      <c r="A29">
        <v>22</v>
      </c>
      <c r="B29" s="183" t="s">
        <v>264</v>
      </c>
      <c r="C29" s="80" t="s">
        <v>85</v>
      </c>
      <c r="F29" s="187">
        <v>429.8</v>
      </c>
      <c r="G29" s="120"/>
      <c r="H29" s="86"/>
      <c r="I29" s="240">
        <f t="shared" si="0"/>
        <v>73816.259999999966</v>
      </c>
      <c r="J29"/>
    </row>
    <row r="30" spans="1:10" s="62" customFormat="1" x14ac:dyDescent="0.45">
      <c r="A30">
        <v>23</v>
      </c>
      <c r="B30" s="183" t="s">
        <v>264</v>
      </c>
      <c r="C30" s="80" t="s">
        <v>87</v>
      </c>
      <c r="F30" s="187">
        <v>386.16</v>
      </c>
      <c r="G30" s="120"/>
      <c r="H30" s="86"/>
      <c r="I30" s="240">
        <f t="shared" si="0"/>
        <v>74202.419999999969</v>
      </c>
      <c r="J30"/>
    </row>
    <row r="31" spans="1:10" s="62" customFormat="1" x14ac:dyDescent="0.45">
      <c r="A31">
        <v>24</v>
      </c>
      <c r="B31" s="183" t="s">
        <v>264</v>
      </c>
      <c r="C31" s="80" t="s">
        <v>85</v>
      </c>
      <c r="F31" s="187">
        <v>382.31</v>
      </c>
      <c r="G31" s="120"/>
      <c r="H31" s="86"/>
      <c r="I31" s="240">
        <f t="shared" si="0"/>
        <v>74584.729999999967</v>
      </c>
      <c r="J31"/>
    </row>
    <row r="32" spans="1:10" s="62" customFormat="1" x14ac:dyDescent="0.45">
      <c r="A32">
        <v>25</v>
      </c>
      <c r="B32" s="183" t="s">
        <v>264</v>
      </c>
      <c r="C32" s="80" t="s">
        <v>87</v>
      </c>
      <c r="F32" s="187">
        <v>377.58</v>
      </c>
      <c r="G32" s="120"/>
      <c r="H32" s="86"/>
      <c r="I32" s="240">
        <f t="shared" si="0"/>
        <v>74962.309999999969</v>
      </c>
      <c r="J32"/>
    </row>
    <row r="33" spans="1:10" s="62" customFormat="1" x14ac:dyDescent="0.45">
      <c r="A33">
        <v>26</v>
      </c>
      <c r="B33" s="183" t="s">
        <v>264</v>
      </c>
      <c r="C33" s="80" t="s">
        <v>115</v>
      </c>
      <c r="F33" s="187">
        <v>364.82</v>
      </c>
      <c r="G33" s="120"/>
      <c r="H33" s="86"/>
      <c r="I33" s="240">
        <f t="shared" si="0"/>
        <v>75327.129999999976</v>
      </c>
      <c r="J33"/>
    </row>
    <row r="34" spans="1:10" s="62" customFormat="1" x14ac:dyDescent="0.45">
      <c r="A34">
        <v>27</v>
      </c>
      <c r="B34" s="183" t="s">
        <v>264</v>
      </c>
      <c r="C34" s="80" t="s">
        <v>115</v>
      </c>
      <c r="F34" s="187">
        <v>364</v>
      </c>
      <c r="G34" s="120"/>
      <c r="H34" s="86"/>
      <c r="I34" s="240">
        <f t="shared" si="0"/>
        <v>75691.129999999976</v>
      </c>
      <c r="J34"/>
    </row>
    <row r="35" spans="1:10" s="62" customFormat="1" x14ac:dyDescent="0.45">
      <c r="A35">
        <v>28</v>
      </c>
      <c r="B35" s="183" t="s">
        <v>264</v>
      </c>
      <c r="C35" s="80" t="s">
        <v>87</v>
      </c>
      <c r="F35" s="187">
        <v>359.18</v>
      </c>
      <c r="G35" s="120"/>
      <c r="H35" s="86"/>
      <c r="I35" s="240">
        <f t="shared" si="0"/>
        <v>76050.309999999969</v>
      </c>
      <c r="J35"/>
    </row>
    <row r="36" spans="1:10" s="62" customFormat="1" x14ac:dyDescent="0.45">
      <c r="A36">
        <v>29</v>
      </c>
      <c r="B36" s="183" t="s">
        <v>264</v>
      </c>
      <c r="C36" s="80" t="s">
        <v>113</v>
      </c>
      <c r="F36" s="187">
        <v>358.09</v>
      </c>
      <c r="G36" s="120"/>
      <c r="H36" s="86"/>
      <c r="I36" s="240">
        <f t="shared" si="0"/>
        <v>76408.399999999965</v>
      </c>
      <c r="J36"/>
    </row>
    <row r="37" spans="1:10" s="62" customFormat="1" x14ac:dyDescent="0.45">
      <c r="A37">
        <v>30</v>
      </c>
      <c r="B37" s="183" t="s">
        <v>264</v>
      </c>
      <c r="C37" s="80" t="s">
        <v>85</v>
      </c>
      <c r="F37" s="187">
        <v>350</v>
      </c>
      <c r="G37" s="120"/>
      <c r="H37" s="86"/>
      <c r="I37" s="240">
        <f t="shared" si="0"/>
        <v>76758.399999999965</v>
      </c>
      <c r="J37"/>
    </row>
    <row r="38" spans="1:10" s="62" customFormat="1" x14ac:dyDescent="0.45">
      <c r="A38">
        <v>31</v>
      </c>
      <c r="B38" s="183" t="s">
        <v>264</v>
      </c>
      <c r="C38" s="80" t="s">
        <v>86</v>
      </c>
      <c r="F38" s="187">
        <v>342.25</v>
      </c>
      <c r="G38" s="120"/>
      <c r="H38" s="86"/>
      <c r="I38" s="240">
        <f t="shared" si="0"/>
        <v>77100.649999999965</v>
      </c>
      <c r="J38"/>
    </row>
    <row r="39" spans="1:10" s="62" customFormat="1" x14ac:dyDescent="0.45">
      <c r="A39">
        <v>32</v>
      </c>
      <c r="B39" s="183" t="s">
        <v>264</v>
      </c>
      <c r="C39" s="80" t="s">
        <v>269</v>
      </c>
      <c r="F39" s="187">
        <v>341.28</v>
      </c>
      <c r="G39" s="120"/>
      <c r="H39" s="86"/>
      <c r="I39" s="240">
        <f t="shared" si="0"/>
        <v>77441.929999999964</v>
      </c>
      <c r="J39"/>
    </row>
    <row r="40" spans="1:10" s="62" customFormat="1" x14ac:dyDescent="0.45">
      <c r="A40">
        <v>33</v>
      </c>
      <c r="B40" s="183" t="s">
        <v>264</v>
      </c>
      <c r="C40" s="80" t="s">
        <v>85</v>
      </c>
      <c r="F40" s="187">
        <v>320.83</v>
      </c>
      <c r="G40" s="120"/>
      <c r="H40" s="86"/>
      <c r="I40" s="240">
        <f t="shared" ref="I40:I71" si="1">I39+F40-G40-H40</f>
        <v>77762.759999999966</v>
      </c>
      <c r="J40"/>
    </row>
    <row r="41" spans="1:10" s="62" customFormat="1" x14ac:dyDescent="0.45">
      <c r="A41">
        <v>34</v>
      </c>
      <c r="B41" s="183" t="s">
        <v>264</v>
      </c>
      <c r="C41" s="80" t="s">
        <v>87</v>
      </c>
      <c r="F41" s="187">
        <v>300</v>
      </c>
      <c r="G41" s="120"/>
      <c r="H41" s="86"/>
      <c r="I41" s="240">
        <f t="shared" si="1"/>
        <v>78062.759999999966</v>
      </c>
      <c r="J41"/>
    </row>
    <row r="42" spans="1:10" s="62" customFormat="1" x14ac:dyDescent="0.45">
      <c r="A42">
        <v>35</v>
      </c>
      <c r="B42" s="183" t="s">
        <v>264</v>
      </c>
      <c r="C42" s="80" t="s">
        <v>87</v>
      </c>
      <c r="F42" s="187">
        <v>100</v>
      </c>
      <c r="G42" s="120"/>
      <c r="H42" s="86"/>
      <c r="I42" s="240">
        <f t="shared" si="1"/>
        <v>78162.759999999966</v>
      </c>
      <c r="J42"/>
    </row>
    <row r="43" spans="1:10" s="62" customFormat="1" x14ac:dyDescent="0.45">
      <c r="A43">
        <v>36</v>
      </c>
      <c r="B43" s="183" t="s">
        <v>271</v>
      </c>
      <c r="C43" s="80" t="s">
        <v>132</v>
      </c>
      <c r="G43" s="249">
        <v>427.51</v>
      </c>
      <c r="H43" s="86"/>
      <c r="I43" s="240">
        <f t="shared" si="1"/>
        <v>77735.249999999971</v>
      </c>
      <c r="J43"/>
    </row>
    <row r="44" spans="1:10" s="62" customFormat="1" x14ac:dyDescent="0.45">
      <c r="A44">
        <v>37</v>
      </c>
      <c r="B44" s="183" t="s">
        <v>271</v>
      </c>
      <c r="C44" s="80" t="s">
        <v>131</v>
      </c>
      <c r="G44" s="249">
        <v>413.46</v>
      </c>
      <c r="H44" s="86"/>
      <c r="I44" s="240">
        <f t="shared" si="1"/>
        <v>77321.789999999964</v>
      </c>
      <c r="J44"/>
    </row>
    <row r="45" spans="1:10" s="62" customFormat="1" x14ac:dyDescent="0.45">
      <c r="A45">
        <v>38</v>
      </c>
      <c r="B45" s="183" t="s">
        <v>271</v>
      </c>
      <c r="C45" s="80" t="s">
        <v>133</v>
      </c>
      <c r="G45" s="249">
        <v>385.44</v>
      </c>
      <c r="H45" s="86"/>
      <c r="I45" s="240">
        <f t="shared" si="1"/>
        <v>76936.349999999962</v>
      </c>
      <c r="J45"/>
    </row>
    <row r="46" spans="1:10" s="62" customFormat="1" x14ac:dyDescent="0.45">
      <c r="A46">
        <v>39</v>
      </c>
      <c r="B46" s="183" t="s">
        <v>271</v>
      </c>
      <c r="C46" s="80" t="s">
        <v>134</v>
      </c>
      <c r="G46" s="249">
        <v>128.47999999999999</v>
      </c>
      <c r="H46" s="86"/>
      <c r="I46" s="240">
        <f t="shared" si="1"/>
        <v>76807.869999999966</v>
      </c>
      <c r="J46"/>
    </row>
    <row r="47" spans="1:10" s="62" customFormat="1" x14ac:dyDescent="0.45">
      <c r="A47">
        <v>40</v>
      </c>
      <c r="B47" s="183" t="s">
        <v>271</v>
      </c>
      <c r="C47" s="80" t="s">
        <v>85</v>
      </c>
      <c r="F47" s="187">
        <v>733.16</v>
      </c>
      <c r="G47" s="120"/>
      <c r="H47" s="86"/>
      <c r="I47" s="240">
        <f t="shared" si="1"/>
        <v>77541.02999999997</v>
      </c>
      <c r="J47"/>
    </row>
    <row r="48" spans="1:10" s="62" customFormat="1" x14ac:dyDescent="0.45">
      <c r="A48">
        <v>41</v>
      </c>
      <c r="B48" s="183" t="s">
        <v>271</v>
      </c>
      <c r="C48" s="80" t="s">
        <v>86</v>
      </c>
      <c r="F48" s="187">
        <v>686.09</v>
      </c>
      <c r="G48" s="120"/>
      <c r="H48" s="86"/>
      <c r="I48" s="240">
        <f t="shared" si="1"/>
        <v>78227.119999999966</v>
      </c>
      <c r="J48"/>
    </row>
    <row r="49" spans="1:10" s="62" customFormat="1" x14ac:dyDescent="0.45">
      <c r="A49">
        <v>42</v>
      </c>
      <c r="B49" s="183" t="s">
        <v>271</v>
      </c>
      <c r="C49" s="80" t="s">
        <v>87</v>
      </c>
      <c r="F49" s="187">
        <v>461.93</v>
      </c>
      <c r="G49" s="120"/>
      <c r="H49" s="86"/>
      <c r="I49" s="240">
        <f t="shared" si="1"/>
        <v>78689.049999999959</v>
      </c>
      <c r="J49"/>
    </row>
    <row r="50" spans="1:10" s="62" customFormat="1" x14ac:dyDescent="0.45">
      <c r="A50">
        <v>43</v>
      </c>
      <c r="B50" s="183" t="s">
        <v>271</v>
      </c>
      <c r="C50" s="80" t="s">
        <v>85</v>
      </c>
      <c r="F50" s="187">
        <v>412.45</v>
      </c>
      <c r="G50" s="120"/>
      <c r="H50" s="86"/>
      <c r="I50" s="240">
        <f t="shared" si="1"/>
        <v>79101.499999999956</v>
      </c>
      <c r="J50"/>
    </row>
    <row r="51" spans="1:10" s="62" customFormat="1" x14ac:dyDescent="0.45">
      <c r="A51">
        <v>44</v>
      </c>
      <c r="B51" s="183" t="s">
        <v>271</v>
      </c>
      <c r="C51" s="80" t="s">
        <v>87</v>
      </c>
      <c r="F51" s="187">
        <v>389.94</v>
      </c>
      <c r="G51" s="120"/>
      <c r="H51" s="86"/>
      <c r="I51" s="240">
        <f t="shared" si="1"/>
        <v>79491.439999999959</v>
      </c>
      <c r="J51"/>
    </row>
    <row r="52" spans="1:10" s="62" customFormat="1" x14ac:dyDescent="0.45">
      <c r="A52">
        <v>45</v>
      </c>
      <c r="B52" s="183" t="s">
        <v>271</v>
      </c>
      <c r="C52" s="80" t="s">
        <v>143</v>
      </c>
      <c r="F52" s="187">
        <v>315.02999999999997</v>
      </c>
      <c r="G52" s="120"/>
      <c r="H52" s="86"/>
      <c r="I52" s="240">
        <f t="shared" si="1"/>
        <v>79806.469999999958</v>
      </c>
      <c r="J52"/>
    </row>
    <row r="53" spans="1:10" s="62" customFormat="1" x14ac:dyDescent="0.45">
      <c r="A53">
        <v>46</v>
      </c>
      <c r="B53" s="183" t="s">
        <v>270</v>
      </c>
      <c r="C53" s="80" t="s">
        <v>86</v>
      </c>
      <c r="F53" s="187">
        <v>425.23</v>
      </c>
      <c r="G53" s="120"/>
      <c r="H53" s="86"/>
      <c r="I53" s="240">
        <f t="shared" si="1"/>
        <v>80231.699999999953</v>
      </c>
      <c r="J53"/>
    </row>
    <row r="54" spans="1:10" s="62" customFormat="1" x14ac:dyDescent="0.45">
      <c r="A54">
        <v>47</v>
      </c>
      <c r="B54" s="183" t="s">
        <v>270</v>
      </c>
      <c r="C54" s="80" t="s">
        <v>119</v>
      </c>
      <c r="G54" s="120"/>
      <c r="H54" s="86">
        <v>0.05</v>
      </c>
      <c r="I54" s="240">
        <f t="shared" si="1"/>
        <v>80231.649999999951</v>
      </c>
      <c r="J54"/>
    </row>
    <row r="55" spans="1:10" s="62" customFormat="1" x14ac:dyDescent="0.45">
      <c r="A55">
        <v>48</v>
      </c>
      <c r="B55" s="183" t="s">
        <v>270</v>
      </c>
      <c r="C55" t="s">
        <v>274</v>
      </c>
      <c r="G55" s="249">
        <v>1093</v>
      </c>
      <c r="H55" s="86"/>
      <c r="I55" s="240">
        <f t="shared" si="1"/>
        <v>79138.649999999951</v>
      </c>
      <c r="J55"/>
    </row>
    <row r="56" spans="1:10" s="62" customFormat="1" x14ac:dyDescent="0.45">
      <c r="A56">
        <v>49</v>
      </c>
      <c r="B56" s="183" t="s">
        <v>270</v>
      </c>
      <c r="C56" s="80" t="s">
        <v>118</v>
      </c>
      <c r="G56" s="250">
        <v>640</v>
      </c>
      <c r="H56" s="86"/>
      <c r="I56" s="240">
        <f t="shared" si="1"/>
        <v>78498.649999999951</v>
      </c>
      <c r="J56"/>
    </row>
    <row r="57" spans="1:10" s="62" customFormat="1" x14ac:dyDescent="0.45">
      <c r="A57">
        <v>50</v>
      </c>
      <c r="B57" s="183" t="s">
        <v>270</v>
      </c>
      <c r="C57" s="80" t="s">
        <v>118</v>
      </c>
      <c r="G57" s="250">
        <v>8</v>
      </c>
      <c r="H57" s="86"/>
      <c r="I57" s="240">
        <f t="shared" si="1"/>
        <v>78490.649999999951</v>
      </c>
      <c r="J57"/>
    </row>
    <row r="58" spans="1:10" s="62" customFormat="1" x14ac:dyDescent="0.45">
      <c r="A58">
        <v>51</v>
      </c>
      <c r="B58" s="183" t="s">
        <v>270</v>
      </c>
      <c r="C58" s="80" t="s">
        <v>115</v>
      </c>
      <c r="F58" s="187">
        <v>1116.03</v>
      </c>
      <c r="G58" s="120"/>
      <c r="H58" s="86"/>
      <c r="I58" s="240">
        <f t="shared" si="1"/>
        <v>79606.679999999949</v>
      </c>
      <c r="J58"/>
    </row>
    <row r="59" spans="1:10" s="62" customFormat="1" x14ac:dyDescent="0.45">
      <c r="A59">
        <v>52</v>
      </c>
      <c r="B59" s="183" t="s">
        <v>270</v>
      </c>
      <c r="C59" s="80" t="s">
        <v>87</v>
      </c>
      <c r="F59" s="187">
        <v>405.12</v>
      </c>
      <c r="G59" s="120"/>
      <c r="H59" s="86"/>
      <c r="I59" s="240">
        <f t="shared" si="1"/>
        <v>80011.799999999945</v>
      </c>
      <c r="J59"/>
    </row>
    <row r="60" spans="1:10" s="62" customFormat="1" x14ac:dyDescent="0.45">
      <c r="A60">
        <v>53</v>
      </c>
      <c r="B60" s="183" t="s">
        <v>270</v>
      </c>
      <c r="C60" s="80" t="s">
        <v>273</v>
      </c>
      <c r="F60" s="187">
        <v>380.33</v>
      </c>
      <c r="G60" s="120"/>
      <c r="H60" s="86"/>
      <c r="I60" s="240">
        <f t="shared" si="1"/>
        <v>80392.129999999946</v>
      </c>
      <c r="J60"/>
    </row>
    <row r="61" spans="1:10" s="62" customFormat="1" x14ac:dyDescent="0.45">
      <c r="A61">
        <v>54</v>
      </c>
      <c r="B61" s="183" t="s">
        <v>270</v>
      </c>
      <c r="C61" s="80" t="s">
        <v>85</v>
      </c>
      <c r="D61" s="80" t="s">
        <v>276</v>
      </c>
      <c r="F61" s="187">
        <v>350</v>
      </c>
      <c r="G61" s="120"/>
      <c r="H61" s="86"/>
      <c r="I61" s="240">
        <f t="shared" si="1"/>
        <v>80742.129999999946</v>
      </c>
      <c r="J61"/>
    </row>
    <row r="62" spans="1:10" s="62" customFormat="1" x14ac:dyDescent="0.45">
      <c r="A62">
        <v>55</v>
      </c>
      <c r="B62" s="183" t="s">
        <v>270</v>
      </c>
      <c r="C62" s="80" t="s">
        <v>87</v>
      </c>
      <c r="D62" s="80"/>
      <c r="F62" s="187">
        <v>50</v>
      </c>
      <c r="G62" s="120"/>
      <c r="H62" s="86"/>
      <c r="I62" s="240">
        <f t="shared" si="1"/>
        <v>80792.129999999946</v>
      </c>
      <c r="J62"/>
    </row>
    <row r="63" spans="1:10" s="62" customFormat="1" x14ac:dyDescent="0.45">
      <c r="A63">
        <v>56</v>
      </c>
      <c r="B63" s="183" t="s">
        <v>272</v>
      </c>
      <c r="C63" s="80" t="s">
        <v>85</v>
      </c>
      <c r="D63" s="80"/>
      <c r="F63" s="187">
        <v>300</v>
      </c>
      <c r="G63" s="120"/>
      <c r="H63" s="86"/>
      <c r="I63" s="240">
        <f t="shared" si="1"/>
        <v>81092.129999999946</v>
      </c>
      <c r="J63"/>
    </row>
    <row r="64" spans="1:10" s="62" customFormat="1" x14ac:dyDescent="0.45">
      <c r="A64">
        <v>57</v>
      </c>
      <c r="B64" s="183" t="s">
        <v>272</v>
      </c>
      <c r="C64" s="80" t="s">
        <v>85</v>
      </c>
      <c r="D64" s="80"/>
      <c r="F64" s="187">
        <v>378.76</v>
      </c>
      <c r="G64" s="120"/>
      <c r="H64" s="86"/>
      <c r="I64" s="240">
        <f t="shared" si="1"/>
        <v>81470.889999999941</v>
      </c>
      <c r="J64"/>
    </row>
    <row r="65" spans="1:10" s="62" customFormat="1" x14ac:dyDescent="0.45">
      <c r="A65">
        <v>58</v>
      </c>
      <c r="B65" s="183" t="s">
        <v>272</v>
      </c>
      <c r="C65" t="s">
        <v>274</v>
      </c>
      <c r="D65" s="80"/>
      <c r="G65" s="249">
        <v>316</v>
      </c>
      <c r="H65" s="86"/>
      <c r="I65" s="240">
        <f t="shared" si="1"/>
        <v>81154.889999999941</v>
      </c>
      <c r="J65"/>
    </row>
    <row r="66" spans="1:10" s="62" customFormat="1" x14ac:dyDescent="0.45">
      <c r="A66">
        <v>59</v>
      </c>
      <c r="B66" s="183" t="s">
        <v>272</v>
      </c>
      <c r="C66" t="s">
        <v>274</v>
      </c>
      <c r="D66" s="80"/>
      <c r="G66" s="249">
        <v>158</v>
      </c>
      <c r="H66" s="86"/>
      <c r="I66" s="240">
        <f t="shared" si="1"/>
        <v>80996.889999999941</v>
      </c>
      <c r="J66"/>
    </row>
    <row r="67" spans="1:10" s="62" customFormat="1" x14ac:dyDescent="0.45">
      <c r="A67">
        <v>60</v>
      </c>
      <c r="B67" s="183" t="s">
        <v>272</v>
      </c>
      <c r="C67" s="80" t="s">
        <v>87</v>
      </c>
      <c r="D67" s="80"/>
      <c r="F67" s="187">
        <v>461.52</v>
      </c>
      <c r="G67" s="120"/>
      <c r="H67" s="86"/>
      <c r="I67" s="240">
        <f t="shared" si="1"/>
        <v>81458.409999999945</v>
      </c>
      <c r="J67"/>
    </row>
    <row r="68" spans="1:10" s="62" customFormat="1" x14ac:dyDescent="0.45">
      <c r="A68">
        <v>61</v>
      </c>
      <c r="B68" s="183" t="s">
        <v>275</v>
      </c>
      <c r="C68" s="80" t="s">
        <v>119</v>
      </c>
      <c r="D68" s="80"/>
      <c r="G68" s="120"/>
      <c r="H68" s="86">
        <v>0.05</v>
      </c>
      <c r="I68" s="240">
        <f t="shared" si="1"/>
        <v>81458.359999999942</v>
      </c>
      <c r="J68"/>
    </row>
    <row r="69" spans="1:10" s="62" customFormat="1" x14ac:dyDescent="0.45">
      <c r="A69">
        <v>62</v>
      </c>
      <c r="B69" s="183" t="s">
        <v>275</v>
      </c>
      <c r="C69" s="80" t="s">
        <v>192</v>
      </c>
      <c r="D69" s="80"/>
      <c r="G69" s="250">
        <v>1500</v>
      </c>
      <c r="H69" s="86"/>
      <c r="I69" s="240">
        <f t="shared" si="1"/>
        <v>79958.359999999942</v>
      </c>
      <c r="J69"/>
    </row>
    <row r="70" spans="1:10" s="62" customFormat="1" x14ac:dyDescent="0.45">
      <c r="A70">
        <v>63</v>
      </c>
      <c r="B70" s="183" t="s">
        <v>275</v>
      </c>
      <c r="C70" s="80" t="s">
        <v>192</v>
      </c>
      <c r="D70" s="80" t="s">
        <v>276</v>
      </c>
      <c r="G70" s="250">
        <v>350</v>
      </c>
      <c r="H70" s="86"/>
      <c r="I70" s="240">
        <f t="shared" si="1"/>
        <v>79608.359999999942</v>
      </c>
      <c r="J70"/>
    </row>
    <row r="71" spans="1:10" s="62" customFormat="1" x14ac:dyDescent="0.45">
      <c r="A71">
        <v>64</v>
      </c>
      <c r="B71" s="183" t="s">
        <v>275</v>
      </c>
      <c r="C71" s="80" t="s">
        <v>140</v>
      </c>
      <c r="D71" s="80"/>
      <c r="G71" s="249">
        <v>189.2</v>
      </c>
      <c r="H71" s="86"/>
      <c r="I71" s="240">
        <f t="shared" si="1"/>
        <v>79419.159999999945</v>
      </c>
      <c r="J71"/>
    </row>
    <row r="72" spans="1:10" s="62" customFormat="1" x14ac:dyDescent="0.45">
      <c r="A72">
        <v>65</v>
      </c>
      <c r="B72" s="183" t="s">
        <v>275</v>
      </c>
      <c r="C72" t="s">
        <v>128</v>
      </c>
      <c r="D72"/>
      <c r="E72" s="6"/>
      <c r="F72" s="6"/>
      <c r="G72" s="224">
        <v>177</v>
      </c>
      <c r="H72" s="86"/>
      <c r="I72" s="240">
        <f t="shared" ref="I72:I74" si="2">I71+F72-G72-H72</f>
        <v>79242.159999999945</v>
      </c>
      <c r="J72"/>
    </row>
    <row r="73" spans="1:10" s="62" customFormat="1" x14ac:dyDescent="0.45">
      <c r="A73">
        <v>66</v>
      </c>
      <c r="B73" s="183" t="s">
        <v>275</v>
      </c>
      <c r="C73" s="80" t="s">
        <v>118</v>
      </c>
      <c r="G73" s="250">
        <v>150</v>
      </c>
      <c r="H73" s="86"/>
      <c r="I73" s="240">
        <f t="shared" si="2"/>
        <v>79092.159999999945</v>
      </c>
      <c r="J73"/>
    </row>
    <row r="74" spans="1:10" s="62" customFormat="1" x14ac:dyDescent="0.45">
      <c r="A74">
        <v>67</v>
      </c>
      <c r="B74" s="183" t="s">
        <v>275</v>
      </c>
      <c r="C74" s="80" t="s">
        <v>224</v>
      </c>
      <c r="G74" s="249">
        <v>47.4</v>
      </c>
      <c r="H74" s="86"/>
      <c r="I74" s="240">
        <f t="shared" si="2"/>
        <v>79044.759999999951</v>
      </c>
      <c r="J74"/>
    </row>
    <row r="75" spans="1:10" s="62" customFormat="1" x14ac:dyDescent="0.45">
      <c r="A75">
        <v>68</v>
      </c>
      <c r="B75" s="183" t="s">
        <v>275</v>
      </c>
      <c r="C75" s="80" t="s">
        <v>118</v>
      </c>
      <c r="G75" s="251">
        <v>20</v>
      </c>
      <c r="H75" s="86"/>
      <c r="I75" s="240">
        <f t="shared" ref="I75:I139" si="3">I74+F75-G75-H75</f>
        <v>79024.759999999951</v>
      </c>
      <c r="J75"/>
    </row>
    <row r="76" spans="1:10" s="62" customFormat="1" x14ac:dyDescent="0.45">
      <c r="A76">
        <v>69</v>
      </c>
      <c r="B76" s="183" t="s">
        <v>275</v>
      </c>
      <c r="C76" s="80" t="s">
        <v>85</v>
      </c>
      <c r="F76" s="187">
        <v>340</v>
      </c>
      <c r="G76" s="120"/>
      <c r="H76" s="86"/>
      <c r="I76" s="240">
        <f t="shared" si="3"/>
        <v>79364.759999999951</v>
      </c>
      <c r="J76"/>
    </row>
    <row r="77" spans="1:10" s="62" customFormat="1" x14ac:dyDescent="0.45">
      <c r="A77">
        <v>70</v>
      </c>
      <c r="B77" s="183" t="s">
        <v>278</v>
      </c>
      <c r="C77" s="80" t="s">
        <v>229</v>
      </c>
      <c r="G77" s="250">
        <v>500</v>
      </c>
      <c r="H77" s="86"/>
      <c r="I77" s="240">
        <f t="shared" si="3"/>
        <v>78864.759999999951</v>
      </c>
      <c r="J77"/>
    </row>
    <row r="78" spans="1:10" s="62" customFormat="1" x14ac:dyDescent="0.45">
      <c r="A78">
        <v>71</v>
      </c>
      <c r="B78" s="183" t="s">
        <v>278</v>
      </c>
      <c r="C78" s="80" t="s">
        <v>85</v>
      </c>
      <c r="F78" s="187">
        <v>500</v>
      </c>
      <c r="G78" s="120"/>
      <c r="H78" s="86"/>
      <c r="I78" s="240">
        <f t="shared" si="3"/>
        <v>79364.759999999951</v>
      </c>
      <c r="J78"/>
    </row>
    <row r="79" spans="1:10" s="62" customFormat="1" x14ac:dyDescent="0.45">
      <c r="A79">
        <v>72</v>
      </c>
      <c r="B79" s="183" t="s">
        <v>277</v>
      </c>
      <c r="C79" s="80" t="s">
        <v>118</v>
      </c>
      <c r="G79" s="249">
        <v>50</v>
      </c>
      <c r="H79" s="86"/>
      <c r="I79" s="240">
        <f t="shared" si="3"/>
        <v>79314.759999999951</v>
      </c>
      <c r="J79"/>
    </row>
    <row r="80" spans="1:10" s="62" customFormat="1" x14ac:dyDescent="0.45">
      <c r="A80">
        <v>73</v>
      </c>
      <c r="B80" s="183" t="s">
        <v>277</v>
      </c>
      <c r="C80" s="80" t="s">
        <v>85</v>
      </c>
      <c r="F80" s="187">
        <v>669.32</v>
      </c>
      <c r="G80" s="120"/>
      <c r="H80" s="86"/>
      <c r="I80" s="240">
        <f t="shared" si="3"/>
        <v>79984.079999999958</v>
      </c>
      <c r="J80"/>
    </row>
    <row r="81" spans="1:10" s="62" customFormat="1" x14ac:dyDescent="0.45">
      <c r="A81">
        <v>74</v>
      </c>
      <c r="B81" s="183" t="s">
        <v>277</v>
      </c>
      <c r="C81" s="80" t="s">
        <v>143</v>
      </c>
      <c r="F81" s="187">
        <v>457.35</v>
      </c>
      <c r="G81" s="120"/>
      <c r="H81" s="86"/>
      <c r="I81" s="240">
        <f t="shared" si="3"/>
        <v>80441.429999999964</v>
      </c>
      <c r="J81"/>
    </row>
    <row r="82" spans="1:10" s="62" customFormat="1" x14ac:dyDescent="0.45">
      <c r="A82">
        <v>75</v>
      </c>
      <c r="B82" s="183" t="s">
        <v>277</v>
      </c>
      <c r="C82" s="80" t="s">
        <v>85</v>
      </c>
      <c r="F82" s="187">
        <v>406.27</v>
      </c>
      <c r="G82" s="120"/>
      <c r="H82" s="86"/>
      <c r="I82" s="240">
        <f t="shared" si="3"/>
        <v>80847.699999999968</v>
      </c>
      <c r="J82"/>
    </row>
    <row r="83" spans="1:10" s="62" customFormat="1" x14ac:dyDescent="0.45">
      <c r="A83">
        <v>76</v>
      </c>
      <c r="B83" s="183" t="s">
        <v>277</v>
      </c>
      <c r="C83" s="80" t="s">
        <v>85</v>
      </c>
      <c r="F83" s="187">
        <v>391.66</v>
      </c>
      <c r="G83" s="120"/>
      <c r="H83" s="86"/>
      <c r="I83" s="240">
        <f t="shared" si="3"/>
        <v>81239.359999999971</v>
      </c>
      <c r="J83"/>
    </row>
    <row r="84" spans="1:10" s="62" customFormat="1" x14ac:dyDescent="0.45">
      <c r="A84">
        <v>77</v>
      </c>
      <c r="B84" s="183" t="s">
        <v>280</v>
      </c>
      <c r="C84" s="80" t="s">
        <v>86</v>
      </c>
      <c r="F84" s="187">
        <v>396.47</v>
      </c>
      <c r="G84" s="120"/>
      <c r="H84" s="86"/>
      <c r="I84" s="240">
        <f t="shared" si="3"/>
        <v>81635.829999999973</v>
      </c>
      <c r="J84"/>
    </row>
    <row r="85" spans="1:10" s="62" customFormat="1" x14ac:dyDescent="0.45">
      <c r="A85">
        <v>78</v>
      </c>
      <c r="B85" s="183" t="s">
        <v>280</v>
      </c>
      <c r="C85" s="80" t="s">
        <v>85</v>
      </c>
      <c r="F85" s="187">
        <v>302</v>
      </c>
      <c r="G85" s="120"/>
      <c r="H85" s="86"/>
      <c r="I85" s="240">
        <f t="shared" si="3"/>
        <v>81937.829999999973</v>
      </c>
      <c r="J85"/>
    </row>
    <row r="86" spans="1:10" s="62" customFormat="1" x14ac:dyDescent="0.45">
      <c r="A86">
        <v>79</v>
      </c>
      <c r="B86" s="183" t="s">
        <v>279</v>
      </c>
      <c r="C86" s="80" t="s">
        <v>118</v>
      </c>
      <c r="G86" s="250">
        <v>405</v>
      </c>
      <c r="H86" s="86"/>
      <c r="I86" s="240">
        <f t="shared" si="3"/>
        <v>81532.829999999973</v>
      </c>
      <c r="J86"/>
    </row>
    <row r="87" spans="1:10" s="62" customFormat="1" x14ac:dyDescent="0.45">
      <c r="A87">
        <v>80</v>
      </c>
      <c r="B87" s="183" t="s">
        <v>279</v>
      </c>
      <c r="C87" s="80" t="s">
        <v>85</v>
      </c>
      <c r="F87" s="187">
        <v>500</v>
      </c>
      <c r="G87" s="120"/>
      <c r="H87" s="86"/>
      <c r="I87" s="240">
        <f t="shared" si="3"/>
        <v>82032.829999999973</v>
      </c>
      <c r="J87"/>
    </row>
    <row r="88" spans="1:10" s="62" customFormat="1" x14ac:dyDescent="0.45">
      <c r="A88">
        <v>81</v>
      </c>
      <c r="B88" s="183" t="s">
        <v>279</v>
      </c>
      <c r="C88" s="80" t="s">
        <v>87</v>
      </c>
      <c r="F88" s="187">
        <v>328.99</v>
      </c>
      <c r="G88" s="120"/>
      <c r="H88" s="86"/>
      <c r="I88" s="240">
        <f t="shared" si="3"/>
        <v>82361.819999999978</v>
      </c>
      <c r="J88"/>
    </row>
    <row r="89" spans="1:10" s="62" customFormat="1" x14ac:dyDescent="0.45">
      <c r="A89">
        <v>82</v>
      </c>
      <c r="B89" s="183" t="s">
        <v>282</v>
      </c>
      <c r="C89" s="80" t="s">
        <v>181</v>
      </c>
      <c r="G89" s="250">
        <v>170</v>
      </c>
      <c r="H89" s="86"/>
      <c r="I89" s="240">
        <f t="shared" si="3"/>
        <v>82191.819999999978</v>
      </c>
      <c r="J89"/>
    </row>
    <row r="90" spans="1:10" s="62" customFormat="1" x14ac:dyDescent="0.45">
      <c r="A90">
        <v>83</v>
      </c>
      <c r="B90" s="183" t="s">
        <v>281</v>
      </c>
      <c r="C90" s="80" t="s">
        <v>153</v>
      </c>
      <c r="G90" s="253">
        <v>295.60000000000002</v>
      </c>
      <c r="H90" s="86"/>
      <c r="I90" s="240">
        <f t="shared" si="3"/>
        <v>81896.219999999972</v>
      </c>
      <c r="J90"/>
    </row>
    <row r="91" spans="1:10" s="62" customFormat="1" x14ac:dyDescent="0.45">
      <c r="A91">
        <v>84</v>
      </c>
      <c r="B91" s="183" t="s">
        <v>281</v>
      </c>
      <c r="C91" s="80" t="s">
        <v>150</v>
      </c>
      <c r="G91" s="253">
        <v>294.2</v>
      </c>
      <c r="H91" s="86"/>
      <c r="I91" s="240">
        <f t="shared" si="3"/>
        <v>81602.019999999975</v>
      </c>
      <c r="J91"/>
    </row>
    <row r="92" spans="1:10" s="62" customFormat="1" x14ac:dyDescent="0.45">
      <c r="A92">
        <v>85</v>
      </c>
      <c r="B92" s="183" t="s">
        <v>281</v>
      </c>
      <c r="C92" s="80" t="s">
        <v>147</v>
      </c>
      <c r="G92" s="253">
        <v>274.8</v>
      </c>
      <c r="H92" s="86"/>
      <c r="I92" s="240">
        <f t="shared" si="3"/>
        <v>81327.219999999972</v>
      </c>
      <c r="J92"/>
    </row>
    <row r="93" spans="1:10" s="62" customFormat="1" x14ac:dyDescent="0.45">
      <c r="A93">
        <v>86</v>
      </c>
      <c r="B93" s="183" t="s">
        <v>281</v>
      </c>
      <c r="C93" s="80" t="s">
        <v>151</v>
      </c>
      <c r="G93" s="253">
        <v>348.5</v>
      </c>
      <c r="H93" s="86"/>
      <c r="I93" s="240">
        <f t="shared" si="3"/>
        <v>80978.719999999972</v>
      </c>
      <c r="J93"/>
    </row>
    <row r="94" spans="1:10" s="62" customFormat="1" x14ac:dyDescent="0.45">
      <c r="A94">
        <v>87</v>
      </c>
      <c r="B94" s="183" t="s">
        <v>281</v>
      </c>
      <c r="C94" s="80" t="s">
        <v>149</v>
      </c>
      <c r="G94" s="253">
        <v>276.60000000000002</v>
      </c>
      <c r="H94" s="86"/>
      <c r="I94" s="240">
        <f t="shared" si="3"/>
        <v>80702.119999999966</v>
      </c>
      <c r="J94"/>
    </row>
    <row r="95" spans="1:10" s="62" customFormat="1" x14ac:dyDescent="0.45">
      <c r="A95">
        <v>88</v>
      </c>
      <c r="B95" s="183" t="s">
        <v>281</v>
      </c>
      <c r="C95" s="80" t="s">
        <v>148</v>
      </c>
      <c r="G95" s="253">
        <v>282.60000000000002</v>
      </c>
      <c r="H95" s="86"/>
      <c r="I95" s="240">
        <f t="shared" si="3"/>
        <v>80419.51999999996</v>
      </c>
      <c r="J95"/>
    </row>
    <row r="96" spans="1:10" s="62" customFormat="1" x14ac:dyDescent="0.45">
      <c r="A96">
        <v>89</v>
      </c>
      <c r="B96" s="183" t="s">
        <v>281</v>
      </c>
      <c r="C96" s="80" t="s">
        <v>152</v>
      </c>
      <c r="G96" s="253">
        <v>240.1</v>
      </c>
      <c r="H96" s="86"/>
      <c r="I96" s="240">
        <f t="shared" si="3"/>
        <v>80179.419999999955</v>
      </c>
      <c r="J96"/>
    </row>
    <row r="97" spans="1:10" s="62" customFormat="1" x14ac:dyDescent="0.45">
      <c r="A97">
        <v>90</v>
      </c>
      <c r="B97" s="183" t="s">
        <v>281</v>
      </c>
      <c r="C97" s="80" t="s">
        <v>146</v>
      </c>
      <c r="G97" s="253">
        <v>327.39999999999998</v>
      </c>
      <c r="H97" s="86"/>
      <c r="I97" s="240">
        <f t="shared" si="3"/>
        <v>79852.01999999996</v>
      </c>
      <c r="J97"/>
    </row>
    <row r="98" spans="1:10" s="62" customFormat="1" x14ac:dyDescent="0.45">
      <c r="A98">
        <v>91</v>
      </c>
      <c r="B98" s="183" t="s">
        <v>281</v>
      </c>
      <c r="C98" s="80" t="s">
        <v>155</v>
      </c>
      <c r="G98" s="253">
        <v>302.5</v>
      </c>
      <c r="H98" s="86"/>
      <c r="I98" s="240">
        <f t="shared" si="3"/>
        <v>79549.51999999996</v>
      </c>
      <c r="J98"/>
    </row>
    <row r="99" spans="1:10" s="62" customFormat="1" x14ac:dyDescent="0.45">
      <c r="A99">
        <v>92</v>
      </c>
      <c r="B99" s="183" t="s">
        <v>281</v>
      </c>
      <c r="C99" s="80" t="s">
        <v>154</v>
      </c>
      <c r="G99" s="253">
        <v>3319.5</v>
      </c>
      <c r="H99" s="86"/>
      <c r="I99" s="240">
        <f t="shared" si="3"/>
        <v>76230.01999999996</v>
      </c>
      <c r="J99"/>
    </row>
    <row r="100" spans="1:10" s="62" customFormat="1" x14ac:dyDescent="0.45">
      <c r="A100">
        <v>93</v>
      </c>
      <c r="B100" s="183" t="s">
        <v>281</v>
      </c>
      <c r="C100" s="80" t="s">
        <v>156</v>
      </c>
      <c r="G100" s="252">
        <v>8293.2000000000007</v>
      </c>
      <c r="H100" s="86"/>
      <c r="I100" s="240">
        <f t="shared" si="3"/>
        <v>67936.819999999963</v>
      </c>
      <c r="J100"/>
    </row>
    <row r="101" spans="1:10" s="62" customFormat="1" x14ac:dyDescent="0.45">
      <c r="A101">
        <v>94</v>
      </c>
      <c r="B101" s="183" t="s">
        <v>281</v>
      </c>
      <c r="C101" s="80" t="s">
        <v>145</v>
      </c>
      <c r="G101" s="252">
        <v>6138.6</v>
      </c>
      <c r="H101" s="86"/>
      <c r="I101" s="240">
        <f t="shared" si="3"/>
        <v>61798.219999999965</v>
      </c>
      <c r="J101"/>
    </row>
    <row r="102" spans="1:10" s="62" customFormat="1" x14ac:dyDescent="0.45">
      <c r="A102">
        <v>95</v>
      </c>
      <c r="B102" s="183" t="s">
        <v>281</v>
      </c>
      <c r="C102" s="80" t="s">
        <v>283</v>
      </c>
      <c r="G102" s="222">
        <v>13079</v>
      </c>
      <c r="H102" s="86"/>
      <c r="I102" s="240">
        <f t="shared" si="3"/>
        <v>48719.219999999965</v>
      </c>
      <c r="J102"/>
    </row>
    <row r="103" spans="1:10" s="62" customFormat="1" x14ac:dyDescent="0.45">
      <c r="A103">
        <v>96</v>
      </c>
      <c r="B103" s="183" t="s">
        <v>281</v>
      </c>
      <c r="C103" s="80" t="s">
        <v>119</v>
      </c>
      <c r="D103" s="80"/>
      <c r="G103" s="120"/>
      <c r="H103" s="86">
        <v>0.7</v>
      </c>
      <c r="I103" s="240">
        <f t="shared" si="3"/>
        <v>48718.519999999968</v>
      </c>
      <c r="J103"/>
    </row>
    <row r="104" spans="1:10" s="62" customFormat="1" x14ac:dyDescent="0.45">
      <c r="A104">
        <v>97</v>
      </c>
      <c r="B104" s="183" t="s">
        <v>281</v>
      </c>
      <c r="C104" s="80" t="s">
        <v>86</v>
      </c>
      <c r="F104" s="187">
        <v>350</v>
      </c>
      <c r="G104" s="120"/>
      <c r="H104" s="86"/>
      <c r="I104" s="240">
        <f t="shared" si="3"/>
        <v>49068.519999999968</v>
      </c>
      <c r="J104"/>
    </row>
    <row r="105" spans="1:10" s="62" customFormat="1" x14ac:dyDescent="0.45">
      <c r="A105">
        <v>98</v>
      </c>
      <c r="B105" s="183" t="s">
        <v>281</v>
      </c>
      <c r="C105" s="80" t="s">
        <v>113</v>
      </c>
      <c r="F105" s="187">
        <v>396.31</v>
      </c>
      <c r="G105" s="120"/>
      <c r="H105" s="86"/>
      <c r="I105" s="240">
        <f t="shared" si="3"/>
        <v>49464.829999999965</v>
      </c>
      <c r="J105"/>
    </row>
    <row r="106" spans="1:10" s="62" customFormat="1" x14ac:dyDescent="0.45">
      <c r="A106">
        <v>99</v>
      </c>
      <c r="B106" s="183" t="s">
        <v>281</v>
      </c>
      <c r="C106" s="80" t="s">
        <v>85</v>
      </c>
      <c r="F106" s="187">
        <v>1000</v>
      </c>
      <c r="G106" s="120"/>
      <c r="H106" s="86"/>
      <c r="I106" s="240">
        <f t="shared" si="3"/>
        <v>50464.829999999965</v>
      </c>
      <c r="J106"/>
    </row>
    <row r="107" spans="1:10" s="62" customFormat="1" x14ac:dyDescent="0.45">
      <c r="A107">
        <v>100</v>
      </c>
      <c r="B107" s="183">
        <v>45731</v>
      </c>
      <c r="C107" s="80" t="s">
        <v>85</v>
      </c>
      <c r="F107" s="187">
        <v>350</v>
      </c>
      <c r="G107" s="120"/>
      <c r="H107" s="86"/>
      <c r="I107" s="240">
        <f t="shared" si="3"/>
        <v>50814.829999999965</v>
      </c>
      <c r="J107"/>
    </row>
    <row r="108" spans="1:10" s="62" customFormat="1" x14ac:dyDescent="0.45">
      <c r="A108">
        <v>101</v>
      </c>
      <c r="B108" s="183">
        <v>45731</v>
      </c>
      <c r="C108" s="80" t="s">
        <v>119</v>
      </c>
      <c r="F108" s="187">
        <v>0.05</v>
      </c>
      <c r="G108" s="120"/>
      <c r="H108" s="86"/>
      <c r="I108" s="240">
        <f t="shared" si="3"/>
        <v>50814.879999999968</v>
      </c>
      <c r="J108"/>
    </row>
    <row r="109" spans="1:10" s="62" customFormat="1" x14ac:dyDescent="0.45">
      <c r="A109">
        <v>102</v>
      </c>
      <c r="B109" s="183">
        <v>45731</v>
      </c>
      <c r="C109" s="80" t="s">
        <v>85</v>
      </c>
      <c r="F109" s="187">
        <v>420.6</v>
      </c>
      <c r="G109" s="120"/>
      <c r="H109" s="86"/>
      <c r="I109" s="240">
        <f t="shared" si="3"/>
        <v>51235.479999999967</v>
      </c>
      <c r="J109"/>
    </row>
    <row r="110" spans="1:10" s="62" customFormat="1" x14ac:dyDescent="0.45">
      <c r="A110">
        <v>103</v>
      </c>
      <c r="B110" s="183" t="s">
        <v>286</v>
      </c>
      <c r="C110" s="80" t="s">
        <v>229</v>
      </c>
      <c r="G110" s="250">
        <v>200</v>
      </c>
      <c r="H110" s="86"/>
      <c r="I110" s="240">
        <f t="shared" si="3"/>
        <v>51035.479999999967</v>
      </c>
      <c r="J110"/>
    </row>
    <row r="111" spans="1:10" s="62" customFormat="1" x14ac:dyDescent="0.45">
      <c r="A111">
        <v>104</v>
      </c>
      <c r="B111" s="183" t="s">
        <v>286</v>
      </c>
      <c r="C111" s="80" t="s">
        <v>181</v>
      </c>
      <c r="G111" s="250">
        <v>168</v>
      </c>
      <c r="H111" s="86"/>
      <c r="I111" s="240">
        <f t="shared" si="3"/>
        <v>50867.479999999967</v>
      </c>
      <c r="J111"/>
    </row>
    <row r="112" spans="1:10" s="62" customFormat="1" x14ac:dyDescent="0.45">
      <c r="A112">
        <v>105</v>
      </c>
      <c r="B112" s="183" t="s">
        <v>286</v>
      </c>
      <c r="C112" s="80" t="s">
        <v>118</v>
      </c>
      <c r="G112" s="250">
        <v>130</v>
      </c>
      <c r="H112" s="86"/>
      <c r="I112" s="240">
        <f t="shared" si="3"/>
        <v>50737.479999999967</v>
      </c>
      <c r="J112"/>
    </row>
    <row r="113" spans="1:10" s="62" customFormat="1" x14ac:dyDescent="0.45">
      <c r="A113">
        <v>106</v>
      </c>
      <c r="B113" s="183" t="s">
        <v>286</v>
      </c>
      <c r="C113" s="80" t="s">
        <v>287</v>
      </c>
      <c r="F113" s="187">
        <v>326.7</v>
      </c>
      <c r="G113" s="120"/>
      <c r="H113" s="86"/>
      <c r="I113" s="240">
        <f t="shared" si="3"/>
        <v>51064.179999999964</v>
      </c>
      <c r="J113"/>
    </row>
    <row r="114" spans="1:10" s="62" customFormat="1" x14ac:dyDescent="0.45">
      <c r="A114">
        <v>107</v>
      </c>
      <c r="B114" s="183" t="s">
        <v>285</v>
      </c>
      <c r="C114" s="80" t="s">
        <v>86</v>
      </c>
      <c r="F114" s="187">
        <v>757.18</v>
      </c>
      <c r="G114" s="120"/>
      <c r="H114" s="86"/>
      <c r="I114" s="240">
        <f t="shared" si="3"/>
        <v>51821.359999999964</v>
      </c>
      <c r="J114"/>
    </row>
    <row r="115" spans="1:10" s="62" customFormat="1" x14ac:dyDescent="0.45">
      <c r="A115">
        <v>108</v>
      </c>
      <c r="B115" s="183" t="s">
        <v>285</v>
      </c>
      <c r="C115" s="80" t="s">
        <v>87</v>
      </c>
      <c r="F115" s="187">
        <v>400.73</v>
      </c>
      <c r="G115" s="120"/>
      <c r="H115" s="86"/>
      <c r="I115" s="240">
        <f t="shared" si="3"/>
        <v>52222.089999999967</v>
      </c>
      <c r="J115"/>
    </row>
    <row r="116" spans="1:10" s="62" customFormat="1" x14ac:dyDescent="0.45">
      <c r="A116">
        <v>109</v>
      </c>
      <c r="B116" s="183" t="s">
        <v>285</v>
      </c>
      <c r="C116" s="80" t="s">
        <v>87</v>
      </c>
      <c r="F116" s="187">
        <v>340.62</v>
      </c>
      <c r="G116" s="120"/>
      <c r="H116" s="86"/>
      <c r="I116" s="240">
        <f t="shared" si="3"/>
        <v>52562.70999999997</v>
      </c>
      <c r="J116"/>
    </row>
    <row r="117" spans="1:10" s="62" customFormat="1" x14ac:dyDescent="0.45">
      <c r="A117">
        <v>110</v>
      </c>
      <c r="B117" s="183" t="s">
        <v>284</v>
      </c>
      <c r="C117" s="80" t="s">
        <v>181</v>
      </c>
      <c r="G117" s="250">
        <v>2720</v>
      </c>
      <c r="H117" s="86"/>
      <c r="I117" s="240">
        <f t="shared" si="3"/>
        <v>49842.70999999997</v>
      </c>
      <c r="J117"/>
    </row>
    <row r="118" spans="1:10" s="62" customFormat="1" x14ac:dyDescent="0.45">
      <c r="A118">
        <v>111</v>
      </c>
      <c r="B118" s="183" t="s">
        <v>284</v>
      </c>
      <c r="C118" s="79" t="s">
        <v>157</v>
      </c>
      <c r="G118" s="227">
        <v>1946.65</v>
      </c>
      <c r="H118" s="90">
        <v>4.3</v>
      </c>
      <c r="I118" s="240">
        <f t="shared" si="3"/>
        <v>47891.759999999966</v>
      </c>
      <c r="J118"/>
    </row>
    <row r="119" spans="1:10" s="62" customFormat="1" x14ac:dyDescent="0.45">
      <c r="A119">
        <v>112</v>
      </c>
      <c r="B119" s="183" t="s">
        <v>284</v>
      </c>
      <c r="C119" s="79" t="s">
        <v>158</v>
      </c>
      <c r="G119" s="227">
        <v>500</v>
      </c>
      <c r="H119" s="90">
        <v>4.3</v>
      </c>
      <c r="I119" s="240">
        <f t="shared" si="3"/>
        <v>47387.459999999963</v>
      </c>
      <c r="J119"/>
    </row>
    <row r="120" spans="1:10" s="62" customFormat="1" x14ac:dyDescent="0.45">
      <c r="A120">
        <v>113</v>
      </c>
      <c r="B120" s="183" t="s">
        <v>284</v>
      </c>
      <c r="C120" s="80" t="s">
        <v>119</v>
      </c>
      <c r="G120" s="120"/>
      <c r="H120" s="86">
        <v>0.15</v>
      </c>
      <c r="I120" s="240">
        <f t="shared" si="3"/>
        <v>47387.309999999961</v>
      </c>
      <c r="J120"/>
    </row>
    <row r="121" spans="1:10" s="62" customFormat="1" x14ac:dyDescent="0.45">
      <c r="A121">
        <v>114</v>
      </c>
      <c r="B121" s="183" t="s">
        <v>284</v>
      </c>
      <c r="C121" s="80" t="s">
        <v>86</v>
      </c>
      <c r="F121" s="187">
        <v>354.56</v>
      </c>
      <c r="G121" s="120"/>
      <c r="H121" s="86"/>
      <c r="I121" s="240">
        <f t="shared" si="3"/>
        <v>47741.869999999959</v>
      </c>
      <c r="J121"/>
    </row>
    <row r="122" spans="1:10" s="62" customFormat="1" x14ac:dyDescent="0.45">
      <c r="A122">
        <v>115</v>
      </c>
      <c r="B122" s="183" t="s">
        <v>284</v>
      </c>
      <c r="C122" s="80" t="s">
        <v>85</v>
      </c>
      <c r="F122" s="187">
        <v>359.6</v>
      </c>
      <c r="G122" s="120"/>
      <c r="H122" s="86"/>
      <c r="I122" s="240">
        <f t="shared" si="3"/>
        <v>48101.469999999958</v>
      </c>
      <c r="J122"/>
    </row>
    <row r="123" spans="1:10" s="62" customFormat="1" x14ac:dyDescent="0.45">
      <c r="A123">
        <v>116</v>
      </c>
      <c r="B123" s="183" t="s">
        <v>284</v>
      </c>
      <c r="C123" s="80" t="s">
        <v>85</v>
      </c>
      <c r="F123" s="187">
        <v>359.97</v>
      </c>
      <c r="G123" s="120"/>
      <c r="H123" s="86"/>
      <c r="I123" s="240">
        <f t="shared" si="3"/>
        <v>48461.439999999959</v>
      </c>
      <c r="J123"/>
    </row>
    <row r="124" spans="1:10" s="62" customFormat="1" x14ac:dyDescent="0.45">
      <c r="A124">
        <v>117</v>
      </c>
      <c r="B124" s="183" t="s">
        <v>284</v>
      </c>
      <c r="C124" s="80" t="s">
        <v>85</v>
      </c>
      <c r="F124" s="187">
        <v>872.95</v>
      </c>
      <c r="G124" s="120"/>
      <c r="H124" s="86"/>
      <c r="I124" s="240">
        <f t="shared" si="3"/>
        <v>49334.389999999956</v>
      </c>
      <c r="J124"/>
    </row>
    <row r="125" spans="1:10" s="62" customFormat="1" x14ac:dyDescent="0.45">
      <c r="A125">
        <v>118</v>
      </c>
      <c r="B125" s="183" t="s">
        <v>284</v>
      </c>
      <c r="C125" s="80" t="s">
        <v>113</v>
      </c>
      <c r="F125" s="187">
        <v>600</v>
      </c>
      <c r="G125" s="120"/>
      <c r="H125" s="86"/>
      <c r="I125" s="240">
        <f t="shared" si="3"/>
        <v>49934.389999999956</v>
      </c>
      <c r="J125"/>
    </row>
    <row r="126" spans="1:10" s="62" customFormat="1" x14ac:dyDescent="0.45">
      <c r="A126">
        <v>119</v>
      </c>
      <c r="B126" s="183" t="s">
        <v>289</v>
      </c>
      <c r="C126" s="80" t="s">
        <v>229</v>
      </c>
      <c r="G126" s="250">
        <v>1090</v>
      </c>
      <c r="H126" s="86"/>
      <c r="I126" s="240">
        <f t="shared" si="3"/>
        <v>48844.389999999956</v>
      </c>
      <c r="J126"/>
    </row>
    <row r="127" spans="1:10" s="62" customFormat="1" x14ac:dyDescent="0.45">
      <c r="A127">
        <v>120</v>
      </c>
      <c r="B127" s="183" t="s">
        <v>289</v>
      </c>
      <c r="C127" s="80" t="s">
        <v>229</v>
      </c>
      <c r="G127" s="250">
        <v>480</v>
      </c>
      <c r="H127" s="86"/>
      <c r="I127" s="240">
        <f t="shared" si="3"/>
        <v>48364.389999999956</v>
      </c>
      <c r="J127"/>
    </row>
    <row r="128" spans="1:10" s="62" customFormat="1" x14ac:dyDescent="0.45">
      <c r="A128">
        <v>121</v>
      </c>
      <c r="B128" s="183" t="s">
        <v>289</v>
      </c>
      <c r="C128" s="80" t="s">
        <v>118</v>
      </c>
      <c r="G128" s="250">
        <v>228</v>
      </c>
      <c r="H128" s="86"/>
      <c r="I128" s="240">
        <f t="shared" si="3"/>
        <v>48136.389999999956</v>
      </c>
      <c r="J128"/>
    </row>
    <row r="129" spans="1:10" s="62" customFormat="1" x14ac:dyDescent="0.45">
      <c r="A129">
        <v>122</v>
      </c>
      <c r="B129" s="183" t="s">
        <v>289</v>
      </c>
      <c r="C129" s="80" t="s">
        <v>119</v>
      </c>
      <c r="G129" s="120"/>
      <c r="H129" s="86">
        <v>0.05</v>
      </c>
      <c r="I129" s="240">
        <f t="shared" si="3"/>
        <v>48136.339999999953</v>
      </c>
      <c r="J129"/>
    </row>
    <row r="130" spans="1:10" s="62" customFormat="1" x14ac:dyDescent="0.45">
      <c r="A130">
        <v>123</v>
      </c>
      <c r="B130" s="183" t="s">
        <v>289</v>
      </c>
      <c r="C130" s="80" t="s">
        <v>87</v>
      </c>
      <c r="F130" s="187">
        <v>336</v>
      </c>
      <c r="G130" s="120"/>
      <c r="H130" s="86"/>
      <c r="I130" s="240">
        <f t="shared" si="3"/>
        <v>48472.339999999953</v>
      </c>
      <c r="J130"/>
    </row>
    <row r="131" spans="1:10" s="62" customFormat="1" x14ac:dyDescent="0.45">
      <c r="A131">
        <v>124</v>
      </c>
      <c r="B131" s="183" t="s">
        <v>289</v>
      </c>
      <c r="C131" s="80" t="s">
        <v>85</v>
      </c>
      <c r="F131" s="187">
        <v>350</v>
      </c>
      <c r="G131" s="120"/>
      <c r="H131" s="86"/>
      <c r="I131" s="240">
        <f t="shared" si="3"/>
        <v>48822.339999999953</v>
      </c>
      <c r="J131"/>
    </row>
    <row r="132" spans="1:10" s="62" customFormat="1" x14ac:dyDescent="0.45">
      <c r="A132">
        <v>125</v>
      </c>
      <c r="B132" s="183" t="s">
        <v>289</v>
      </c>
      <c r="C132" s="80" t="s">
        <v>85</v>
      </c>
      <c r="F132" s="187">
        <v>369.82</v>
      </c>
      <c r="G132" s="120"/>
      <c r="H132" s="86"/>
      <c r="I132" s="240">
        <f t="shared" si="3"/>
        <v>49192.159999999953</v>
      </c>
      <c r="J132"/>
    </row>
    <row r="133" spans="1:10" s="62" customFormat="1" x14ac:dyDescent="0.45">
      <c r="A133">
        <v>126</v>
      </c>
      <c r="B133" s="183" t="s">
        <v>289</v>
      </c>
      <c r="C133" s="80" t="s">
        <v>86</v>
      </c>
      <c r="F133" s="187">
        <v>371.59</v>
      </c>
      <c r="G133" s="120"/>
      <c r="H133" s="86"/>
      <c r="I133" s="240">
        <f t="shared" si="3"/>
        <v>49563.749999999949</v>
      </c>
      <c r="J133"/>
    </row>
    <row r="134" spans="1:10" s="62" customFormat="1" x14ac:dyDescent="0.45">
      <c r="A134">
        <v>127</v>
      </c>
      <c r="B134" s="183" t="s">
        <v>289</v>
      </c>
      <c r="C134" s="80" t="s">
        <v>86</v>
      </c>
      <c r="F134" s="187">
        <v>391.51</v>
      </c>
      <c r="G134" s="120"/>
      <c r="H134" s="86"/>
      <c r="I134" s="240">
        <f t="shared" si="3"/>
        <v>49955.259999999951</v>
      </c>
      <c r="J134"/>
    </row>
    <row r="135" spans="1:10" s="62" customFormat="1" x14ac:dyDescent="0.45">
      <c r="A135">
        <v>128</v>
      </c>
      <c r="B135" s="183" t="s">
        <v>289</v>
      </c>
      <c r="C135" s="80" t="s">
        <v>143</v>
      </c>
      <c r="F135" s="187">
        <v>410.39</v>
      </c>
      <c r="G135" s="120"/>
      <c r="H135" s="86"/>
      <c r="I135" s="240">
        <f t="shared" si="3"/>
        <v>50365.649999999951</v>
      </c>
      <c r="J135"/>
    </row>
    <row r="136" spans="1:10" s="62" customFormat="1" x14ac:dyDescent="0.45">
      <c r="A136">
        <v>129</v>
      </c>
      <c r="B136" s="183" t="s">
        <v>289</v>
      </c>
      <c r="C136" s="80" t="s">
        <v>87</v>
      </c>
      <c r="F136" s="187">
        <v>415</v>
      </c>
      <c r="G136" s="120"/>
      <c r="H136" s="86"/>
      <c r="I136" s="240">
        <f t="shared" si="3"/>
        <v>50780.649999999951</v>
      </c>
      <c r="J136"/>
    </row>
    <row r="137" spans="1:10" s="62" customFormat="1" x14ac:dyDescent="0.45">
      <c r="A137">
        <v>130</v>
      </c>
      <c r="B137" s="183" t="s">
        <v>289</v>
      </c>
      <c r="C137" s="80" t="s">
        <v>87</v>
      </c>
      <c r="F137" s="187">
        <v>421.82</v>
      </c>
      <c r="G137" s="120"/>
      <c r="H137" s="86"/>
      <c r="I137" s="240">
        <f t="shared" si="3"/>
        <v>51202.46999999995</v>
      </c>
      <c r="J137"/>
    </row>
    <row r="138" spans="1:10" s="62" customFormat="1" x14ac:dyDescent="0.45">
      <c r="A138">
        <v>131</v>
      </c>
      <c r="B138" s="183" t="s">
        <v>289</v>
      </c>
      <c r="C138" s="80" t="s">
        <v>87</v>
      </c>
      <c r="F138" s="187">
        <v>470.59</v>
      </c>
      <c r="G138" s="120"/>
      <c r="H138" s="86"/>
      <c r="I138" s="240">
        <f t="shared" si="3"/>
        <v>51673.059999999947</v>
      </c>
      <c r="J138"/>
    </row>
    <row r="139" spans="1:10" s="62" customFormat="1" x14ac:dyDescent="0.45">
      <c r="A139">
        <v>132</v>
      </c>
      <c r="B139" s="183" t="s">
        <v>289</v>
      </c>
      <c r="C139" s="80" t="s">
        <v>87</v>
      </c>
      <c r="F139" s="187">
        <v>500</v>
      </c>
      <c r="G139" s="120"/>
      <c r="H139" s="86"/>
      <c r="I139" s="240">
        <f t="shared" si="3"/>
        <v>52173.059999999947</v>
      </c>
      <c r="J139"/>
    </row>
    <row r="140" spans="1:10" s="62" customFormat="1" x14ac:dyDescent="0.45">
      <c r="A140">
        <v>133</v>
      </c>
      <c r="B140" s="183" t="s">
        <v>289</v>
      </c>
      <c r="C140" s="80" t="s">
        <v>143</v>
      </c>
      <c r="F140" s="187">
        <v>600</v>
      </c>
      <c r="G140" s="120"/>
      <c r="H140" s="86"/>
      <c r="I140" s="240">
        <f t="shared" ref="I140:I205" si="4">I139+F140-G140-H140</f>
        <v>52773.059999999947</v>
      </c>
      <c r="J140"/>
    </row>
    <row r="141" spans="1:10" s="62" customFormat="1" x14ac:dyDescent="0.45">
      <c r="A141">
        <v>134</v>
      </c>
      <c r="B141" s="183" t="s">
        <v>289</v>
      </c>
      <c r="C141" s="80" t="s">
        <v>85</v>
      </c>
      <c r="F141" s="187">
        <v>700</v>
      </c>
      <c r="G141" s="120"/>
      <c r="H141" s="86"/>
      <c r="I141" s="240">
        <f t="shared" si="4"/>
        <v>53473.059999999947</v>
      </c>
      <c r="J141"/>
    </row>
    <row r="142" spans="1:10" s="62" customFormat="1" x14ac:dyDescent="0.45">
      <c r="A142">
        <v>135</v>
      </c>
      <c r="B142" s="183" t="s">
        <v>289</v>
      </c>
      <c r="C142" s="80" t="s">
        <v>143</v>
      </c>
      <c r="F142" s="187">
        <v>712.29</v>
      </c>
      <c r="G142" s="120"/>
      <c r="H142" s="86"/>
      <c r="I142" s="240">
        <f t="shared" si="4"/>
        <v>54185.349999999948</v>
      </c>
      <c r="J142"/>
    </row>
    <row r="143" spans="1:10" s="62" customFormat="1" x14ac:dyDescent="0.45">
      <c r="A143">
        <v>136</v>
      </c>
      <c r="B143" s="183" t="s">
        <v>289</v>
      </c>
      <c r="C143" s="80" t="s">
        <v>85</v>
      </c>
      <c r="F143" s="187">
        <v>348.4</v>
      </c>
      <c r="G143" s="120"/>
      <c r="H143" s="86"/>
      <c r="I143" s="240">
        <f t="shared" si="4"/>
        <v>54533.749999999949</v>
      </c>
      <c r="J143"/>
    </row>
    <row r="144" spans="1:10" s="62" customFormat="1" x14ac:dyDescent="0.45">
      <c r="A144">
        <v>137</v>
      </c>
      <c r="B144" s="183" t="s">
        <v>289</v>
      </c>
      <c r="C144" s="80" t="s">
        <v>290</v>
      </c>
      <c r="F144" s="187">
        <v>340.23</v>
      </c>
      <c r="G144" s="120"/>
      <c r="H144" s="86"/>
      <c r="I144" s="240">
        <f t="shared" si="4"/>
        <v>54873.979999999952</v>
      </c>
      <c r="J144"/>
    </row>
    <row r="145" spans="1:10" s="62" customFormat="1" x14ac:dyDescent="0.45">
      <c r="A145">
        <v>138</v>
      </c>
      <c r="B145" s="183" t="s">
        <v>288</v>
      </c>
      <c r="C145" s="80" t="s">
        <v>292</v>
      </c>
      <c r="G145" s="250">
        <v>596.79999999999995</v>
      </c>
      <c r="H145" s="86"/>
      <c r="I145" s="240">
        <f t="shared" si="4"/>
        <v>54277.179999999949</v>
      </c>
      <c r="J145"/>
    </row>
    <row r="146" spans="1:10" s="62" customFormat="1" x14ac:dyDescent="0.45">
      <c r="A146">
        <v>139</v>
      </c>
      <c r="B146" s="183" t="s">
        <v>288</v>
      </c>
      <c r="C146" s="80" t="s">
        <v>118</v>
      </c>
      <c r="G146" s="250">
        <v>457</v>
      </c>
      <c r="H146" s="86"/>
      <c r="I146" s="240">
        <f t="shared" si="4"/>
        <v>53820.179999999949</v>
      </c>
      <c r="J146"/>
    </row>
    <row r="147" spans="1:10" s="62" customFormat="1" x14ac:dyDescent="0.45">
      <c r="A147">
        <v>140</v>
      </c>
      <c r="B147" s="183" t="s">
        <v>288</v>
      </c>
      <c r="C147" s="80" t="s">
        <v>119</v>
      </c>
      <c r="G147" s="120"/>
      <c r="H147" s="86">
        <v>0.05</v>
      </c>
      <c r="I147" s="240">
        <f t="shared" si="4"/>
        <v>53820.129999999946</v>
      </c>
      <c r="J147"/>
    </row>
    <row r="148" spans="1:10" s="62" customFormat="1" x14ac:dyDescent="0.45">
      <c r="A148">
        <v>141</v>
      </c>
      <c r="B148" s="183" t="s">
        <v>288</v>
      </c>
      <c r="C148" s="80" t="s">
        <v>113</v>
      </c>
      <c r="F148" s="187">
        <v>300</v>
      </c>
      <c r="G148" s="120"/>
      <c r="H148" s="86"/>
      <c r="I148" s="240">
        <f t="shared" si="4"/>
        <v>54120.129999999946</v>
      </c>
      <c r="J148"/>
    </row>
    <row r="149" spans="1:10" s="62" customFormat="1" x14ac:dyDescent="0.45">
      <c r="A149">
        <v>142</v>
      </c>
      <c r="B149" s="183" t="s">
        <v>288</v>
      </c>
      <c r="C149" s="80" t="s">
        <v>294</v>
      </c>
      <c r="F149" s="187">
        <v>300</v>
      </c>
      <c r="G149" s="120"/>
      <c r="H149" s="86"/>
      <c r="I149" s="240">
        <f t="shared" si="4"/>
        <v>54420.129999999946</v>
      </c>
      <c r="J149"/>
    </row>
    <row r="150" spans="1:10" s="62" customFormat="1" x14ac:dyDescent="0.45">
      <c r="A150">
        <v>143</v>
      </c>
      <c r="B150" s="183" t="s">
        <v>288</v>
      </c>
      <c r="C150" s="80" t="s">
        <v>87</v>
      </c>
      <c r="F150" s="187">
        <v>322.37</v>
      </c>
      <c r="G150" s="120"/>
      <c r="H150" s="86"/>
      <c r="I150" s="240">
        <f t="shared" si="4"/>
        <v>54742.499999999949</v>
      </c>
      <c r="J150"/>
    </row>
    <row r="151" spans="1:10" s="62" customFormat="1" x14ac:dyDescent="0.45">
      <c r="A151">
        <v>144</v>
      </c>
      <c r="B151" s="183" t="s">
        <v>288</v>
      </c>
      <c r="C151" s="80" t="s">
        <v>188</v>
      </c>
      <c r="F151" s="187">
        <v>330.42</v>
      </c>
      <c r="G151" s="120"/>
      <c r="H151" s="86"/>
      <c r="I151" s="240">
        <f t="shared" si="4"/>
        <v>55072.919999999947</v>
      </c>
      <c r="J151"/>
    </row>
    <row r="152" spans="1:10" s="62" customFormat="1" x14ac:dyDescent="0.45">
      <c r="A152">
        <v>145</v>
      </c>
      <c r="B152" s="183" t="s">
        <v>288</v>
      </c>
      <c r="C152" s="80" t="s">
        <v>85</v>
      </c>
      <c r="F152" s="187">
        <v>332.68</v>
      </c>
      <c r="G152" s="120"/>
      <c r="H152" s="86"/>
      <c r="I152" s="240">
        <f t="shared" si="4"/>
        <v>55405.599999999948</v>
      </c>
      <c r="J152"/>
    </row>
    <row r="153" spans="1:10" s="62" customFormat="1" x14ac:dyDescent="0.45">
      <c r="A153">
        <v>146</v>
      </c>
      <c r="B153" s="183" t="s">
        <v>288</v>
      </c>
      <c r="C153" s="80" t="s">
        <v>85</v>
      </c>
      <c r="F153" s="187">
        <v>367.68</v>
      </c>
      <c r="G153" s="120"/>
      <c r="H153" s="86"/>
      <c r="I153" s="240">
        <f t="shared" si="4"/>
        <v>55773.279999999948</v>
      </c>
      <c r="J153"/>
    </row>
    <row r="154" spans="1:10" s="62" customFormat="1" x14ac:dyDescent="0.45">
      <c r="A154">
        <v>147</v>
      </c>
      <c r="B154" s="183" t="s">
        <v>288</v>
      </c>
      <c r="C154" s="80" t="s">
        <v>293</v>
      </c>
      <c r="F154" s="187">
        <v>370.96</v>
      </c>
      <c r="G154" s="120"/>
      <c r="H154" s="86"/>
      <c r="I154" s="240">
        <f t="shared" si="4"/>
        <v>56144.239999999947</v>
      </c>
      <c r="J154"/>
    </row>
    <row r="155" spans="1:10" s="62" customFormat="1" x14ac:dyDescent="0.45">
      <c r="A155">
        <v>148</v>
      </c>
      <c r="B155" s="183" t="s">
        <v>288</v>
      </c>
      <c r="C155" s="80" t="s">
        <v>85</v>
      </c>
      <c r="F155" s="187">
        <v>383.16</v>
      </c>
      <c r="G155" s="120"/>
      <c r="H155" s="86"/>
      <c r="I155" s="240">
        <f t="shared" si="4"/>
        <v>56527.399999999951</v>
      </c>
      <c r="J155"/>
    </row>
    <row r="156" spans="1:10" s="62" customFormat="1" x14ac:dyDescent="0.45">
      <c r="A156">
        <v>149</v>
      </c>
      <c r="B156" s="183" t="s">
        <v>288</v>
      </c>
      <c r="C156" s="80" t="s">
        <v>87</v>
      </c>
      <c r="F156" s="187">
        <v>387.13</v>
      </c>
      <c r="G156" s="120"/>
      <c r="H156" s="86"/>
      <c r="I156" s="240">
        <f t="shared" si="4"/>
        <v>56914.529999999948</v>
      </c>
      <c r="J156"/>
    </row>
    <row r="157" spans="1:10" s="62" customFormat="1" x14ac:dyDescent="0.45">
      <c r="A157">
        <v>150</v>
      </c>
      <c r="B157" s="183" t="s">
        <v>288</v>
      </c>
      <c r="C157" s="80" t="s">
        <v>143</v>
      </c>
      <c r="F157" s="187">
        <v>388.69</v>
      </c>
      <c r="G157" s="120"/>
      <c r="H157" s="86"/>
      <c r="I157" s="240">
        <f t="shared" si="4"/>
        <v>57303.21999999995</v>
      </c>
      <c r="J157"/>
    </row>
    <row r="158" spans="1:10" s="62" customFormat="1" x14ac:dyDescent="0.45">
      <c r="A158">
        <v>151</v>
      </c>
      <c r="B158" s="183" t="s">
        <v>288</v>
      </c>
      <c r="C158" s="80" t="s">
        <v>85</v>
      </c>
      <c r="F158" s="187">
        <v>389.99</v>
      </c>
      <c r="G158" s="120"/>
      <c r="H158" s="86"/>
      <c r="I158" s="240">
        <f t="shared" si="4"/>
        <v>57693.209999999948</v>
      </c>
      <c r="J158"/>
    </row>
    <row r="159" spans="1:10" s="62" customFormat="1" x14ac:dyDescent="0.45">
      <c r="A159">
        <v>152</v>
      </c>
      <c r="B159" s="183" t="s">
        <v>288</v>
      </c>
      <c r="C159" s="80" t="s">
        <v>113</v>
      </c>
      <c r="F159" s="187">
        <v>395</v>
      </c>
      <c r="G159" s="120"/>
      <c r="H159" s="86"/>
      <c r="I159" s="240">
        <f t="shared" si="4"/>
        <v>58088.209999999948</v>
      </c>
      <c r="J159"/>
    </row>
    <row r="160" spans="1:10" s="62" customFormat="1" x14ac:dyDescent="0.45">
      <c r="A160">
        <v>153</v>
      </c>
      <c r="B160" s="183" t="s">
        <v>288</v>
      </c>
      <c r="C160" s="80" t="s">
        <v>143</v>
      </c>
      <c r="F160" s="187">
        <v>420</v>
      </c>
      <c r="G160" s="120"/>
      <c r="H160" s="86"/>
      <c r="I160" s="240">
        <f t="shared" si="4"/>
        <v>58508.209999999948</v>
      </c>
      <c r="J160"/>
    </row>
    <row r="161" spans="1:10" s="62" customFormat="1" x14ac:dyDescent="0.45">
      <c r="A161">
        <v>154</v>
      </c>
      <c r="B161" s="183" t="s">
        <v>288</v>
      </c>
      <c r="C161" s="80" t="s">
        <v>86</v>
      </c>
      <c r="F161" s="187">
        <v>432.57</v>
      </c>
      <c r="G161" s="120"/>
      <c r="H161" s="86"/>
      <c r="I161" s="240">
        <f t="shared" si="4"/>
        <v>58940.779999999948</v>
      </c>
      <c r="J161"/>
    </row>
    <row r="162" spans="1:10" s="62" customFormat="1" x14ac:dyDescent="0.45">
      <c r="A162">
        <v>155</v>
      </c>
      <c r="B162" s="183" t="s">
        <v>288</v>
      </c>
      <c r="C162" s="80" t="s">
        <v>143</v>
      </c>
      <c r="F162" s="187">
        <v>1000</v>
      </c>
      <c r="G162" s="120"/>
      <c r="H162" s="86"/>
      <c r="I162" s="240">
        <f t="shared" si="4"/>
        <v>59940.779999999948</v>
      </c>
      <c r="J162"/>
    </row>
    <row r="163" spans="1:10" s="62" customFormat="1" x14ac:dyDescent="0.45">
      <c r="A163">
        <v>156</v>
      </c>
      <c r="B163" s="183" t="s">
        <v>291</v>
      </c>
      <c r="C163" s="80" t="s">
        <v>85</v>
      </c>
      <c r="F163" s="187">
        <v>391.5</v>
      </c>
      <c r="G163" s="120"/>
      <c r="H163" s="86"/>
      <c r="I163" s="240">
        <f t="shared" si="4"/>
        <v>60332.279999999948</v>
      </c>
      <c r="J163"/>
    </row>
    <row r="164" spans="1:10" s="62" customFormat="1" x14ac:dyDescent="0.45">
      <c r="A164">
        <v>157</v>
      </c>
      <c r="B164" s="183" t="s">
        <v>291</v>
      </c>
      <c r="C164" s="80" t="s">
        <v>295</v>
      </c>
      <c r="D164" s="80"/>
      <c r="E164" s="81"/>
      <c r="F164" s="81"/>
      <c r="G164" s="249">
        <v>1672</v>
      </c>
      <c r="H164" s="86"/>
      <c r="I164" s="240">
        <f t="shared" si="4"/>
        <v>58660.279999999948</v>
      </c>
      <c r="J164"/>
    </row>
    <row r="165" spans="1:10" s="62" customFormat="1" x14ac:dyDescent="0.45">
      <c r="A165">
        <v>158</v>
      </c>
      <c r="B165" s="183" t="s">
        <v>291</v>
      </c>
      <c r="C165" s="80" t="s">
        <v>229</v>
      </c>
      <c r="D165" s="80"/>
      <c r="E165" s="81"/>
      <c r="F165" s="81"/>
      <c r="G165" s="250">
        <v>470</v>
      </c>
      <c r="H165" s="86"/>
      <c r="I165" s="240">
        <f t="shared" si="4"/>
        <v>58190.279999999948</v>
      </c>
      <c r="J165"/>
    </row>
    <row r="166" spans="1:10" s="62" customFormat="1" x14ac:dyDescent="0.45">
      <c r="A166">
        <v>159</v>
      </c>
      <c r="B166" s="183" t="s">
        <v>291</v>
      </c>
      <c r="C166" s="80" t="s">
        <v>85</v>
      </c>
      <c r="D166" s="80"/>
      <c r="E166" s="81"/>
      <c r="F166" s="187">
        <v>468.66</v>
      </c>
      <c r="G166" s="120"/>
      <c r="H166" s="86"/>
      <c r="I166" s="240">
        <f t="shared" si="4"/>
        <v>58658.939999999951</v>
      </c>
      <c r="J166"/>
    </row>
    <row r="167" spans="1:10" s="62" customFormat="1" x14ac:dyDescent="0.45">
      <c r="A167">
        <v>160</v>
      </c>
      <c r="B167" s="183" t="s">
        <v>291</v>
      </c>
      <c r="C167" s="80" t="s">
        <v>85</v>
      </c>
      <c r="D167" s="80"/>
      <c r="E167" s="81"/>
      <c r="F167" s="187">
        <v>391.17</v>
      </c>
      <c r="G167" s="120"/>
      <c r="H167" s="86"/>
      <c r="I167" s="240">
        <f t="shared" si="4"/>
        <v>59050.10999999995</v>
      </c>
      <c r="J167"/>
    </row>
    <row r="168" spans="1:10" s="62" customFormat="1" x14ac:dyDescent="0.45">
      <c r="A168">
        <v>161</v>
      </c>
      <c r="B168" s="183" t="s">
        <v>291</v>
      </c>
      <c r="C168" s="80" t="s">
        <v>143</v>
      </c>
      <c r="D168" s="80"/>
      <c r="E168" s="81"/>
      <c r="F168" s="187">
        <v>387</v>
      </c>
      <c r="G168" s="120"/>
      <c r="H168" s="86"/>
      <c r="I168" s="240">
        <f t="shared" si="4"/>
        <v>59437.10999999995</v>
      </c>
      <c r="J168"/>
    </row>
    <row r="169" spans="1:10" s="62" customFormat="1" x14ac:dyDescent="0.45">
      <c r="A169">
        <v>162</v>
      </c>
      <c r="B169" s="183" t="s">
        <v>291</v>
      </c>
      <c r="C169" s="80" t="s">
        <v>143</v>
      </c>
      <c r="D169" s="80"/>
      <c r="E169" s="81"/>
      <c r="F169" s="187">
        <v>377.27</v>
      </c>
      <c r="G169" s="120"/>
      <c r="H169" s="86"/>
      <c r="I169" s="240">
        <f t="shared" si="4"/>
        <v>59814.379999999946</v>
      </c>
      <c r="J169"/>
    </row>
    <row r="170" spans="1:10" s="62" customFormat="1" x14ac:dyDescent="0.45">
      <c r="A170">
        <v>163</v>
      </c>
      <c r="B170" s="183" t="s">
        <v>291</v>
      </c>
      <c r="C170" s="80" t="s">
        <v>85</v>
      </c>
      <c r="D170" s="80"/>
      <c r="E170" s="81"/>
      <c r="F170" s="187">
        <v>100</v>
      </c>
      <c r="G170" s="120"/>
      <c r="H170" s="86"/>
      <c r="I170" s="240">
        <f t="shared" si="4"/>
        <v>59914.379999999946</v>
      </c>
      <c r="J170"/>
    </row>
    <row r="171" spans="1:10" s="62" customFormat="1" x14ac:dyDescent="0.45">
      <c r="A171">
        <v>164</v>
      </c>
      <c r="B171" s="183" t="s">
        <v>296</v>
      </c>
      <c r="C171" s="80" t="s">
        <v>119</v>
      </c>
      <c r="D171" s="80"/>
      <c r="E171" s="81"/>
      <c r="F171" s="81"/>
      <c r="G171" s="120"/>
      <c r="H171" s="86">
        <v>0.05</v>
      </c>
      <c r="I171" s="240">
        <f t="shared" si="4"/>
        <v>59914.329999999944</v>
      </c>
      <c r="J171"/>
    </row>
    <row r="172" spans="1:10" s="62" customFormat="1" x14ac:dyDescent="0.45">
      <c r="A172">
        <v>165</v>
      </c>
      <c r="B172" s="183" t="s">
        <v>296</v>
      </c>
      <c r="C172" s="80" t="s">
        <v>85</v>
      </c>
      <c r="D172" s="80"/>
      <c r="E172" s="81"/>
      <c r="F172" s="187">
        <v>1230</v>
      </c>
      <c r="G172" s="120"/>
      <c r="H172" s="86"/>
      <c r="I172" s="240">
        <f t="shared" si="4"/>
        <v>61144.329999999944</v>
      </c>
      <c r="J172"/>
    </row>
    <row r="173" spans="1:10" s="62" customFormat="1" x14ac:dyDescent="0.45">
      <c r="A173">
        <v>166</v>
      </c>
      <c r="B173" s="183" t="s">
        <v>296</v>
      </c>
      <c r="C173" s="80" t="s">
        <v>297</v>
      </c>
      <c r="D173" s="80"/>
      <c r="E173" s="81"/>
      <c r="F173" s="187">
        <v>400</v>
      </c>
      <c r="G173" s="120"/>
      <c r="H173" s="86"/>
      <c r="I173" s="240">
        <f t="shared" si="4"/>
        <v>61544.329999999944</v>
      </c>
      <c r="J173"/>
    </row>
    <row r="174" spans="1:10" s="62" customFormat="1" x14ac:dyDescent="0.45">
      <c r="A174">
        <v>167</v>
      </c>
      <c r="B174" s="183" t="s">
        <v>296</v>
      </c>
      <c r="C174" s="80" t="s">
        <v>143</v>
      </c>
      <c r="D174" s="80"/>
      <c r="E174" s="81"/>
      <c r="F174" s="187">
        <v>395.74</v>
      </c>
      <c r="G174" s="120"/>
      <c r="H174" s="86"/>
      <c r="I174" s="240">
        <f t="shared" si="4"/>
        <v>61940.069999999942</v>
      </c>
      <c r="J174"/>
    </row>
    <row r="175" spans="1:10" s="62" customFormat="1" x14ac:dyDescent="0.45">
      <c r="A175">
        <v>168</v>
      </c>
      <c r="B175" s="183" t="s">
        <v>296</v>
      </c>
      <c r="C175" s="80" t="s">
        <v>85</v>
      </c>
      <c r="D175" s="80"/>
      <c r="E175" s="81"/>
      <c r="F175" s="187">
        <v>383.67</v>
      </c>
      <c r="G175" s="120"/>
      <c r="H175" s="86"/>
      <c r="I175" s="240">
        <f t="shared" si="4"/>
        <v>62323.73999999994</v>
      </c>
      <c r="J175"/>
    </row>
    <row r="176" spans="1:10" s="62" customFormat="1" x14ac:dyDescent="0.45">
      <c r="A176">
        <v>169</v>
      </c>
      <c r="B176" s="183">
        <v>45738</v>
      </c>
      <c r="C176" s="79" t="s">
        <v>157</v>
      </c>
      <c r="G176" s="227">
        <v>3705.58</v>
      </c>
      <c r="H176" s="90">
        <v>4.3</v>
      </c>
      <c r="I176" s="240">
        <f t="shared" si="4"/>
        <v>58613.859999999935</v>
      </c>
      <c r="J176"/>
    </row>
    <row r="177" spans="1:10" s="62" customFormat="1" x14ac:dyDescent="0.45">
      <c r="A177">
        <v>170</v>
      </c>
      <c r="B177" s="183">
        <v>45738</v>
      </c>
      <c r="C177" s="80" t="s">
        <v>229</v>
      </c>
      <c r="G177" s="250">
        <v>1445</v>
      </c>
      <c r="H177" s="86"/>
      <c r="I177" s="240">
        <f t="shared" si="4"/>
        <v>57168.859999999935</v>
      </c>
      <c r="J177"/>
    </row>
    <row r="178" spans="1:10" s="62" customFormat="1" x14ac:dyDescent="0.45">
      <c r="A178">
        <v>171</v>
      </c>
      <c r="B178" s="183" t="s">
        <v>300</v>
      </c>
      <c r="C178" s="80" t="s">
        <v>87</v>
      </c>
      <c r="D178" s="80"/>
      <c r="E178" s="81"/>
      <c r="F178" s="187">
        <v>440.21</v>
      </c>
      <c r="G178" s="120"/>
      <c r="H178" s="86"/>
      <c r="I178" s="240">
        <f t="shared" si="4"/>
        <v>57609.069999999934</v>
      </c>
      <c r="J178"/>
    </row>
    <row r="179" spans="1:10" s="62" customFormat="1" x14ac:dyDescent="0.45">
      <c r="A179">
        <v>172</v>
      </c>
      <c r="B179" s="183" t="s">
        <v>300</v>
      </c>
      <c r="C179" s="80" t="s">
        <v>85</v>
      </c>
      <c r="D179" s="80"/>
      <c r="E179" s="81"/>
      <c r="F179" s="187">
        <v>392</v>
      </c>
      <c r="G179" s="120"/>
      <c r="H179" s="86"/>
      <c r="I179" s="240">
        <f t="shared" si="4"/>
        <v>58001.069999999934</v>
      </c>
      <c r="J179"/>
    </row>
    <row r="180" spans="1:10" s="62" customFormat="1" x14ac:dyDescent="0.45">
      <c r="A180">
        <v>173</v>
      </c>
      <c r="B180" s="183" t="s">
        <v>300</v>
      </c>
      <c r="C180" s="80" t="s">
        <v>87</v>
      </c>
      <c r="D180" s="80"/>
      <c r="E180" s="81"/>
      <c r="F180" s="187">
        <v>378</v>
      </c>
      <c r="G180" s="120"/>
      <c r="H180" s="86"/>
      <c r="I180" s="240">
        <f t="shared" si="4"/>
        <v>58379.069999999934</v>
      </c>
      <c r="J180"/>
    </row>
    <row r="181" spans="1:10" s="62" customFormat="1" x14ac:dyDescent="0.45">
      <c r="A181">
        <v>174</v>
      </c>
      <c r="B181" s="183" t="s">
        <v>300</v>
      </c>
      <c r="C181" s="80" t="s">
        <v>85</v>
      </c>
      <c r="D181" s="80"/>
      <c r="E181" s="81"/>
      <c r="F181" s="187">
        <v>361.62</v>
      </c>
      <c r="G181" s="120"/>
      <c r="H181" s="86"/>
      <c r="I181" s="240">
        <f t="shared" si="4"/>
        <v>58740.689999999937</v>
      </c>
      <c r="J181"/>
    </row>
    <row r="182" spans="1:10" s="62" customFormat="1" x14ac:dyDescent="0.45">
      <c r="A182">
        <v>175</v>
      </c>
      <c r="B182" s="183" t="s">
        <v>300</v>
      </c>
      <c r="C182" s="80" t="s">
        <v>177</v>
      </c>
      <c r="D182" s="80"/>
      <c r="E182" s="81"/>
      <c r="F182" s="187">
        <v>320</v>
      </c>
      <c r="G182" s="120"/>
      <c r="H182" s="86"/>
      <c r="I182" s="240">
        <f t="shared" si="4"/>
        <v>59060.689999999937</v>
      </c>
      <c r="J182"/>
    </row>
    <row r="183" spans="1:10" s="62" customFormat="1" x14ac:dyDescent="0.45">
      <c r="A183">
        <v>176</v>
      </c>
      <c r="B183" s="183" t="s">
        <v>299</v>
      </c>
      <c r="C183" s="80" t="s">
        <v>86</v>
      </c>
      <c r="D183" s="80"/>
      <c r="E183" s="81"/>
      <c r="F183" s="187">
        <v>385.71</v>
      </c>
      <c r="G183" s="120"/>
      <c r="H183" s="86"/>
      <c r="I183" s="240">
        <f t="shared" si="4"/>
        <v>59446.399999999936</v>
      </c>
      <c r="J183"/>
    </row>
    <row r="184" spans="1:10" s="62" customFormat="1" x14ac:dyDescent="0.45">
      <c r="A184">
        <v>177</v>
      </c>
      <c r="B184" s="183" t="s">
        <v>299</v>
      </c>
      <c r="C184" s="80" t="s">
        <v>119</v>
      </c>
      <c r="D184" s="80"/>
      <c r="E184" s="81"/>
      <c r="F184" s="81"/>
      <c r="G184" s="120"/>
      <c r="H184" s="86">
        <v>0.2</v>
      </c>
      <c r="I184" s="240">
        <f t="shared" si="4"/>
        <v>59446.199999999939</v>
      </c>
      <c r="J184"/>
    </row>
    <row r="185" spans="1:10" s="62" customFormat="1" x14ac:dyDescent="0.45">
      <c r="A185">
        <v>178</v>
      </c>
      <c r="B185" s="183" t="s">
        <v>299</v>
      </c>
      <c r="C185" s="80" t="s">
        <v>85</v>
      </c>
      <c r="D185" s="80"/>
      <c r="E185" s="81"/>
      <c r="F185" s="187">
        <v>326.08999999999997</v>
      </c>
      <c r="G185" s="120"/>
      <c r="H185" s="86"/>
      <c r="I185" s="240">
        <f t="shared" si="4"/>
        <v>59772.289999999935</v>
      </c>
      <c r="J185"/>
    </row>
    <row r="186" spans="1:10" s="62" customFormat="1" x14ac:dyDescent="0.45">
      <c r="A186">
        <v>179</v>
      </c>
      <c r="B186" s="183" t="s">
        <v>298</v>
      </c>
      <c r="C186" s="80" t="s">
        <v>87</v>
      </c>
      <c r="D186" s="80"/>
      <c r="E186" s="81"/>
      <c r="F186" s="187">
        <v>366.36</v>
      </c>
      <c r="G186" s="120"/>
      <c r="H186" s="86"/>
      <c r="I186" s="240">
        <f t="shared" si="4"/>
        <v>60138.649999999936</v>
      </c>
      <c r="J186"/>
    </row>
    <row r="187" spans="1:10" s="62" customFormat="1" x14ac:dyDescent="0.45">
      <c r="A187">
        <v>180</v>
      </c>
      <c r="B187" s="183" t="s">
        <v>298</v>
      </c>
      <c r="C187" s="80" t="s">
        <v>118</v>
      </c>
      <c r="D187" s="80"/>
      <c r="E187" s="81"/>
      <c r="F187" s="81"/>
      <c r="G187" s="250">
        <v>187</v>
      </c>
      <c r="H187" s="86"/>
      <c r="I187" s="240">
        <f t="shared" si="4"/>
        <v>59951.649999999936</v>
      </c>
      <c r="J187"/>
    </row>
    <row r="188" spans="1:10" s="62" customFormat="1" x14ac:dyDescent="0.45">
      <c r="A188">
        <v>181</v>
      </c>
      <c r="B188" s="183" t="s">
        <v>298</v>
      </c>
      <c r="C188" s="80" t="s">
        <v>118</v>
      </c>
      <c r="D188" s="80"/>
      <c r="E188" s="81"/>
      <c r="F188" s="81"/>
      <c r="G188" s="249">
        <v>40</v>
      </c>
      <c r="H188" s="86"/>
      <c r="I188" s="240">
        <f t="shared" si="4"/>
        <v>59911.649999999936</v>
      </c>
      <c r="J188"/>
    </row>
    <row r="189" spans="1:10" s="62" customFormat="1" x14ac:dyDescent="0.45">
      <c r="A189">
        <v>182</v>
      </c>
      <c r="B189" s="183" t="s">
        <v>298</v>
      </c>
      <c r="C189" s="80" t="s">
        <v>86</v>
      </c>
      <c r="D189" s="80"/>
      <c r="E189" s="81"/>
      <c r="F189" s="187">
        <v>411.49</v>
      </c>
      <c r="G189" s="120"/>
      <c r="H189" s="86"/>
      <c r="I189" s="240">
        <f t="shared" si="4"/>
        <v>60323.139999999934</v>
      </c>
      <c r="J189"/>
    </row>
    <row r="190" spans="1:10" s="62" customFormat="1" x14ac:dyDescent="0.45">
      <c r="A190">
        <v>183</v>
      </c>
      <c r="B190" s="183" t="s">
        <v>298</v>
      </c>
      <c r="C190" s="80" t="s">
        <v>302</v>
      </c>
      <c r="D190" s="80"/>
      <c r="E190" s="81"/>
      <c r="F190" s="187">
        <v>403</v>
      </c>
      <c r="G190" s="120"/>
      <c r="H190" s="86"/>
      <c r="I190" s="240">
        <f t="shared" si="4"/>
        <v>60726.139999999934</v>
      </c>
      <c r="J190"/>
    </row>
    <row r="191" spans="1:10" s="62" customFormat="1" x14ac:dyDescent="0.45">
      <c r="A191">
        <v>184</v>
      </c>
      <c r="B191" s="183" t="s">
        <v>298</v>
      </c>
      <c r="C191" s="80" t="s">
        <v>86</v>
      </c>
      <c r="D191" s="80"/>
      <c r="E191" s="81"/>
      <c r="F191" s="187">
        <v>401.97</v>
      </c>
      <c r="G191" s="120"/>
      <c r="H191" s="86"/>
      <c r="I191" s="240">
        <f t="shared" si="4"/>
        <v>61128.109999999935</v>
      </c>
      <c r="J191"/>
    </row>
    <row r="192" spans="1:10" s="62" customFormat="1" x14ac:dyDescent="0.45">
      <c r="A192">
        <v>185</v>
      </c>
      <c r="B192" s="183" t="s">
        <v>298</v>
      </c>
      <c r="C192" s="80" t="s">
        <v>113</v>
      </c>
      <c r="D192" s="80"/>
      <c r="E192" s="81"/>
      <c r="F192" s="187">
        <v>372.3</v>
      </c>
      <c r="G192" s="120"/>
      <c r="H192" s="86"/>
      <c r="I192" s="240">
        <f t="shared" si="4"/>
        <v>61500.409999999938</v>
      </c>
      <c r="J192"/>
    </row>
    <row r="193" spans="1:10" s="62" customFormat="1" x14ac:dyDescent="0.45">
      <c r="A193">
        <v>186</v>
      </c>
      <c r="B193" s="183" t="s">
        <v>298</v>
      </c>
      <c r="C193" s="80" t="s">
        <v>303</v>
      </c>
      <c r="D193" s="80"/>
      <c r="E193" s="81"/>
      <c r="F193" s="187">
        <v>368.2</v>
      </c>
      <c r="G193" s="120"/>
      <c r="H193" s="86"/>
      <c r="I193" s="240">
        <f t="shared" si="4"/>
        <v>61868.609999999935</v>
      </c>
      <c r="J193"/>
    </row>
    <row r="194" spans="1:10" s="62" customFormat="1" x14ac:dyDescent="0.45">
      <c r="A194">
        <v>187</v>
      </c>
      <c r="B194" s="183" t="s">
        <v>301</v>
      </c>
      <c r="C194" s="80" t="s">
        <v>85</v>
      </c>
      <c r="D194" s="80"/>
      <c r="E194" s="81"/>
      <c r="F194" s="187">
        <v>388.94</v>
      </c>
      <c r="G194" s="120"/>
      <c r="H194" s="86"/>
      <c r="I194" s="240">
        <f t="shared" si="4"/>
        <v>62257.549999999937</v>
      </c>
      <c r="J194"/>
    </row>
    <row r="195" spans="1:10" s="62" customFormat="1" x14ac:dyDescent="0.45">
      <c r="A195">
        <v>188</v>
      </c>
      <c r="B195" s="183" t="s">
        <v>301</v>
      </c>
      <c r="C195" s="80" t="s">
        <v>87</v>
      </c>
      <c r="D195" s="80"/>
      <c r="E195" s="81"/>
      <c r="F195" s="187">
        <v>500</v>
      </c>
      <c r="G195" s="120"/>
      <c r="H195" s="86"/>
      <c r="I195" s="240">
        <f t="shared" si="4"/>
        <v>62757.549999999937</v>
      </c>
      <c r="J195"/>
    </row>
    <row r="196" spans="1:10" s="62" customFormat="1" x14ac:dyDescent="0.45">
      <c r="A196">
        <v>189</v>
      </c>
      <c r="B196" s="183" t="s">
        <v>301</v>
      </c>
      <c r="C196" s="80" t="s">
        <v>87</v>
      </c>
      <c r="D196" s="80"/>
      <c r="E196" s="81"/>
      <c r="F196" s="187">
        <v>500</v>
      </c>
      <c r="G196" s="120"/>
      <c r="H196" s="86"/>
      <c r="I196" s="240">
        <f t="shared" si="4"/>
        <v>63257.549999999937</v>
      </c>
      <c r="J196"/>
    </row>
    <row r="197" spans="1:10" s="62" customFormat="1" x14ac:dyDescent="0.45">
      <c r="A197">
        <v>190</v>
      </c>
      <c r="B197" s="183" t="s">
        <v>301</v>
      </c>
      <c r="C197" s="80" t="s">
        <v>87</v>
      </c>
      <c r="D197" s="80"/>
      <c r="E197" s="81"/>
      <c r="F197" s="187">
        <v>488.77</v>
      </c>
      <c r="G197" s="120"/>
      <c r="H197" s="86"/>
      <c r="I197" s="240">
        <f t="shared" si="4"/>
        <v>63746.319999999934</v>
      </c>
      <c r="J197"/>
    </row>
    <row r="198" spans="1:10" s="62" customFormat="1" x14ac:dyDescent="0.45">
      <c r="A198">
        <v>191</v>
      </c>
      <c r="B198" s="183" t="s">
        <v>301</v>
      </c>
      <c r="C198" s="80" t="s">
        <v>87</v>
      </c>
      <c r="D198" s="80"/>
      <c r="E198" s="81"/>
      <c r="F198" s="187">
        <v>415.51</v>
      </c>
      <c r="G198" s="120"/>
      <c r="H198" s="86"/>
      <c r="I198" s="240">
        <f t="shared" si="4"/>
        <v>64161.829999999936</v>
      </c>
      <c r="J198"/>
    </row>
    <row r="199" spans="1:10" s="62" customFormat="1" x14ac:dyDescent="0.45">
      <c r="A199">
        <v>192</v>
      </c>
      <c r="B199" s="183" t="s">
        <v>301</v>
      </c>
      <c r="C199" s="80" t="s">
        <v>87</v>
      </c>
      <c r="D199" s="80"/>
      <c r="E199" s="81"/>
      <c r="F199" s="187">
        <v>401.57</v>
      </c>
      <c r="G199" s="120"/>
      <c r="H199" s="86"/>
      <c r="I199" s="240">
        <f t="shared" si="4"/>
        <v>64563.399999999936</v>
      </c>
      <c r="J199"/>
    </row>
    <row r="200" spans="1:10" s="62" customFormat="1" x14ac:dyDescent="0.45">
      <c r="A200">
        <v>193</v>
      </c>
      <c r="B200" s="183" t="s">
        <v>301</v>
      </c>
      <c r="C200" s="80" t="s">
        <v>308</v>
      </c>
      <c r="D200" s="80"/>
      <c r="E200" s="81"/>
      <c r="F200" s="187">
        <v>338.63</v>
      </c>
      <c r="G200" s="120"/>
      <c r="H200" s="86"/>
      <c r="I200" s="240">
        <f t="shared" si="4"/>
        <v>64902.029999999933</v>
      </c>
      <c r="J200"/>
    </row>
    <row r="201" spans="1:10" s="62" customFormat="1" x14ac:dyDescent="0.45">
      <c r="A201">
        <v>194</v>
      </c>
      <c r="B201" s="183" t="s">
        <v>301</v>
      </c>
      <c r="C201" s="80" t="s">
        <v>85</v>
      </c>
      <c r="D201" s="80"/>
      <c r="E201" s="81"/>
      <c r="F201" s="187">
        <v>388</v>
      </c>
      <c r="G201" s="120"/>
      <c r="H201" s="86"/>
      <c r="I201" s="240">
        <f t="shared" si="4"/>
        <v>65290.029999999933</v>
      </c>
      <c r="J201"/>
    </row>
    <row r="202" spans="1:10" s="62" customFormat="1" x14ac:dyDescent="0.45">
      <c r="A202">
        <v>195</v>
      </c>
      <c r="B202" s="183" t="s">
        <v>306</v>
      </c>
      <c r="C202" s="80" t="s">
        <v>307</v>
      </c>
      <c r="D202" s="80"/>
      <c r="E202" s="81"/>
      <c r="F202" s="120"/>
      <c r="G202" s="120"/>
      <c r="H202" s="86">
        <v>44.44</v>
      </c>
      <c r="I202" s="240">
        <f t="shared" si="4"/>
        <v>65245.589999999931</v>
      </c>
      <c r="J202"/>
    </row>
    <row r="203" spans="1:10" s="62" customFormat="1" x14ac:dyDescent="0.45">
      <c r="A203">
        <v>196</v>
      </c>
      <c r="B203" s="183" t="s">
        <v>306</v>
      </c>
      <c r="C203" s="80" t="s">
        <v>85</v>
      </c>
      <c r="D203" s="80"/>
      <c r="E203" s="81"/>
      <c r="F203" s="187">
        <v>376.46</v>
      </c>
      <c r="G203" s="120"/>
      <c r="H203" s="86"/>
      <c r="I203" s="240">
        <f t="shared" si="4"/>
        <v>65622.04999999993</v>
      </c>
      <c r="J203"/>
    </row>
    <row r="204" spans="1:10" s="62" customFormat="1" x14ac:dyDescent="0.45">
      <c r="A204">
        <v>197</v>
      </c>
      <c r="B204" s="183" t="s">
        <v>306</v>
      </c>
      <c r="C204" s="80" t="s">
        <v>85</v>
      </c>
      <c r="D204" s="80"/>
      <c r="E204" s="81"/>
      <c r="F204" s="187">
        <v>370</v>
      </c>
      <c r="G204" s="120"/>
      <c r="H204" s="86"/>
      <c r="I204" s="240">
        <f t="shared" si="4"/>
        <v>65992.04999999993</v>
      </c>
      <c r="J204"/>
    </row>
    <row r="205" spans="1:10" s="62" customFormat="1" x14ac:dyDescent="0.45">
      <c r="A205">
        <v>198</v>
      </c>
      <c r="B205" s="183" t="s">
        <v>306</v>
      </c>
      <c r="C205" s="80" t="s">
        <v>85</v>
      </c>
      <c r="D205" s="80"/>
      <c r="E205" s="81"/>
      <c r="F205" s="187">
        <v>363.39</v>
      </c>
      <c r="G205" s="120"/>
      <c r="H205" s="86"/>
      <c r="I205" s="240">
        <f t="shared" si="4"/>
        <v>66355.43999999993</v>
      </c>
      <c r="J205"/>
    </row>
    <row r="206" spans="1:10" s="62" customFormat="1" x14ac:dyDescent="0.45">
      <c r="A206">
        <v>199</v>
      </c>
      <c r="B206" s="183" t="s">
        <v>306</v>
      </c>
      <c r="C206" s="80" t="s">
        <v>115</v>
      </c>
      <c r="D206" s="80"/>
      <c r="E206" s="81"/>
      <c r="F206" s="187">
        <v>360</v>
      </c>
      <c r="G206" s="120"/>
      <c r="H206" s="86"/>
      <c r="I206" s="240">
        <f t="shared" ref="I206:I249" si="5">I205+F206-G206-H206</f>
        <v>66715.43999999993</v>
      </c>
      <c r="J206"/>
    </row>
    <row r="207" spans="1:10" s="62" customFormat="1" x14ac:dyDescent="0.45">
      <c r="A207">
        <v>200</v>
      </c>
      <c r="B207" s="183" t="s">
        <v>305</v>
      </c>
      <c r="C207" s="80" t="s">
        <v>85</v>
      </c>
      <c r="D207" s="80"/>
      <c r="E207" s="81"/>
      <c r="F207" s="187">
        <v>500</v>
      </c>
      <c r="G207" s="120"/>
      <c r="H207" s="86"/>
      <c r="I207" s="240">
        <f t="shared" si="5"/>
        <v>67215.43999999993</v>
      </c>
      <c r="J207"/>
    </row>
    <row r="208" spans="1:10" s="62" customFormat="1" x14ac:dyDescent="0.45">
      <c r="A208">
        <v>201</v>
      </c>
      <c r="B208" s="183" t="s">
        <v>305</v>
      </c>
      <c r="C208" s="80" t="s">
        <v>115</v>
      </c>
      <c r="D208" s="80"/>
      <c r="E208" s="81"/>
      <c r="F208" s="187">
        <v>388.82</v>
      </c>
      <c r="G208" s="120"/>
      <c r="H208" s="86"/>
      <c r="I208" s="240">
        <f t="shared" si="5"/>
        <v>67604.259999999937</v>
      </c>
      <c r="J208"/>
    </row>
    <row r="209" spans="1:10" s="62" customFormat="1" x14ac:dyDescent="0.45">
      <c r="A209">
        <v>202</v>
      </c>
      <c r="B209" s="183" t="s">
        <v>305</v>
      </c>
      <c r="C209" s="80" t="s">
        <v>86</v>
      </c>
      <c r="D209" s="80"/>
      <c r="E209" s="81"/>
      <c r="F209" s="187">
        <v>383.27</v>
      </c>
      <c r="G209" s="120"/>
      <c r="H209" s="86"/>
      <c r="I209" s="240">
        <f t="shared" si="5"/>
        <v>67987.529999999941</v>
      </c>
      <c r="J209"/>
    </row>
    <row r="210" spans="1:10" s="62" customFormat="1" x14ac:dyDescent="0.45">
      <c r="A210">
        <v>203</v>
      </c>
      <c r="B210" s="183" t="s">
        <v>305</v>
      </c>
      <c r="C210" s="80" t="s">
        <v>87</v>
      </c>
      <c r="D210" s="80"/>
      <c r="E210" s="81"/>
      <c r="F210" s="187">
        <v>373.73</v>
      </c>
      <c r="G210" s="120"/>
      <c r="H210" s="86"/>
      <c r="I210" s="240">
        <f t="shared" si="5"/>
        <v>68361.259999999937</v>
      </c>
      <c r="J210"/>
    </row>
    <row r="211" spans="1:10" s="62" customFormat="1" x14ac:dyDescent="0.45">
      <c r="A211">
        <v>204</v>
      </c>
      <c r="B211" s="183" t="s">
        <v>305</v>
      </c>
      <c r="C211" s="80" t="s">
        <v>85</v>
      </c>
      <c r="D211" s="80"/>
      <c r="E211" s="81"/>
      <c r="F211" s="187">
        <v>360</v>
      </c>
      <c r="G211" s="120"/>
      <c r="H211" s="86"/>
      <c r="I211" s="240">
        <f t="shared" si="5"/>
        <v>68721.259999999937</v>
      </c>
      <c r="J211"/>
    </row>
    <row r="212" spans="1:10" s="62" customFormat="1" x14ac:dyDescent="0.45">
      <c r="A212">
        <v>205</v>
      </c>
      <c r="B212" s="183" t="s">
        <v>305</v>
      </c>
      <c r="C212" s="80" t="s">
        <v>85</v>
      </c>
      <c r="D212" s="80"/>
      <c r="E212" s="81"/>
      <c r="F212" s="187">
        <v>358.33</v>
      </c>
      <c r="G212" s="120"/>
      <c r="H212" s="86"/>
      <c r="I212" s="240">
        <f t="shared" si="5"/>
        <v>69079.589999999938</v>
      </c>
      <c r="J212"/>
    </row>
    <row r="213" spans="1:10" s="62" customFormat="1" x14ac:dyDescent="0.45">
      <c r="A213">
        <v>206</v>
      </c>
      <c r="B213" s="183" t="s">
        <v>305</v>
      </c>
      <c r="C213" s="80" t="s">
        <v>85</v>
      </c>
      <c r="D213" s="80"/>
      <c r="E213" s="81"/>
      <c r="F213" s="187">
        <v>348.61</v>
      </c>
      <c r="G213" s="120"/>
      <c r="H213" s="86"/>
      <c r="I213" s="240">
        <f t="shared" si="5"/>
        <v>69428.199999999939</v>
      </c>
      <c r="J213"/>
    </row>
    <row r="214" spans="1:10" s="62" customFormat="1" x14ac:dyDescent="0.45">
      <c r="A214">
        <v>207</v>
      </c>
      <c r="B214" s="183" t="s">
        <v>305</v>
      </c>
      <c r="C214" s="80" t="s">
        <v>85</v>
      </c>
      <c r="D214" s="80"/>
      <c r="E214" s="81"/>
      <c r="F214" s="187">
        <v>340</v>
      </c>
      <c r="G214" s="120"/>
      <c r="H214" s="86"/>
      <c r="I214" s="240">
        <f t="shared" si="5"/>
        <v>69768.199999999939</v>
      </c>
      <c r="J214"/>
    </row>
    <row r="215" spans="1:10" s="62" customFormat="1" x14ac:dyDescent="0.45">
      <c r="A215">
        <v>208</v>
      </c>
      <c r="B215" s="183" t="s">
        <v>304</v>
      </c>
      <c r="C215" s="80" t="s">
        <v>118</v>
      </c>
      <c r="D215" s="80"/>
      <c r="E215" s="81"/>
      <c r="F215" s="81"/>
      <c r="G215" s="249">
        <v>27.2</v>
      </c>
      <c r="H215" s="86"/>
      <c r="I215" s="240">
        <f t="shared" si="5"/>
        <v>69740.999999999942</v>
      </c>
      <c r="J215"/>
    </row>
    <row r="216" spans="1:10" s="62" customFormat="1" x14ac:dyDescent="0.45">
      <c r="A216">
        <v>209</v>
      </c>
      <c r="B216" s="183" t="s">
        <v>304</v>
      </c>
      <c r="C216" s="80" t="s">
        <v>118</v>
      </c>
      <c r="D216" s="80"/>
      <c r="E216" s="81"/>
      <c r="F216" s="81"/>
      <c r="G216" s="250">
        <v>40.4</v>
      </c>
      <c r="H216" s="86"/>
      <c r="I216" s="240">
        <f t="shared" si="5"/>
        <v>69700.599999999948</v>
      </c>
      <c r="J216"/>
    </row>
    <row r="217" spans="1:10" s="62" customFormat="1" x14ac:dyDescent="0.45">
      <c r="A217">
        <v>210</v>
      </c>
      <c r="B217" s="183" t="s">
        <v>304</v>
      </c>
      <c r="C217" s="80" t="s">
        <v>87</v>
      </c>
      <c r="D217" s="80"/>
      <c r="E217" s="81"/>
      <c r="F217" s="187">
        <v>434.18</v>
      </c>
      <c r="G217" s="120"/>
      <c r="H217" s="86"/>
      <c r="I217" s="240">
        <f t="shared" si="5"/>
        <v>70134.779999999941</v>
      </c>
      <c r="J217"/>
    </row>
    <row r="218" spans="1:10" s="62" customFormat="1" x14ac:dyDescent="0.45">
      <c r="A218">
        <v>211</v>
      </c>
      <c r="B218" s="183" t="s">
        <v>304</v>
      </c>
      <c r="C218" s="80" t="s">
        <v>87</v>
      </c>
      <c r="D218" s="80"/>
      <c r="E218" s="81"/>
      <c r="F218" s="187">
        <v>418.28</v>
      </c>
      <c r="G218" s="120"/>
      <c r="H218" s="86"/>
      <c r="I218" s="240">
        <f t="shared" si="5"/>
        <v>70553.059999999939</v>
      </c>
      <c r="J218"/>
    </row>
    <row r="219" spans="1:10" s="62" customFormat="1" x14ac:dyDescent="0.45">
      <c r="A219">
        <v>212</v>
      </c>
      <c r="B219" s="183" t="s">
        <v>304</v>
      </c>
      <c r="C219" s="80" t="s">
        <v>87</v>
      </c>
      <c r="D219" s="80"/>
      <c r="E219" s="81"/>
      <c r="F219" s="187">
        <v>404.67</v>
      </c>
      <c r="G219" s="120"/>
      <c r="H219" s="86"/>
      <c r="I219" s="240">
        <f t="shared" si="5"/>
        <v>70957.729999999938</v>
      </c>
      <c r="J219"/>
    </row>
    <row r="220" spans="1:10" s="62" customFormat="1" x14ac:dyDescent="0.45">
      <c r="A220">
        <v>213</v>
      </c>
      <c r="B220" s="183" t="s">
        <v>304</v>
      </c>
      <c r="C220" s="80" t="s">
        <v>85</v>
      </c>
      <c r="D220" s="80"/>
      <c r="E220" s="81"/>
      <c r="F220" s="187">
        <v>350.26</v>
      </c>
      <c r="G220" s="120"/>
      <c r="H220" s="86"/>
      <c r="I220" s="240">
        <f t="shared" si="5"/>
        <v>71307.989999999932</v>
      </c>
      <c r="J220"/>
    </row>
    <row r="221" spans="1:10" s="62" customFormat="1" x14ac:dyDescent="0.45">
      <c r="A221">
        <v>214</v>
      </c>
      <c r="B221" s="183" t="s">
        <v>304</v>
      </c>
      <c r="C221" s="80" t="s">
        <v>87</v>
      </c>
      <c r="D221" s="80"/>
      <c r="E221" s="81"/>
      <c r="F221" s="187">
        <v>345.65</v>
      </c>
      <c r="G221" s="120"/>
      <c r="H221" s="86"/>
      <c r="I221" s="240">
        <f t="shared" si="5"/>
        <v>71653.639999999927</v>
      </c>
      <c r="J221"/>
    </row>
    <row r="222" spans="1:10" s="62" customFormat="1" x14ac:dyDescent="0.45">
      <c r="A222">
        <v>215</v>
      </c>
      <c r="B222" s="183">
        <v>45745</v>
      </c>
      <c r="C222" s="80" t="s">
        <v>229</v>
      </c>
      <c r="G222" s="250">
        <v>1445</v>
      </c>
      <c r="H222" s="86"/>
      <c r="I222" s="240">
        <f t="shared" si="5"/>
        <v>70208.639999999927</v>
      </c>
      <c r="J222"/>
    </row>
    <row r="223" spans="1:10" s="62" customFormat="1" x14ac:dyDescent="0.45">
      <c r="A223">
        <v>216</v>
      </c>
      <c r="B223" s="183">
        <v>45745</v>
      </c>
      <c r="C223" s="80" t="s">
        <v>309</v>
      </c>
      <c r="G223" s="222">
        <v>14499.33</v>
      </c>
      <c r="H223" s="86"/>
      <c r="I223" s="240">
        <f t="shared" si="5"/>
        <v>55709.309999999925</v>
      </c>
      <c r="J223"/>
    </row>
    <row r="224" spans="1:10" s="62" customFormat="1" x14ac:dyDescent="0.45">
      <c r="A224">
        <v>217</v>
      </c>
      <c r="B224" s="183">
        <v>45745</v>
      </c>
      <c r="C224" s="80" t="s">
        <v>310</v>
      </c>
      <c r="G224" s="120"/>
      <c r="H224" s="86">
        <v>1</v>
      </c>
      <c r="I224" s="240">
        <f t="shared" si="5"/>
        <v>55708.309999999925</v>
      </c>
      <c r="J224"/>
    </row>
    <row r="225" spans="1:10" s="62" customFormat="1" x14ac:dyDescent="0.45">
      <c r="A225">
        <v>218</v>
      </c>
      <c r="B225" s="183">
        <v>45745</v>
      </c>
      <c r="C225" s="80" t="s">
        <v>85</v>
      </c>
      <c r="D225" s="80"/>
      <c r="E225" s="81"/>
      <c r="F225" s="187">
        <v>450</v>
      </c>
      <c r="G225" s="120"/>
      <c r="H225" s="86"/>
      <c r="I225" s="240">
        <f t="shared" si="5"/>
        <v>56158.309999999925</v>
      </c>
      <c r="J225"/>
    </row>
    <row r="226" spans="1:10" s="62" customFormat="1" x14ac:dyDescent="0.45">
      <c r="A226">
        <v>219</v>
      </c>
      <c r="B226" s="183" t="s">
        <v>312</v>
      </c>
      <c r="C226" s="80" t="s">
        <v>115</v>
      </c>
      <c r="D226" s="80"/>
      <c r="E226" s="81"/>
      <c r="F226" s="187">
        <v>527.41</v>
      </c>
      <c r="G226" s="120"/>
      <c r="H226" s="86"/>
      <c r="I226" s="240">
        <f t="shared" si="5"/>
        <v>56685.719999999928</v>
      </c>
      <c r="J226"/>
    </row>
    <row r="227" spans="1:10" s="62" customFormat="1" x14ac:dyDescent="0.45">
      <c r="A227">
        <v>220</v>
      </c>
      <c r="B227" s="183" t="s">
        <v>312</v>
      </c>
      <c r="C227" s="80" t="s">
        <v>85</v>
      </c>
      <c r="D227" s="80"/>
      <c r="E227" s="81"/>
      <c r="F227" s="187">
        <v>389</v>
      </c>
      <c r="G227" s="120"/>
      <c r="H227" s="86"/>
      <c r="I227" s="240">
        <f t="shared" si="5"/>
        <v>57074.719999999928</v>
      </c>
      <c r="J227"/>
    </row>
    <row r="228" spans="1:10" s="62" customFormat="1" x14ac:dyDescent="0.45">
      <c r="A228">
        <v>221</v>
      </c>
      <c r="B228" s="183" t="s">
        <v>312</v>
      </c>
      <c r="C228" s="80" t="s">
        <v>113</v>
      </c>
      <c r="D228" s="80"/>
      <c r="E228" s="81"/>
      <c r="F228" s="187">
        <v>378</v>
      </c>
      <c r="G228" s="120"/>
      <c r="H228" s="86"/>
      <c r="I228" s="240">
        <f t="shared" si="5"/>
        <v>57452.719999999928</v>
      </c>
      <c r="J228"/>
    </row>
    <row r="229" spans="1:10" s="62" customFormat="1" x14ac:dyDescent="0.45">
      <c r="A229">
        <v>222</v>
      </c>
      <c r="B229" s="183" t="s">
        <v>312</v>
      </c>
      <c r="C229" s="80" t="s">
        <v>85</v>
      </c>
      <c r="D229" s="80"/>
      <c r="E229" s="81"/>
      <c r="F229" s="187">
        <v>369.57</v>
      </c>
      <c r="G229" s="120"/>
      <c r="H229" s="86"/>
      <c r="I229" s="240">
        <f t="shared" si="5"/>
        <v>57822.289999999928</v>
      </c>
      <c r="J229"/>
    </row>
    <row r="230" spans="1:10" s="62" customFormat="1" x14ac:dyDescent="0.45">
      <c r="A230">
        <v>223</v>
      </c>
      <c r="B230" s="183" t="s">
        <v>312</v>
      </c>
      <c r="C230" s="80" t="s">
        <v>85</v>
      </c>
      <c r="D230" s="80"/>
      <c r="E230" s="81"/>
      <c r="F230" s="187">
        <v>365.55</v>
      </c>
      <c r="G230" s="120"/>
      <c r="H230" s="86"/>
      <c r="I230" s="240">
        <f t="shared" si="5"/>
        <v>58187.839999999931</v>
      </c>
      <c r="J230"/>
    </row>
    <row r="231" spans="1:10" s="62" customFormat="1" x14ac:dyDescent="0.45">
      <c r="A231">
        <v>224</v>
      </c>
      <c r="B231" s="183" t="s">
        <v>312</v>
      </c>
      <c r="C231" s="80" t="s">
        <v>85</v>
      </c>
      <c r="D231" s="80"/>
      <c r="E231" s="81"/>
      <c r="F231" s="187">
        <v>337.63</v>
      </c>
      <c r="G231" s="120"/>
      <c r="H231" s="86"/>
      <c r="I231" s="240">
        <f t="shared" si="5"/>
        <v>58525.469999999928</v>
      </c>
      <c r="J231"/>
    </row>
    <row r="232" spans="1:10" s="62" customFormat="1" x14ac:dyDescent="0.45">
      <c r="A232">
        <v>225</v>
      </c>
      <c r="B232" s="183" t="s">
        <v>311</v>
      </c>
      <c r="C232" s="80" t="s">
        <v>119</v>
      </c>
      <c r="D232" s="80"/>
      <c r="E232" s="81"/>
      <c r="F232" s="81"/>
      <c r="G232" s="120"/>
      <c r="H232" s="86">
        <v>0.75</v>
      </c>
      <c r="I232" s="240">
        <f t="shared" si="5"/>
        <v>58524.719999999928</v>
      </c>
      <c r="J232"/>
    </row>
    <row r="233" spans="1:10" s="62" customFormat="1" x14ac:dyDescent="0.45">
      <c r="A233">
        <v>226</v>
      </c>
      <c r="B233" s="183" t="s">
        <v>314</v>
      </c>
      <c r="C233" s="80" t="s">
        <v>211</v>
      </c>
      <c r="D233" s="80"/>
      <c r="E233" s="81"/>
      <c r="F233" s="81"/>
      <c r="G233" s="120"/>
      <c r="H233" s="86">
        <v>35</v>
      </c>
      <c r="I233" s="240">
        <f t="shared" si="5"/>
        <v>58489.719999999928</v>
      </c>
      <c r="J233"/>
    </row>
    <row r="234" spans="1:10" s="62" customFormat="1" x14ac:dyDescent="0.45">
      <c r="A234">
        <v>227</v>
      </c>
      <c r="B234" s="183" t="s">
        <v>314</v>
      </c>
      <c r="C234" s="80" t="s">
        <v>212</v>
      </c>
      <c r="D234" s="80"/>
      <c r="E234" s="81"/>
      <c r="F234" s="81"/>
      <c r="G234" s="120"/>
      <c r="H234" s="86">
        <v>5.5</v>
      </c>
      <c r="I234" s="240">
        <f t="shared" si="5"/>
        <v>58484.219999999928</v>
      </c>
      <c r="J234"/>
    </row>
    <row r="235" spans="1:10" s="62" customFormat="1" x14ac:dyDescent="0.45">
      <c r="A235">
        <v>228</v>
      </c>
      <c r="B235" s="183" t="s">
        <v>314</v>
      </c>
      <c r="C235" s="80" t="s">
        <v>118</v>
      </c>
      <c r="D235" s="80"/>
      <c r="E235" s="81"/>
      <c r="F235" s="81"/>
      <c r="G235" s="250">
        <v>243</v>
      </c>
      <c r="H235" s="86"/>
      <c r="I235" s="240">
        <f t="shared" si="5"/>
        <v>58241.219999999928</v>
      </c>
      <c r="J235"/>
    </row>
    <row r="236" spans="1:10" s="62" customFormat="1" x14ac:dyDescent="0.45">
      <c r="A236">
        <v>229</v>
      </c>
      <c r="B236" s="183" t="s">
        <v>314</v>
      </c>
      <c r="C236" s="80" t="s">
        <v>141</v>
      </c>
      <c r="D236" s="80"/>
      <c r="E236" s="81"/>
      <c r="F236" s="81"/>
      <c r="G236" s="249">
        <v>100</v>
      </c>
      <c r="H236" s="86"/>
      <c r="I236" s="240">
        <f t="shared" si="5"/>
        <v>58141.219999999928</v>
      </c>
      <c r="J236"/>
    </row>
    <row r="237" spans="1:10" s="62" customFormat="1" x14ac:dyDescent="0.45">
      <c r="A237">
        <v>230</v>
      </c>
      <c r="B237" s="183" t="s">
        <v>314</v>
      </c>
      <c r="C237" s="80" t="s">
        <v>118</v>
      </c>
      <c r="D237" s="80"/>
      <c r="E237" s="81"/>
      <c r="F237" s="81"/>
      <c r="G237" s="250">
        <v>20</v>
      </c>
      <c r="H237" s="86"/>
      <c r="I237" s="240">
        <f t="shared" si="5"/>
        <v>58121.219999999928</v>
      </c>
      <c r="J237"/>
    </row>
    <row r="238" spans="1:10" s="62" customFormat="1" x14ac:dyDescent="0.45">
      <c r="A238">
        <v>231</v>
      </c>
      <c r="B238" s="183" t="s">
        <v>314</v>
      </c>
      <c r="C238" s="80" t="s">
        <v>85</v>
      </c>
      <c r="D238" s="80"/>
      <c r="E238" s="81"/>
      <c r="F238" s="187">
        <v>719.5</v>
      </c>
      <c r="G238" s="120"/>
      <c r="H238" s="86"/>
      <c r="I238" s="240">
        <f t="shared" si="5"/>
        <v>58840.719999999928</v>
      </c>
      <c r="J238"/>
    </row>
    <row r="239" spans="1:10" s="62" customFormat="1" x14ac:dyDescent="0.45">
      <c r="A239">
        <v>232</v>
      </c>
      <c r="B239" s="183" t="s">
        <v>314</v>
      </c>
      <c r="C239" s="80" t="s">
        <v>115</v>
      </c>
      <c r="D239" s="80"/>
      <c r="E239" s="81"/>
      <c r="F239" s="187">
        <v>500</v>
      </c>
      <c r="G239" s="120"/>
      <c r="H239" s="86"/>
      <c r="I239" s="240">
        <f t="shared" si="5"/>
        <v>59340.719999999928</v>
      </c>
      <c r="J239"/>
    </row>
    <row r="240" spans="1:10" s="62" customFormat="1" x14ac:dyDescent="0.45">
      <c r="A240">
        <v>233</v>
      </c>
      <c r="B240" s="183" t="s">
        <v>314</v>
      </c>
      <c r="C240" s="80" t="s">
        <v>85</v>
      </c>
      <c r="D240" s="80"/>
      <c r="E240" s="81"/>
      <c r="F240" s="187">
        <v>458.9</v>
      </c>
      <c r="G240" s="120"/>
      <c r="H240" s="86"/>
      <c r="I240" s="240">
        <f t="shared" si="5"/>
        <v>59799.61999999993</v>
      </c>
      <c r="J240"/>
    </row>
    <row r="241" spans="1:10" s="62" customFormat="1" x14ac:dyDescent="0.45">
      <c r="A241">
        <v>234</v>
      </c>
      <c r="B241" s="183" t="s">
        <v>314</v>
      </c>
      <c r="C241" s="80" t="s">
        <v>115</v>
      </c>
      <c r="D241" s="80"/>
      <c r="E241" s="81"/>
      <c r="F241" s="187">
        <v>451</v>
      </c>
      <c r="G241" s="120"/>
      <c r="H241" s="86"/>
      <c r="I241" s="240">
        <f t="shared" si="5"/>
        <v>60250.61999999993</v>
      </c>
      <c r="J241"/>
    </row>
    <row r="242" spans="1:10" s="62" customFormat="1" x14ac:dyDescent="0.45">
      <c r="A242">
        <v>235</v>
      </c>
      <c r="B242" s="183" t="s">
        <v>314</v>
      </c>
      <c r="C242" s="80" t="s">
        <v>85</v>
      </c>
      <c r="D242" s="80"/>
      <c r="E242" s="81"/>
      <c r="F242" s="187">
        <v>445.51</v>
      </c>
      <c r="G242" s="120"/>
      <c r="H242" s="86"/>
      <c r="I242" s="240">
        <f t="shared" si="5"/>
        <v>60696.129999999932</v>
      </c>
      <c r="J242"/>
    </row>
    <row r="243" spans="1:10" s="62" customFormat="1" x14ac:dyDescent="0.45">
      <c r="A243">
        <v>236</v>
      </c>
      <c r="B243" s="183" t="s">
        <v>314</v>
      </c>
      <c r="C243" s="80" t="s">
        <v>85</v>
      </c>
      <c r="D243" s="80"/>
      <c r="E243" s="81"/>
      <c r="F243" s="187">
        <v>432</v>
      </c>
      <c r="G243" s="120"/>
      <c r="H243" s="86"/>
      <c r="I243" s="240">
        <f t="shared" si="5"/>
        <v>61128.129999999932</v>
      </c>
      <c r="J243"/>
    </row>
    <row r="244" spans="1:10" s="62" customFormat="1" x14ac:dyDescent="0.45">
      <c r="A244">
        <v>237</v>
      </c>
      <c r="B244" s="183" t="s">
        <v>314</v>
      </c>
      <c r="C244" s="80" t="s">
        <v>85</v>
      </c>
      <c r="D244" s="80"/>
      <c r="E244" s="81"/>
      <c r="F244" s="187">
        <v>420</v>
      </c>
      <c r="G244" s="120"/>
      <c r="H244" s="86"/>
      <c r="I244" s="240">
        <f t="shared" si="5"/>
        <v>61548.129999999932</v>
      </c>
      <c r="J244"/>
    </row>
    <row r="245" spans="1:10" s="62" customFormat="1" x14ac:dyDescent="0.45">
      <c r="A245">
        <v>238</v>
      </c>
      <c r="B245" s="183" t="s">
        <v>314</v>
      </c>
      <c r="C245" s="80" t="s">
        <v>86</v>
      </c>
      <c r="D245" s="80"/>
      <c r="E245" s="81"/>
      <c r="F245" s="187">
        <v>406.23</v>
      </c>
      <c r="G245" s="120"/>
      <c r="H245" s="86"/>
      <c r="I245" s="240">
        <f t="shared" si="5"/>
        <v>61954.359999999935</v>
      </c>
      <c r="J245"/>
    </row>
    <row r="246" spans="1:10" s="62" customFormat="1" x14ac:dyDescent="0.45">
      <c r="A246">
        <v>239</v>
      </c>
      <c r="B246" s="183" t="s">
        <v>314</v>
      </c>
      <c r="C246" s="80" t="s">
        <v>115</v>
      </c>
      <c r="D246" s="80"/>
      <c r="E246" s="81"/>
      <c r="F246" s="187">
        <v>379.8</v>
      </c>
      <c r="G246" s="120"/>
      <c r="H246" s="86"/>
      <c r="I246" s="240">
        <f t="shared" si="5"/>
        <v>62334.159999999938</v>
      </c>
      <c r="J246"/>
    </row>
    <row r="247" spans="1:10" s="62" customFormat="1" x14ac:dyDescent="0.45">
      <c r="A247">
        <v>240</v>
      </c>
      <c r="B247" s="183" t="s">
        <v>314</v>
      </c>
      <c r="C247" s="80" t="s">
        <v>87</v>
      </c>
      <c r="D247" s="80"/>
      <c r="E247" s="81"/>
      <c r="F247" s="187">
        <v>376.06</v>
      </c>
      <c r="G247" s="120"/>
      <c r="H247" s="86"/>
      <c r="I247" s="240">
        <f t="shared" si="5"/>
        <v>62710.219999999936</v>
      </c>
      <c r="J247"/>
    </row>
    <row r="248" spans="1:10" s="62" customFormat="1" x14ac:dyDescent="0.45">
      <c r="A248">
        <v>241</v>
      </c>
      <c r="B248" s="183" t="s">
        <v>314</v>
      </c>
      <c r="C248" s="80" t="s">
        <v>85</v>
      </c>
      <c r="D248" s="80"/>
      <c r="E248" s="81"/>
      <c r="F248" s="187">
        <v>366.94</v>
      </c>
      <c r="G248" s="120"/>
      <c r="H248" s="86"/>
      <c r="I248" s="240">
        <f t="shared" si="5"/>
        <v>63077.159999999938</v>
      </c>
      <c r="J248"/>
    </row>
    <row r="249" spans="1:10" s="62" customFormat="1" x14ac:dyDescent="0.45">
      <c r="A249">
        <v>242</v>
      </c>
      <c r="B249" s="183" t="s">
        <v>314</v>
      </c>
      <c r="C249" s="80" t="s">
        <v>86</v>
      </c>
      <c r="D249" s="80"/>
      <c r="E249" s="81"/>
      <c r="F249" s="187">
        <v>350</v>
      </c>
      <c r="G249" s="120"/>
      <c r="H249" s="86"/>
      <c r="I249" s="240">
        <f t="shared" si="5"/>
        <v>63427.159999999938</v>
      </c>
      <c r="J249"/>
    </row>
    <row r="250" spans="1:10" s="62" customFormat="1" ht="14.65" thickBot="1" x14ac:dyDescent="0.5">
      <c r="A250"/>
      <c r="B250" s="171"/>
      <c r="C250"/>
      <c r="D250"/>
      <c r="E250" s="6"/>
      <c r="F250" s="84">
        <f>SUM(F8:F249)</f>
        <v>68730.89</v>
      </c>
      <c r="G250" s="122">
        <f>SUM(G15:G249)</f>
        <v>74736.87000000001</v>
      </c>
      <c r="H250" s="85">
        <f>SUM(H9:H249)</f>
        <v>100.94</v>
      </c>
      <c r="I250" s="7"/>
      <c r="J250"/>
    </row>
    <row r="251" spans="1:10" s="62" customFormat="1" ht="14.65" thickTop="1" x14ac:dyDescent="0.45">
      <c r="A251"/>
      <c r="B251" s="171" t="s">
        <v>25</v>
      </c>
      <c r="C251" s="6" t="s">
        <v>25</v>
      </c>
      <c r="D251" s="6" t="s">
        <v>25</v>
      </c>
      <c r="E251" s="6" t="s">
        <v>25</v>
      </c>
      <c r="F251" s="47"/>
      <c r="G251" s="120"/>
      <c r="H251" s="8"/>
      <c r="I251" s="7"/>
      <c r="J251"/>
    </row>
    <row r="252" spans="1:10" s="62" customFormat="1" x14ac:dyDescent="0.45">
      <c r="A252"/>
      <c r="B252" s="171"/>
      <c r="C252" s="14" t="s">
        <v>25</v>
      </c>
      <c r="D252"/>
      <c r="E252" s="6"/>
      <c r="F252" s="47" t="s">
        <v>25</v>
      </c>
      <c r="G252" s="120"/>
      <c r="H252" s="8"/>
      <c r="I252" s="7"/>
      <c r="J252"/>
    </row>
    <row r="253" spans="1:10" s="62" customFormat="1" x14ac:dyDescent="0.45">
      <c r="A253"/>
      <c r="B253" s="186"/>
      <c r="C253" s="4"/>
      <c r="D253" s="4"/>
      <c r="E253" s="16"/>
      <c r="F253" s="47"/>
      <c r="G253" s="120"/>
      <c r="H253" s="8"/>
      <c r="I253" s="149" t="s">
        <v>25</v>
      </c>
      <c r="J253"/>
    </row>
    <row r="254" spans="1:10" s="62" customFormat="1" x14ac:dyDescent="0.45">
      <c r="A254"/>
      <c r="B254" s="186"/>
      <c r="C254" s="307" t="s">
        <v>107</v>
      </c>
      <c r="D254" s="307"/>
      <c r="E254" s="307"/>
      <c r="F254" s="47"/>
      <c r="G254" s="120"/>
      <c r="H254" s="8"/>
      <c r="I254" t="s">
        <v>25</v>
      </c>
      <c r="J254"/>
    </row>
    <row r="255" spans="1:10" s="62" customFormat="1" x14ac:dyDescent="0.45">
      <c r="A255"/>
      <c r="B255" s="186"/>
      <c r="C255" s="57"/>
      <c r="D255" s="57"/>
      <c r="E255" s="57"/>
      <c r="F255" s="8"/>
      <c r="G255" s="120"/>
      <c r="H255" s="8"/>
      <c r="I255" t="s">
        <v>25</v>
      </c>
      <c r="J255"/>
    </row>
    <row r="256" spans="1:10" s="62" customFormat="1" x14ac:dyDescent="0.45">
      <c r="A256"/>
      <c r="B256" s="186"/>
      <c r="C256" s="17" t="s">
        <v>0</v>
      </c>
      <c r="D256" s="18" t="s">
        <v>12</v>
      </c>
      <c r="E256" s="18" t="s">
        <v>11</v>
      </c>
      <c r="F256" s="8"/>
      <c r="G256" s="120"/>
      <c r="H256" s="8"/>
      <c r="I256" s="75" t="s">
        <v>25</v>
      </c>
      <c r="J256"/>
    </row>
    <row r="257" spans="1:10" s="62" customFormat="1" x14ac:dyDescent="0.45">
      <c r="A257"/>
      <c r="B257" s="186"/>
      <c r="C257" s="61" t="s">
        <v>30</v>
      </c>
      <c r="D257" s="19"/>
      <c r="E257" s="13">
        <f>SUM(I7)</f>
        <v>70168.049999999974</v>
      </c>
      <c r="F257" s="8"/>
      <c r="G257" s="120"/>
      <c r="H257" s="8"/>
      <c r="I257" t="s">
        <v>25</v>
      </c>
      <c r="J257" s="50"/>
    </row>
    <row r="258" spans="1:10" s="62" customFormat="1" x14ac:dyDescent="0.45">
      <c r="A258"/>
      <c r="B258" s="186"/>
      <c r="C258" s="60" t="s">
        <v>42</v>
      </c>
      <c r="D258" s="19" t="s">
        <v>25</v>
      </c>
      <c r="E258" s="12">
        <f>SUM(F250)</f>
        <v>68730.89</v>
      </c>
      <c r="F258" s="8"/>
      <c r="G258" s="120"/>
      <c r="H258" s="8"/>
      <c r="I258" t="s">
        <v>25</v>
      </c>
      <c r="J258" s="50"/>
    </row>
    <row r="259" spans="1:10" s="62" customFormat="1" ht="15.75" x14ac:dyDescent="0.5">
      <c r="A259"/>
      <c r="B259" s="186"/>
      <c r="C259" s="20" t="s">
        <v>9</v>
      </c>
      <c r="D259" s="21" t="s">
        <v>25</v>
      </c>
      <c r="E259" s="24">
        <f>SUM(E257:E258)</f>
        <v>138898.93999999997</v>
      </c>
      <c r="F259" s="8"/>
      <c r="G259" s="120" t="s">
        <v>25</v>
      </c>
      <c r="H259" s="8"/>
      <c r="I259"/>
      <c r="J259" s="51">
        <v>43344</v>
      </c>
    </row>
    <row r="260" spans="1:10" s="62" customFormat="1" x14ac:dyDescent="0.45">
      <c r="A260"/>
      <c r="B260" s="186"/>
      <c r="C260" s="4"/>
      <c r="D260" s="4"/>
      <c r="E260" s="25"/>
      <c r="F260" s="8"/>
      <c r="G260" s="120"/>
      <c r="H260" s="8"/>
      <c r="I260"/>
      <c r="J260" s="46"/>
    </row>
    <row r="261" spans="1:10" s="62" customFormat="1" x14ac:dyDescent="0.45">
      <c r="A261"/>
      <c r="B261" s="186"/>
      <c r="C261" s="17" t="s">
        <v>1</v>
      </c>
      <c r="D261" s="4"/>
      <c r="E261" s="25"/>
      <c r="F261" s="8"/>
      <c r="G261" s="120"/>
      <c r="H261" s="8"/>
      <c r="I261"/>
      <c r="J261" s="46"/>
    </row>
    <row r="262" spans="1:10" s="62" customFormat="1" x14ac:dyDescent="0.45">
      <c r="A262"/>
      <c r="B262" s="186"/>
      <c r="C262" s="308" t="s">
        <v>53</v>
      </c>
      <c r="D262" s="308"/>
      <c r="E262" s="44">
        <f>SUM(G10)+G11+G12+G25+G26+G43+G44+G45+G46+G55+G65+G66+G71+G74+G79+G102+G164+G188+G215+G223+G236</f>
        <v>34041.81</v>
      </c>
      <c r="F262" s="8"/>
      <c r="G262" s="120"/>
      <c r="H262" s="8"/>
      <c r="I262"/>
      <c r="J262" s="46"/>
    </row>
    <row r="263" spans="1:10" s="62" customFormat="1" x14ac:dyDescent="0.45">
      <c r="A263"/>
      <c r="B263" s="186"/>
      <c r="C263" s="308" t="s">
        <v>28</v>
      </c>
      <c r="D263" s="308"/>
      <c r="E263" s="45">
        <f>SUM(G100:G101)</f>
        <v>14431.800000000001</v>
      </c>
      <c r="F263" s="8"/>
      <c r="G263" s="120"/>
      <c r="H263" s="8"/>
      <c r="I263"/>
      <c r="J263" s="46"/>
    </row>
    <row r="264" spans="1:10" s="62" customFormat="1" x14ac:dyDescent="0.45">
      <c r="A264"/>
      <c r="B264" s="186"/>
      <c r="C264" s="309" t="s">
        <v>27</v>
      </c>
      <c r="D264" s="310"/>
      <c r="E264" s="82">
        <f>SUM(G89:G99)</f>
        <v>6131.7999999999993</v>
      </c>
      <c r="F264" s="8"/>
      <c r="G264" s="120"/>
      <c r="H264" s="8"/>
      <c r="I264"/>
      <c r="J264" s="46"/>
    </row>
    <row r="265" spans="1:10" s="62" customFormat="1" x14ac:dyDescent="0.45">
      <c r="A265"/>
      <c r="B265" s="186"/>
      <c r="C265" s="309" t="s">
        <v>40</v>
      </c>
      <c r="D265" s="310"/>
      <c r="E265" s="39">
        <f>SUM(G118:G119)+G176</f>
        <v>6152.23</v>
      </c>
      <c r="F265" s="8"/>
      <c r="G265" s="120"/>
      <c r="H265" s="8"/>
      <c r="I265"/>
      <c r="J265" s="46"/>
    </row>
    <row r="266" spans="1:10" s="62" customFormat="1" x14ac:dyDescent="0.45">
      <c r="A266"/>
      <c r="B266" s="186"/>
      <c r="C266" s="308" t="s">
        <v>29</v>
      </c>
      <c r="D266" s="308"/>
      <c r="E266" s="56">
        <f>SUM(G75)</f>
        <v>20</v>
      </c>
      <c r="F266" s="8"/>
      <c r="G266" s="120"/>
      <c r="H266" s="8"/>
      <c r="I266"/>
      <c r="J266" s="46"/>
    </row>
    <row r="267" spans="1:10" s="62" customFormat="1" x14ac:dyDescent="0.45">
      <c r="A267"/>
      <c r="B267" s="186"/>
      <c r="C267" s="308" t="s">
        <v>52</v>
      </c>
      <c r="D267" s="308"/>
      <c r="E267" s="40">
        <f>SUM(G19)+G24+G56+G57+G69+G70+G72+G73+G77+G86+G110+G111+G112+G117+G126+G127+G128+G145+G146+G165+G177+G187+G216+G222+G235+G237</f>
        <v>14593.199999999999</v>
      </c>
      <c r="F267" s="8" t="s">
        <v>25</v>
      </c>
      <c r="G267" s="120"/>
      <c r="H267" s="8"/>
      <c r="I267"/>
      <c r="J267" s="46"/>
    </row>
    <row r="268" spans="1:10" s="62" customFormat="1" x14ac:dyDescent="0.45">
      <c r="A268"/>
      <c r="B268" s="186"/>
      <c r="C268" s="308" t="s">
        <v>43</v>
      </c>
      <c r="D268" s="308"/>
      <c r="E268" s="41">
        <f>SUM(H250)</f>
        <v>100.94</v>
      </c>
      <c r="F268" s="8" t="s">
        <v>25</v>
      </c>
      <c r="G268" s="120" t="s">
        <v>25</v>
      </c>
      <c r="H268" s="8"/>
      <c r="I268"/>
      <c r="J268" s="46"/>
    </row>
    <row r="269" spans="1:10" s="62" customFormat="1" x14ac:dyDescent="0.45">
      <c r="A269"/>
      <c r="B269" s="186"/>
      <c r="C269" s="22" t="s">
        <v>10</v>
      </c>
      <c r="D269" s="4"/>
      <c r="E269" s="43">
        <f>SUM(E262:E268)</f>
        <v>75471.78</v>
      </c>
      <c r="F269" s="8"/>
      <c r="G269" s="120"/>
      <c r="H269" s="8"/>
      <c r="I269"/>
      <c r="J269" s="46"/>
    </row>
    <row r="270" spans="1:10" s="62" customFormat="1" ht="14.65" thickBot="1" x14ac:dyDescent="0.5">
      <c r="A270"/>
      <c r="B270" s="186"/>
      <c r="C270" s="4"/>
      <c r="D270" s="4"/>
      <c r="E270" s="23"/>
      <c r="F270" s="8"/>
      <c r="G270" s="120"/>
      <c r="H270" s="8"/>
      <c r="I270"/>
      <c r="J270" s="46"/>
    </row>
    <row r="271" spans="1:10" s="62" customFormat="1" ht="16.149999999999999" thickBot="1" x14ac:dyDescent="0.55000000000000004">
      <c r="A271"/>
      <c r="B271" s="186"/>
      <c r="C271" s="304" t="s">
        <v>3</v>
      </c>
      <c r="D271" s="305"/>
      <c r="E271" s="28">
        <f>SUM(-E269,E259)</f>
        <v>63427.159999999974</v>
      </c>
      <c r="F271" s="8"/>
      <c r="G271" s="120"/>
      <c r="H271" s="8"/>
      <c r="I271"/>
      <c r="J271" s="46" t="s">
        <v>24</v>
      </c>
    </row>
    <row r="272" spans="1:10" s="62" customFormat="1" x14ac:dyDescent="0.45">
      <c r="A272"/>
      <c r="B272" s="186"/>
      <c r="C272" s="4"/>
      <c r="D272" s="4"/>
      <c r="E272" s="31"/>
      <c r="F272" s="54"/>
      <c r="G272" s="120">
        <f>SUM(E271,-I249)</f>
        <v>0</v>
      </c>
      <c r="H272" s="8"/>
      <c r="I272"/>
      <c r="J272" s="50"/>
    </row>
    <row r="273" spans="1:14" s="62" customFormat="1" x14ac:dyDescent="0.45">
      <c r="A273"/>
      <c r="B273" s="186"/>
      <c r="C273" s="4"/>
      <c r="D273" s="4"/>
      <c r="E273" s="53"/>
      <c r="F273" s="54"/>
      <c r="G273" s="120"/>
      <c r="H273" s="8"/>
      <c r="I273"/>
      <c r="J273" s="50"/>
    </row>
    <row r="274" spans="1:14" s="62" customFormat="1" x14ac:dyDescent="0.45">
      <c r="A274"/>
      <c r="B274" s="171"/>
      <c r="C274"/>
      <c r="D274"/>
      <c r="E274" s="30"/>
      <c r="F274" s="54"/>
      <c r="G274" s="120"/>
      <c r="H274" s="8"/>
      <c r="I274"/>
      <c r="J274" s="50"/>
    </row>
    <row r="275" spans="1:14" x14ac:dyDescent="0.45">
      <c r="E275" s="30"/>
    </row>
    <row r="276" spans="1:14" s="8" customFormat="1" x14ac:dyDescent="0.45">
      <c r="A276"/>
      <c r="B276" s="171"/>
      <c r="C276"/>
      <c r="D276"/>
      <c r="E276" s="30"/>
      <c r="G276" s="120"/>
      <c r="I276"/>
      <c r="J276"/>
      <c r="K276" s="63"/>
      <c r="L276" s="63"/>
      <c r="M276" s="63"/>
      <c r="N276" s="63"/>
    </row>
    <row r="277" spans="1:14" s="8" customFormat="1" x14ac:dyDescent="0.45">
      <c r="A277"/>
      <c r="B277" s="171"/>
      <c r="C277"/>
      <c r="D277"/>
      <c r="E277" s="30">
        <v>11</v>
      </c>
      <c r="G277" s="120"/>
      <c r="I277"/>
      <c r="J277"/>
      <c r="K277" s="63"/>
      <c r="L277" s="63"/>
      <c r="M277" s="63"/>
      <c r="N277" s="63"/>
    </row>
    <row r="278" spans="1:14" s="8" customFormat="1" x14ac:dyDescent="0.45">
      <c r="A278"/>
      <c r="B278" s="171"/>
      <c r="C278"/>
      <c r="D278"/>
      <c r="E278" s="30"/>
      <c r="G278" s="120"/>
      <c r="I278"/>
      <c r="J278"/>
      <c r="K278" s="63"/>
      <c r="L278" s="63"/>
      <c r="M278" s="63"/>
      <c r="N278" s="63"/>
    </row>
    <row r="279" spans="1:14" s="8" customFormat="1" x14ac:dyDescent="0.45">
      <c r="A279"/>
      <c r="B279" s="171"/>
      <c r="C279"/>
      <c r="D279"/>
      <c r="E279" s="30"/>
      <c r="G279" s="120"/>
      <c r="I279"/>
      <c r="J279"/>
      <c r="K279" s="63"/>
      <c r="L279" s="63"/>
      <c r="M279" s="63"/>
      <c r="N279" s="63"/>
    </row>
    <row r="280" spans="1:14" s="8" customFormat="1" x14ac:dyDescent="0.45">
      <c r="A280"/>
      <c r="B280" s="171"/>
      <c r="C280"/>
      <c r="D280"/>
      <c r="E280" s="38"/>
      <c r="G280" s="120"/>
      <c r="I280"/>
      <c r="J280"/>
      <c r="K280" s="63"/>
      <c r="L280" s="63"/>
      <c r="M280" s="63"/>
      <c r="N280" s="63"/>
    </row>
  </sheetData>
  <sortState xmlns:xlrd2="http://schemas.microsoft.com/office/spreadsheetml/2017/richdata2" ref="B233:F249">
    <sortCondition ref="B233:B249"/>
  </sortState>
  <mergeCells count="15">
    <mergeCell ref="C267:D267"/>
    <mergeCell ref="C268:D268"/>
    <mergeCell ref="C271:D271"/>
    <mergeCell ref="C254:E254"/>
    <mergeCell ref="C262:D262"/>
    <mergeCell ref="C263:D263"/>
    <mergeCell ref="C264:D264"/>
    <mergeCell ref="C265:D265"/>
    <mergeCell ref="C266:D266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FA6E3-6371-4663-9806-EF1C251BB40B}">
  <sheetPr>
    <tabColor theme="9" tint="-0.249977111117893"/>
  </sheetPr>
  <dimension ref="A1:N281"/>
  <sheetViews>
    <sheetView topLeftCell="A4" zoomScale="80" zoomScaleNormal="80" workbookViewId="0">
      <pane xSplit="1" ySplit="3" topLeftCell="B253" activePane="bottomRight" state="frozen"/>
      <selection activeCell="D98" sqref="D98"/>
      <selection pane="topRight" activeCell="D98" sqref="D98"/>
      <selection pane="bottomLeft" activeCell="D98" sqref="D98"/>
      <selection pane="bottomRight" activeCell="D98" sqref="D98"/>
    </sheetView>
  </sheetViews>
  <sheetFormatPr baseColWidth="10" defaultRowHeight="14.25" x14ac:dyDescent="0.45"/>
  <cols>
    <col min="2" max="2" width="11.8632812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20" bestFit="1" customWidth="1"/>
    <col min="8" max="8" width="9.73046875" style="86" customWidth="1"/>
    <col min="9" max="9" width="12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58">
        <v>2019</v>
      </c>
    </row>
    <row r="2" spans="1:10" x14ac:dyDescent="0.45">
      <c r="B2" s="3" t="s">
        <v>31</v>
      </c>
      <c r="C2" s="3"/>
      <c r="D2" s="3"/>
      <c r="E2" s="15"/>
      <c r="F2" s="9"/>
      <c r="G2" s="121"/>
      <c r="H2" s="89"/>
    </row>
    <row r="3" spans="1:10" x14ac:dyDescent="0.45">
      <c r="B3" s="3" t="s">
        <v>26</v>
      </c>
      <c r="C3" s="5">
        <v>20537982765</v>
      </c>
      <c r="D3" s="3"/>
      <c r="E3" s="15"/>
      <c r="F3" s="9"/>
      <c r="G3" s="121"/>
      <c r="H3" s="89"/>
      <c r="I3" s="3"/>
    </row>
    <row r="4" spans="1:10" x14ac:dyDescent="0.45">
      <c r="B4" s="3" t="s">
        <v>6</v>
      </c>
      <c r="C4" s="5" t="s">
        <v>41</v>
      </c>
      <c r="D4" s="3"/>
      <c r="E4" s="15"/>
      <c r="F4" s="9"/>
      <c r="G4" s="121"/>
      <c r="H4" s="89"/>
      <c r="I4" s="3"/>
    </row>
    <row r="5" spans="1:10" ht="15" customHeight="1" x14ac:dyDescent="0.45">
      <c r="A5" s="1"/>
      <c r="B5" s="312" t="s">
        <v>2</v>
      </c>
      <c r="C5" s="312" t="s">
        <v>32</v>
      </c>
      <c r="D5" s="306" t="s">
        <v>36</v>
      </c>
      <c r="E5" s="306"/>
      <c r="F5" s="313" t="s">
        <v>7</v>
      </c>
      <c r="G5" s="316" t="s">
        <v>8</v>
      </c>
      <c r="H5" s="317" t="s">
        <v>5</v>
      </c>
      <c r="I5" s="37" t="s">
        <v>3</v>
      </c>
    </row>
    <row r="6" spans="1:10" x14ac:dyDescent="0.45">
      <c r="A6" s="2"/>
      <c r="B6" s="312"/>
      <c r="C6" s="312"/>
      <c r="D6" s="306"/>
      <c r="E6" s="306"/>
      <c r="F6" s="313"/>
      <c r="G6" s="316"/>
      <c r="H6" s="317"/>
      <c r="I6" s="37" t="s">
        <v>4</v>
      </c>
    </row>
    <row r="7" spans="1:10" x14ac:dyDescent="0.45">
      <c r="C7" s="3" t="s">
        <v>30</v>
      </c>
      <c r="D7" t="s">
        <v>25</v>
      </c>
      <c r="I7" s="9">
        <f>SUM('MAR25'!E271)</f>
        <v>63427.159999999974</v>
      </c>
    </row>
    <row r="8" spans="1:10" s="62" customFormat="1" x14ac:dyDescent="0.45">
      <c r="A8">
        <v>1</v>
      </c>
      <c r="B8" s="193" t="s">
        <v>313</v>
      </c>
      <c r="C8" s="80" t="s">
        <v>113</v>
      </c>
      <c r="D8" s="80"/>
      <c r="E8" s="81"/>
      <c r="F8" s="187">
        <v>399.98</v>
      </c>
      <c r="G8" s="120"/>
      <c r="H8" s="86"/>
      <c r="I8" s="240">
        <f t="shared" ref="I8:I71" si="0">I7+F8-G8-H8</f>
        <v>63827.139999999978</v>
      </c>
      <c r="J8"/>
    </row>
    <row r="9" spans="1:10" s="62" customFormat="1" x14ac:dyDescent="0.45">
      <c r="A9">
        <v>2</v>
      </c>
      <c r="B9" s="193" t="s">
        <v>313</v>
      </c>
      <c r="C9" s="80" t="s">
        <v>85</v>
      </c>
      <c r="D9" s="80"/>
      <c r="E9" s="81"/>
      <c r="F9" s="187">
        <v>382.13</v>
      </c>
      <c r="G9" s="120"/>
      <c r="H9" s="86"/>
      <c r="I9" s="240">
        <f t="shared" si="0"/>
        <v>64209.269999999975</v>
      </c>
      <c r="J9"/>
    </row>
    <row r="10" spans="1:10" s="62" customFormat="1" x14ac:dyDescent="0.45">
      <c r="A10">
        <v>3</v>
      </c>
      <c r="B10" s="193" t="s">
        <v>313</v>
      </c>
      <c r="C10" s="80" t="s">
        <v>85</v>
      </c>
      <c r="D10" s="80"/>
      <c r="E10" s="81"/>
      <c r="F10" s="187">
        <v>347.68</v>
      </c>
      <c r="G10" s="120"/>
      <c r="H10" s="86"/>
      <c r="I10" s="240">
        <f t="shared" si="0"/>
        <v>64556.949999999975</v>
      </c>
      <c r="J10"/>
    </row>
    <row r="11" spans="1:10" s="62" customFormat="1" x14ac:dyDescent="0.45">
      <c r="A11">
        <v>4</v>
      </c>
      <c r="B11" s="193" t="s">
        <v>313</v>
      </c>
      <c r="C11" s="80" t="s">
        <v>86</v>
      </c>
      <c r="D11" s="80"/>
      <c r="E11" s="81"/>
      <c r="F11" s="187">
        <v>346.19</v>
      </c>
      <c r="G11" s="120"/>
      <c r="H11" s="86"/>
      <c r="I11" s="240">
        <f t="shared" si="0"/>
        <v>64903.139999999978</v>
      </c>
      <c r="J11"/>
    </row>
    <row r="12" spans="1:10" s="62" customFormat="1" x14ac:dyDescent="0.45">
      <c r="A12">
        <v>5</v>
      </c>
      <c r="B12" s="193" t="s">
        <v>313</v>
      </c>
      <c r="C12" s="80" t="s">
        <v>85</v>
      </c>
      <c r="D12" s="80"/>
      <c r="E12" s="81"/>
      <c r="F12" s="187">
        <v>330.29</v>
      </c>
      <c r="G12" s="120"/>
      <c r="H12" s="86"/>
      <c r="I12" s="240">
        <f t="shared" si="0"/>
        <v>65233.429999999978</v>
      </c>
      <c r="J12"/>
    </row>
    <row r="13" spans="1:10" s="62" customFormat="1" x14ac:dyDescent="0.45">
      <c r="A13">
        <v>6</v>
      </c>
      <c r="B13" s="183" t="s">
        <v>313</v>
      </c>
      <c r="C13" s="80" t="s">
        <v>118</v>
      </c>
      <c r="D13" s="80"/>
      <c r="E13" s="81"/>
      <c r="F13" s="81"/>
      <c r="G13" s="250">
        <v>755</v>
      </c>
      <c r="H13" s="86"/>
      <c r="I13" s="240">
        <f t="shared" si="0"/>
        <v>64478.429999999978</v>
      </c>
      <c r="J13"/>
    </row>
    <row r="14" spans="1:10" s="62" customFormat="1" x14ac:dyDescent="0.45">
      <c r="A14">
        <v>7</v>
      </c>
      <c r="B14" s="183" t="s">
        <v>313</v>
      </c>
      <c r="C14" s="80" t="s">
        <v>223</v>
      </c>
      <c r="D14" s="80"/>
      <c r="E14" s="81"/>
      <c r="F14" s="81"/>
      <c r="G14" s="250">
        <v>540</v>
      </c>
      <c r="H14" s="86">
        <v>4.3</v>
      </c>
      <c r="I14" s="240">
        <f t="shared" si="0"/>
        <v>63934.129999999976</v>
      </c>
      <c r="J14"/>
    </row>
    <row r="15" spans="1:10" s="62" customFormat="1" x14ac:dyDescent="0.45">
      <c r="A15">
        <v>8</v>
      </c>
      <c r="B15" s="193" t="s">
        <v>313</v>
      </c>
      <c r="C15" s="80" t="s">
        <v>118</v>
      </c>
      <c r="D15" s="80"/>
      <c r="E15" s="81"/>
      <c r="F15" s="81"/>
      <c r="G15" s="250">
        <v>405</v>
      </c>
      <c r="H15" s="86"/>
      <c r="I15" s="240">
        <f t="shared" si="0"/>
        <v>63529.129999999976</v>
      </c>
      <c r="J15"/>
    </row>
    <row r="16" spans="1:10" s="62" customFormat="1" x14ac:dyDescent="0.45">
      <c r="A16">
        <v>9</v>
      </c>
      <c r="B16" s="193" t="s">
        <v>313</v>
      </c>
      <c r="C16" s="80" t="s">
        <v>118</v>
      </c>
      <c r="D16" s="80"/>
      <c r="E16" s="81"/>
      <c r="F16" s="81"/>
      <c r="G16" s="250">
        <v>300</v>
      </c>
      <c r="H16" s="86"/>
      <c r="I16" s="240">
        <f t="shared" si="0"/>
        <v>63229.129999999976</v>
      </c>
      <c r="J16"/>
    </row>
    <row r="17" spans="1:10" s="62" customFormat="1" x14ac:dyDescent="0.45">
      <c r="A17">
        <v>10</v>
      </c>
      <c r="B17" s="193" t="s">
        <v>313</v>
      </c>
      <c r="C17" s="80" t="s">
        <v>118</v>
      </c>
      <c r="D17" s="80"/>
      <c r="E17" s="81"/>
      <c r="F17" s="81"/>
      <c r="G17" s="250">
        <v>140</v>
      </c>
      <c r="H17" s="86"/>
      <c r="I17" s="240">
        <f t="shared" si="0"/>
        <v>63089.129999999976</v>
      </c>
      <c r="J17"/>
    </row>
    <row r="18" spans="1:10" s="62" customFormat="1" x14ac:dyDescent="0.45">
      <c r="A18">
        <v>11</v>
      </c>
      <c r="B18" s="193" t="s">
        <v>313</v>
      </c>
      <c r="C18" s="80" t="s">
        <v>118</v>
      </c>
      <c r="D18" s="80"/>
      <c r="E18" s="81"/>
      <c r="F18" s="81"/>
      <c r="G18" s="250">
        <v>75</v>
      </c>
      <c r="H18" s="86"/>
      <c r="I18" s="240">
        <f t="shared" si="0"/>
        <v>63014.129999999976</v>
      </c>
      <c r="J18"/>
    </row>
    <row r="19" spans="1:10" s="62" customFormat="1" x14ac:dyDescent="0.45">
      <c r="A19">
        <v>12</v>
      </c>
      <c r="B19" s="193" t="s">
        <v>313</v>
      </c>
      <c r="C19" s="80" t="s">
        <v>224</v>
      </c>
      <c r="D19" s="80"/>
      <c r="E19" s="81"/>
      <c r="F19" s="81"/>
      <c r="G19" s="249">
        <v>47.4</v>
      </c>
      <c r="H19" s="86"/>
      <c r="I19" s="240">
        <f t="shared" si="0"/>
        <v>62966.729999999974</v>
      </c>
      <c r="J19"/>
    </row>
    <row r="20" spans="1:10" s="62" customFormat="1" x14ac:dyDescent="0.45">
      <c r="A20">
        <v>13</v>
      </c>
      <c r="B20" s="193" t="s">
        <v>313</v>
      </c>
      <c r="C20" s="80" t="s">
        <v>118</v>
      </c>
      <c r="D20" s="80"/>
      <c r="E20" s="81"/>
      <c r="F20" s="81"/>
      <c r="G20" s="249">
        <v>11.9</v>
      </c>
      <c r="H20" s="86"/>
      <c r="I20" s="240">
        <f t="shared" si="0"/>
        <v>62954.829999999973</v>
      </c>
      <c r="J20"/>
    </row>
    <row r="21" spans="1:10" s="62" customFormat="1" x14ac:dyDescent="0.45">
      <c r="A21">
        <v>14</v>
      </c>
      <c r="B21" s="193" t="s">
        <v>313</v>
      </c>
      <c r="C21" s="80" t="s">
        <v>85</v>
      </c>
      <c r="D21" s="80"/>
      <c r="E21" s="81"/>
      <c r="F21" s="187">
        <v>700</v>
      </c>
      <c r="G21" s="120"/>
      <c r="H21" s="86"/>
      <c r="I21" s="240">
        <f t="shared" si="0"/>
        <v>63654.829999999973</v>
      </c>
      <c r="J21"/>
    </row>
    <row r="22" spans="1:10" s="62" customFormat="1" x14ac:dyDescent="0.45">
      <c r="A22">
        <v>15</v>
      </c>
      <c r="B22" s="193" t="s">
        <v>313</v>
      </c>
      <c r="C22" s="80" t="s">
        <v>85</v>
      </c>
      <c r="D22" s="80"/>
      <c r="E22" s="81"/>
      <c r="F22" s="187">
        <v>444.12</v>
      </c>
      <c r="G22" s="120"/>
      <c r="H22" s="86"/>
      <c r="I22" s="240">
        <f t="shared" si="0"/>
        <v>64098.949999999975</v>
      </c>
      <c r="J22"/>
    </row>
    <row r="23" spans="1:10" s="62" customFormat="1" x14ac:dyDescent="0.45">
      <c r="A23">
        <v>16</v>
      </c>
      <c r="B23" s="193" t="s">
        <v>313</v>
      </c>
      <c r="C23" s="80" t="s">
        <v>85</v>
      </c>
      <c r="D23" s="80"/>
      <c r="E23" s="81"/>
      <c r="F23" s="187">
        <v>406.38</v>
      </c>
      <c r="G23" s="120"/>
      <c r="H23" s="86"/>
      <c r="I23" s="240">
        <f t="shared" si="0"/>
        <v>64505.329999999973</v>
      </c>
      <c r="J23"/>
    </row>
    <row r="24" spans="1:10" s="62" customFormat="1" x14ac:dyDescent="0.45">
      <c r="A24">
        <v>17</v>
      </c>
      <c r="B24" s="193" t="s">
        <v>313</v>
      </c>
      <c r="C24" s="80" t="s">
        <v>85</v>
      </c>
      <c r="D24" s="80"/>
      <c r="E24" s="81"/>
      <c r="F24" s="187">
        <v>401.95</v>
      </c>
      <c r="G24" s="120"/>
      <c r="H24" s="86"/>
      <c r="I24" s="240">
        <f t="shared" si="0"/>
        <v>64907.27999999997</v>
      </c>
      <c r="J24"/>
    </row>
    <row r="25" spans="1:10" s="62" customFormat="1" x14ac:dyDescent="0.45">
      <c r="A25">
        <v>18</v>
      </c>
      <c r="B25" s="193" t="s">
        <v>316</v>
      </c>
      <c r="C25" s="80" t="s">
        <v>85</v>
      </c>
      <c r="D25" s="80"/>
      <c r="E25" s="81"/>
      <c r="F25" s="187">
        <v>335.89</v>
      </c>
      <c r="G25" s="120"/>
      <c r="H25" s="86"/>
      <c r="I25" s="240">
        <f t="shared" si="0"/>
        <v>65243.169999999969</v>
      </c>
      <c r="J25"/>
    </row>
    <row r="26" spans="1:10" s="62" customFormat="1" x14ac:dyDescent="0.45">
      <c r="A26">
        <v>19</v>
      </c>
      <c r="B26" s="193" t="s">
        <v>316</v>
      </c>
      <c r="C26" s="80" t="s">
        <v>115</v>
      </c>
      <c r="D26" s="80"/>
      <c r="E26" s="81"/>
      <c r="F26" s="187">
        <v>372</v>
      </c>
      <c r="G26" s="120"/>
      <c r="H26" s="86"/>
      <c r="I26" s="240">
        <f t="shared" si="0"/>
        <v>65615.169999999969</v>
      </c>
      <c r="J26"/>
    </row>
    <row r="27" spans="1:10" s="62" customFormat="1" x14ac:dyDescent="0.45">
      <c r="A27">
        <v>20</v>
      </c>
      <c r="B27" s="193" t="s">
        <v>316</v>
      </c>
      <c r="C27" s="80" t="s">
        <v>113</v>
      </c>
      <c r="D27" s="80"/>
      <c r="E27" s="81"/>
      <c r="F27" s="187">
        <v>375.46</v>
      </c>
      <c r="G27" s="120"/>
      <c r="H27" s="86"/>
      <c r="I27" s="240">
        <f t="shared" si="0"/>
        <v>65990.629999999976</v>
      </c>
      <c r="J27"/>
    </row>
    <row r="28" spans="1:10" s="62" customFormat="1" x14ac:dyDescent="0.45">
      <c r="A28">
        <v>21</v>
      </c>
      <c r="B28" s="193" t="s">
        <v>316</v>
      </c>
      <c r="C28" s="80" t="s">
        <v>86</v>
      </c>
      <c r="D28" s="80"/>
      <c r="E28" s="81"/>
      <c r="F28" s="187">
        <v>504.32</v>
      </c>
      <c r="G28" s="120"/>
      <c r="H28" s="86"/>
      <c r="I28" s="240">
        <f t="shared" si="0"/>
        <v>66494.949999999983</v>
      </c>
      <c r="J28"/>
    </row>
    <row r="29" spans="1:10" s="62" customFormat="1" x14ac:dyDescent="0.45">
      <c r="A29">
        <v>22</v>
      </c>
      <c r="B29" s="193" t="s">
        <v>316</v>
      </c>
      <c r="C29" s="80" t="s">
        <v>115</v>
      </c>
      <c r="D29" s="80"/>
      <c r="E29" s="81"/>
      <c r="F29" s="187">
        <v>700</v>
      </c>
      <c r="G29" s="120"/>
      <c r="H29" s="86"/>
      <c r="I29" s="240">
        <f t="shared" si="0"/>
        <v>67194.949999999983</v>
      </c>
      <c r="J29"/>
    </row>
    <row r="30" spans="1:10" s="62" customFormat="1" x14ac:dyDescent="0.45">
      <c r="A30">
        <v>23</v>
      </c>
      <c r="B30" s="193" t="s">
        <v>316</v>
      </c>
      <c r="C30" s="80" t="s">
        <v>85</v>
      </c>
      <c r="D30" s="80"/>
      <c r="E30" s="81"/>
      <c r="F30" s="187">
        <v>709.24</v>
      </c>
      <c r="G30" s="120"/>
      <c r="H30" s="86"/>
      <c r="I30" s="240">
        <f t="shared" si="0"/>
        <v>67904.189999999988</v>
      </c>
      <c r="J30"/>
    </row>
    <row r="31" spans="1:10" s="62" customFormat="1" x14ac:dyDescent="0.45">
      <c r="A31">
        <v>24</v>
      </c>
      <c r="B31" s="193" t="s">
        <v>315</v>
      </c>
      <c r="C31" s="80" t="s">
        <v>87</v>
      </c>
      <c r="D31" s="80"/>
      <c r="E31" s="81"/>
      <c r="F31" s="187">
        <v>243.76</v>
      </c>
      <c r="G31" s="120"/>
      <c r="H31" s="86"/>
      <c r="I31" s="240">
        <f t="shared" si="0"/>
        <v>68147.949999999983</v>
      </c>
      <c r="J31"/>
    </row>
    <row r="32" spans="1:10" s="62" customFormat="1" x14ac:dyDescent="0.45">
      <c r="A32">
        <v>25</v>
      </c>
      <c r="B32" s="193" t="s">
        <v>315</v>
      </c>
      <c r="C32" s="80" t="s">
        <v>85</v>
      </c>
      <c r="D32" s="80"/>
      <c r="E32" s="81"/>
      <c r="F32" s="187">
        <v>335.82</v>
      </c>
      <c r="G32" s="120"/>
      <c r="H32" s="86"/>
      <c r="I32" s="240">
        <f t="shared" si="0"/>
        <v>68483.76999999999</v>
      </c>
      <c r="J32"/>
    </row>
    <row r="33" spans="1:10" s="62" customFormat="1" x14ac:dyDescent="0.45">
      <c r="A33">
        <v>26</v>
      </c>
      <c r="B33" s="193" t="s">
        <v>315</v>
      </c>
      <c r="C33" s="80" t="s">
        <v>115</v>
      </c>
      <c r="D33" s="80"/>
      <c r="E33" s="81"/>
      <c r="F33" s="187">
        <v>365.31</v>
      </c>
      <c r="G33" s="120"/>
      <c r="H33" s="86"/>
      <c r="I33" s="240">
        <f t="shared" si="0"/>
        <v>68849.079999999987</v>
      </c>
      <c r="J33"/>
    </row>
    <row r="34" spans="1:10" s="62" customFormat="1" x14ac:dyDescent="0.45">
      <c r="A34">
        <v>27</v>
      </c>
      <c r="B34" s="193" t="s">
        <v>315</v>
      </c>
      <c r="C34" s="80" t="s">
        <v>87</v>
      </c>
      <c r="D34" s="80"/>
      <c r="E34" s="81"/>
      <c r="F34" s="187">
        <v>500</v>
      </c>
      <c r="G34" s="120"/>
      <c r="H34" s="86"/>
      <c r="I34" s="240">
        <f t="shared" si="0"/>
        <v>69349.079999999987</v>
      </c>
      <c r="J34"/>
    </row>
    <row r="35" spans="1:10" s="62" customFormat="1" x14ac:dyDescent="0.45">
      <c r="A35">
        <v>28</v>
      </c>
      <c r="B35" s="183">
        <v>45750</v>
      </c>
      <c r="C35" s="80" t="s">
        <v>123</v>
      </c>
      <c r="D35"/>
      <c r="E35" s="6"/>
      <c r="F35" s="6"/>
      <c r="G35" s="249">
        <v>247</v>
      </c>
      <c r="H35" s="86"/>
      <c r="I35" s="240">
        <f t="shared" si="0"/>
        <v>69102.079999999987</v>
      </c>
      <c r="J35"/>
    </row>
    <row r="36" spans="1:10" s="62" customFormat="1" x14ac:dyDescent="0.45">
      <c r="A36">
        <v>29</v>
      </c>
      <c r="B36" s="183">
        <v>45750</v>
      </c>
      <c r="C36" s="80" t="s">
        <v>124</v>
      </c>
      <c r="D36"/>
      <c r="E36" s="6"/>
      <c r="F36" s="6"/>
      <c r="G36" s="249">
        <v>239.8</v>
      </c>
      <c r="H36" s="86"/>
      <c r="I36" s="240">
        <f t="shared" si="0"/>
        <v>68862.279999999984</v>
      </c>
      <c r="J36"/>
    </row>
    <row r="37" spans="1:10" s="62" customFormat="1" x14ac:dyDescent="0.45">
      <c r="A37">
        <v>30</v>
      </c>
      <c r="B37" s="183">
        <v>45750</v>
      </c>
      <c r="C37" t="s">
        <v>125</v>
      </c>
      <c r="D37"/>
      <c r="E37" s="6"/>
      <c r="F37" s="6"/>
      <c r="G37" s="249">
        <v>177</v>
      </c>
      <c r="H37" s="86"/>
      <c r="I37" s="240">
        <f t="shared" si="0"/>
        <v>68685.279999999984</v>
      </c>
      <c r="J37"/>
    </row>
    <row r="38" spans="1:10" s="62" customFormat="1" x14ac:dyDescent="0.45">
      <c r="A38">
        <v>31</v>
      </c>
      <c r="B38" s="183" t="s">
        <v>315</v>
      </c>
      <c r="C38" s="80" t="s">
        <v>118</v>
      </c>
      <c r="D38" s="80"/>
      <c r="E38" s="81"/>
      <c r="F38" s="81"/>
      <c r="G38" s="251">
        <v>13.5</v>
      </c>
      <c r="H38" s="86"/>
      <c r="I38" s="240">
        <f t="shared" si="0"/>
        <v>68671.779999999984</v>
      </c>
      <c r="J38"/>
    </row>
    <row r="39" spans="1:10" s="62" customFormat="1" x14ac:dyDescent="0.45">
      <c r="A39">
        <v>32</v>
      </c>
      <c r="B39" s="183">
        <v>45750</v>
      </c>
      <c r="C39" s="80" t="s">
        <v>118</v>
      </c>
      <c r="D39" s="80"/>
      <c r="E39" s="81"/>
      <c r="F39" s="81"/>
      <c r="G39" s="250">
        <v>48</v>
      </c>
      <c r="H39" s="86"/>
      <c r="I39" s="240">
        <f t="shared" si="0"/>
        <v>68623.779999999984</v>
      </c>
      <c r="J39"/>
    </row>
    <row r="40" spans="1:10" s="62" customFormat="1" x14ac:dyDescent="0.45">
      <c r="A40">
        <v>33</v>
      </c>
      <c r="B40" s="183">
        <v>45750</v>
      </c>
      <c r="C40" s="80" t="s">
        <v>181</v>
      </c>
      <c r="D40" s="80"/>
      <c r="E40" s="81"/>
      <c r="F40" s="81"/>
      <c r="G40" s="250">
        <v>2721.5</v>
      </c>
      <c r="H40" s="86"/>
      <c r="I40" s="240">
        <f t="shared" si="0"/>
        <v>65902.279999999984</v>
      </c>
      <c r="J40"/>
    </row>
    <row r="41" spans="1:10" s="62" customFormat="1" x14ac:dyDescent="0.45">
      <c r="A41">
        <v>34</v>
      </c>
      <c r="B41" s="183" t="s">
        <v>317</v>
      </c>
      <c r="C41" s="80" t="s">
        <v>119</v>
      </c>
      <c r="D41" s="80"/>
      <c r="E41" s="81"/>
      <c r="F41" s="81"/>
      <c r="G41" s="120"/>
      <c r="H41" s="86">
        <v>0.1</v>
      </c>
      <c r="I41" s="240">
        <f t="shared" si="0"/>
        <v>65902.179999999978</v>
      </c>
      <c r="J41"/>
    </row>
    <row r="42" spans="1:10" s="62" customFormat="1" x14ac:dyDescent="0.45">
      <c r="A42">
        <v>35</v>
      </c>
      <c r="B42" s="183">
        <v>45750</v>
      </c>
      <c r="C42" s="80" t="s">
        <v>86</v>
      </c>
      <c r="D42" s="80"/>
      <c r="E42" s="81"/>
      <c r="F42" s="187">
        <v>385</v>
      </c>
      <c r="G42" s="120"/>
      <c r="H42" s="86"/>
      <c r="I42" s="240">
        <f t="shared" si="0"/>
        <v>66287.179999999978</v>
      </c>
      <c r="J42"/>
    </row>
    <row r="43" spans="1:10" s="62" customFormat="1" x14ac:dyDescent="0.45">
      <c r="A43">
        <v>36</v>
      </c>
      <c r="B43" s="183">
        <v>45750</v>
      </c>
      <c r="C43" s="80" t="s">
        <v>118</v>
      </c>
      <c r="D43" s="80"/>
      <c r="E43" s="81"/>
      <c r="F43" s="81"/>
      <c r="G43" s="250">
        <v>120</v>
      </c>
      <c r="H43" s="86"/>
      <c r="I43" s="240">
        <f t="shared" si="0"/>
        <v>66167.179999999978</v>
      </c>
      <c r="J43"/>
    </row>
    <row r="44" spans="1:10" s="62" customFormat="1" x14ac:dyDescent="0.45">
      <c r="A44">
        <v>37</v>
      </c>
      <c r="B44" s="193" t="s">
        <v>319</v>
      </c>
      <c r="C44" s="80" t="s">
        <v>119</v>
      </c>
      <c r="D44" s="80"/>
      <c r="E44" s="81"/>
      <c r="F44" s="81"/>
      <c r="G44" s="120"/>
      <c r="H44" s="86"/>
      <c r="I44" s="240">
        <f t="shared" si="0"/>
        <v>66167.179999999978</v>
      </c>
      <c r="J44"/>
    </row>
    <row r="45" spans="1:10" s="62" customFormat="1" x14ac:dyDescent="0.45">
      <c r="A45">
        <v>38</v>
      </c>
      <c r="B45" s="193" t="s">
        <v>319</v>
      </c>
      <c r="C45" s="80" t="s">
        <v>223</v>
      </c>
      <c r="D45" s="80"/>
      <c r="E45" s="81"/>
      <c r="F45" s="81"/>
      <c r="G45" s="250">
        <v>984.95</v>
      </c>
      <c r="H45" s="86">
        <v>0.05</v>
      </c>
      <c r="I45" s="240">
        <f t="shared" si="0"/>
        <v>65182.179999999978</v>
      </c>
      <c r="J45"/>
    </row>
    <row r="46" spans="1:10" s="62" customFormat="1" x14ac:dyDescent="0.45">
      <c r="A46">
        <v>39</v>
      </c>
      <c r="B46" s="193" t="s">
        <v>319</v>
      </c>
      <c r="C46" s="80" t="s">
        <v>320</v>
      </c>
      <c r="D46" s="80"/>
      <c r="E46" s="81"/>
      <c r="F46" s="81"/>
      <c r="G46" s="249">
        <v>820</v>
      </c>
      <c r="H46" s="86"/>
      <c r="I46" s="240">
        <f t="shared" si="0"/>
        <v>64362.179999999978</v>
      </c>
      <c r="J46"/>
    </row>
    <row r="47" spans="1:10" s="62" customFormat="1" x14ac:dyDescent="0.45">
      <c r="A47">
        <v>40</v>
      </c>
      <c r="B47" s="193" t="s">
        <v>319</v>
      </c>
      <c r="C47" s="80" t="s">
        <v>131</v>
      </c>
      <c r="D47" s="80"/>
      <c r="E47" s="81"/>
      <c r="F47" s="81"/>
      <c r="G47" s="249">
        <v>513.91999999999996</v>
      </c>
      <c r="H47" s="86"/>
      <c r="I47" s="240">
        <f t="shared" si="0"/>
        <v>63848.25999999998</v>
      </c>
      <c r="J47"/>
    </row>
    <row r="48" spans="1:10" s="62" customFormat="1" x14ac:dyDescent="0.45">
      <c r="A48">
        <v>41</v>
      </c>
      <c r="B48" s="193" t="s">
        <v>319</v>
      </c>
      <c r="C48" s="80" t="s">
        <v>132</v>
      </c>
      <c r="D48" s="80"/>
      <c r="E48" s="81"/>
      <c r="F48" s="81"/>
      <c r="G48" s="249">
        <v>427.51</v>
      </c>
      <c r="H48" s="86"/>
      <c r="I48" s="240">
        <f t="shared" si="0"/>
        <v>63420.749999999978</v>
      </c>
      <c r="J48"/>
    </row>
    <row r="49" spans="1:10" s="62" customFormat="1" x14ac:dyDescent="0.45">
      <c r="A49">
        <v>42</v>
      </c>
      <c r="B49" s="193" t="s">
        <v>319</v>
      </c>
      <c r="C49" s="80" t="s">
        <v>133</v>
      </c>
      <c r="D49" s="80"/>
      <c r="E49" s="81"/>
      <c r="F49" s="81"/>
      <c r="G49" s="249">
        <v>385.44</v>
      </c>
      <c r="H49" s="86"/>
      <c r="I49" s="240">
        <f t="shared" si="0"/>
        <v>63035.309999999976</v>
      </c>
      <c r="J49"/>
    </row>
    <row r="50" spans="1:10" s="62" customFormat="1" x14ac:dyDescent="0.45">
      <c r="A50">
        <v>43</v>
      </c>
      <c r="B50" s="193" t="s">
        <v>319</v>
      </c>
      <c r="C50" s="80" t="s">
        <v>134</v>
      </c>
      <c r="D50" s="80"/>
      <c r="E50" s="81"/>
      <c r="F50" s="81"/>
      <c r="G50" s="249">
        <v>128.47999999999999</v>
      </c>
      <c r="H50" s="86"/>
      <c r="I50" s="240">
        <f t="shared" si="0"/>
        <v>62906.829999999973</v>
      </c>
      <c r="J50"/>
    </row>
    <row r="51" spans="1:10" s="62" customFormat="1" x14ac:dyDescent="0.45">
      <c r="A51">
        <v>44</v>
      </c>
      <c r="B51" s="193" t="s">
        <v>319</v>
      </c>
      <c r="C51" s="80" t="s">
        <v>118</v>
      </c>
      <c r="D51" s="80"/>
      <c r="E51" s="81"/>
      <c r="F51" s="81"/>
      <c r="G51" s="249">
        <v>60</v>
      </c>
      <c r="H51" s="86"/>
      <c r="I51" s="240">
        <f t="shared" si="0"/>
        <v>62846.829999999973</v>
      </c>
      <c r="J51"/>
    </row>
    <row r="52" spans="1:10" s="62" customFormat="1" x14ac:dyDescent="0.45">
      <c r="A52">
        <v>45</v>
      </c>
      <c r="B52" s="193" t="s">
        <v>319</v>
      </c>
      <c r="C52" s="80" t="s">
        <v>115</v>
      </c>
      <c r="D52" s="80"/>
      <c r="E52" s="81"/>
      <c r="F52" s="187">
        <v>1000</v>
      </c>
      <c r="G52" s="120"/>
      <c r="H52" s="86"/>
      <c r="I52" s="240">
        <f t="shared" si="0"/>
        <v>63846.829999999973</v>
      </c>
      <c r="J52"/>
    </row>
    <row r="53" spans="1:10" s="62" customFormat="1" x14ac:dyDescent="0.45">
      <c r="A53">
        <v>46</v>
      </c>
      <c r="B53" s="193" t="s">
        <v>319</v>
      </c>
      <c r="C53" s="80" t="s">
        <v>87</v>
      </c>
      <c r="D53" s="80"/>
      <c r="E53" s="81"/>
      <c r="F53" s="187">
        <v>60</v>
      </c>
      <c r="G53" s="120"/>
      <c r="H53" s="86"/>
      <c r="I53" s="240">
        <f t="shared" si="0"/>
        <v>63906.829999999973</v>
      </c>
      <c r="J53"/>
    </row>
    <row r="54" spans="1:10" s="62" customFormat="1" x14ac:dyDescent="0.45">
      <c r="A54">
        <v>47</v>
      </c>
      <c r="B54" s="193" t="s">
        <v>319</v>
      </c>
      <c r="C54" s="80" t="s">
        <v>87</v>
      </c>
      <c r="D54" s="80"/>
      <c r="E54" s="81"/>
      <c r="F54" s="187">
        <v>247.78</v>
      </c>
      <c r="G54" s="120"/>
      <c r="H54" s="86"/>
      <c r="I54" s="240">
        <f t="shared" si="0"/>
        <v>64154.609999999971</v>
      </c>
      <c r="J54"/>
    </row>
    <row r="55" spans="1:10" s="62" customFormat="1" x14ac:dyDescent="0.45">
      <c r="A55">
        <v>48</v>
      </c>
      <c r="B55" s="193" t="s">
        <v>319</v>
      </c>
      <c r="C55" s="80" t="s">
        <v>321</v>
      </c>
      <c r="D55" s="80"/>
      <c r="E55" s="81"/>
      <c r="F55" s="187">
        <v>352.88</v>
      </c>
      <c r="G55" s="120"/>
      <c r="H55" s="86"/>
      <c r="I55" s="240">
        <f t="shared" si="0"/>
        <v>64507.489999999969</v>
      </c>
      <c r="J55"/>
    </row>
    <row r="56" spans="1:10" s="62" customFormat="1" x14ac:dyDescent="0.45">
      <c r="A56">
        <v>49</v>
      </c>
      <c r="B56" s="193" t="s">
        <v>319</v>
      </c>
      <c r="C56" s="80" t="s">
        <v>87</v>
      </c>
      <c r="D56" s="80"/>
      <c r="E56" s="81"/>
      <c r="F56" s="187">
        <v>387.76</v>
      </c>
      <c r="G56" s="120"/>
      <c r="H56" s="86"/>
      <c r="I56" s="240">
        <f t="shared" si="0"/>
        <v>64895.249999999971</v>
      </c>
      <c r="J56"/>
    </row>
    <row r="57" spans="1:10" s="62" customFormat="1" x14ac:dyDescent="0.45">
      <c r="A57">
        <v>50</v>
      </c>
      <c r="B57" s="193" t="s">
        <v>319</v>
      </c>
      <c r="C57" s="80" t="s">
        <v>87</v>
      </c>
      <c r="D57" s="80"/>
      <c r="E57" s="81"/>
      <c r="F57" s="187">
        <v>406.86</v>
      </c>
      <c r="G57" s="120"/>
      <c r="H57" s="86"/>
      <c r="I57" s="240">
        <f t="shared" si="0"/>
        <v>65302.109999999971</v>
      </c>
      <c r="J57"/>
    </row>
    <row r="58" spans="1:10" s="62" customFormat="1" x14ac:dyDescent="0.45">
      <c r="A58">
        <v>51</v>
      </c>
      <c r="B58" s="193" t="s">
        <v>319</v>
      </c>
      <c r="C58" s="80" t="s">
        <v>85</v>
      </c>
      <c r="D58" s="80"/>
      <c r="E58" s="81"/>
      <c r="F58" s="187">
        <v>431.39</v>
      </c>
      <c r="G58" s="120"/>
      <c r="H58" s="86"/>
      <c r="I58" s="240">
        <f t="shared" si="0"/>
        <v>65733.499999999971</v>
      </c>
      <c r="J58"/>
    </row>
    <row r="59" spans="1:10" s="62" customFormat="1" x14ac:dyDescent="0.45">
      <c r="A59">
        <v>52</v>
      </c>
      <c r="B59" s="193" t="s">
        <v>319</v>
      </c>
      <c r="C59" s="80" t="s">
        <v>87</v>
      </c>
      <c r="D59" s="80"/>
      <c r="E59" s="81"/>
      <c r="F59" s="187">
        <v>500</v>
      </c>
      <c r="G59" s="120"/>
      <c r="H59" s="86"/>
      <c r="I59" s="240">
        <f t="shared" si="0"/>
        <v>66233.499999999971</v>
      </c>
      <c r="J59"/>
    </row>
    <row r="60" spans="1:10" s="62" customFormat="1" x14ac:dyDescent="0.45">
      <c r="A60">
        <v>53</v>
      </c>
      <c r="B60" s="193" t="s">
        <v>318</v>
      </c>
      <c r="C60" s="80" t="s">
        <v>118</v>
      </c>
      <c r="D60" s="80"/>
      <c r="E60" s="81"/>
      <c r="F60" s="81"/>
      <c r="G60" s="249">
        <v>1400</v>
      </c>
      <c r="H60" s="86"/>
      <c r="I60" s="240">
        <f t="shared" si="0"/>
        <v>64833.499999999971</v>
      </c>
      <c r="J60"/>
    </row>
    <row r="61" spans="1:10" s="62" customFormat="1" x14ac:dyDescent="0.45">
      <c r="A61">
        <v>54</v>
      </c>
      <c r="B61" s="193" t="s">
        <v>318</v>
      </c>
      <c r="C61" s="80" t="s">
        <v>118</v>
      </c>
      <c r="D61" s="80"/>
      <c r="E61" s="81"/>
      <c r="F61" s="81"/>
      <c r="G61" s="251">
        <v>20.399999999999999</v>
      </c>
      <c r="H61" s="86"/>
      <c r="I61" s="240">
        <f t="shared" si="0"/>
        <v>64813.099999999969</v>
      </c>
      <c r="J61"/>
    </row>
    <row r="62" spans="1:10" s="62" customFormat="1" x14ac:dyDescent="0.45">
      <c r="A62">
        <v>55</v>
      </c>
      <c r="B62" s="193" t="s">
        <v>318</v>
      </c>
      <c r="C62" s="80" t="s">
        <v>85</v>
      </c>
      <c r="D62" s="80"/>
      <c r="E62" s="81"/>
      <c r="F62" s="187">
        <v>362.2</v>
      </c>
      <c r="G62" s="120"/>
      <c r="H62" s="86"/>
      <c r="I62" s="240">
        <f t="shared" si="0"/>
        <v>65175.299999999967</v>
      </c>
      <c r="J62"/>
    </row>
    <row r="63" spans="1:10" s="62" customFormat="1" x14ac:dyDescent="0.45">
      <c r="A63">
        <v>56</v>
      </c>
      <c r="B63" s="193" t="s">
        <v>318</v>
      </c>
      <c r="C63" s="80" t="s">
        <v>115</v>
      </c>
      <c r="D63" s="80"/>
      <c r="E63" s="81"/>
      <c r="F63" s="187">
        <v>382.02</v>
      </c>
      <c r="G63" s="120"/>
      <c r="H63" s="86"/>
      <c r="I63" s="240">
        <f t="shared" si="0"/>
        <v>65557.319999999963</v>
      </c>
      <c r="J63"/>
    </row>
    <row r="64" spans="1:10" s="62" customFormat="1" x14ac:dyDescent="0.45">
      <c r="A64">
        <v>57</v>
      </c>
      <c r="B64" s="193" t="s">
        <v>318</v>
      </c>
      <c r="C64" s="80" t="s">
        <v>115</v>
      </c>
      <c r="D64" s="80"/>
      <c r="E64" s="81"/>
      <c r="F64" s="187">
        <v>411.93</v>
      </c>
      <c r="G64" s="120"/>
      <c r="H64" s="86"/>
      <c r="I64" s="240">
        <f t="shared" si="0"/>
        <v>65969.249999999956</v>
      </c>
      <c r="J64"/>
    </row>
    <row r="65" spans="1:10" s="62" customFormat="1" x14ac:dyDescent="0.45">
      <c r="A65">
        <v>58</v>
      </c>
      <c r="B65" s="193" t="s">
        <v>318</v>
      </c>
      <c r="C65" s="80" t="s">
        <v>86</v>
      </c>
      <c r="D65" s="80"/>
      <c r="E65" s="81"/>
      <c r="F65" s="187">
        <v>600</v>
      </c>
      <c r="G65" s="120"/>
      <c r="H65" s="86"/>
      <c r="I65" s="240">
        <f t="shared" si="0"/>
        <v>66569.249999999956</v>
      </c>
      <c r="J65"/>
    </row>
    <row r="66" spans="1:10" s="62" customFormat="1" x14ac:dyDescent="0.45">
      <c r="A66">
        <v>59</v>
      </c>
      <c r="B66" s="193" t="s">
        <v>323</v>
      </c>
      <c r="C66" s="80" t="s">
        <v>119</v>
      </c>
      <c r="D66" s="80"/>
      <c r="E66" s="81"/>
      <c r="F66" s="81"/>
      <c r="G66" s="120"/>
      <c r="H66" s="86">
        <v>0.05</v>
      </c>
      <c r="I66" s="240">
        <f t="shared" si="0"/>
        <v>66569.199999999953</v>
      </c>
      <c r="J66"/>
    </row>
    <row r="67" spans="1:10" s="62" customFormat="1" x14ac:dyDescent="0.45">
      <c r="A67">
        <v>60</v>
      </c>
      <c r="B67" s="193" t="s">
        <v>323</v>
      </c>
      <c r="C67" s="80" t="s">
        <v>85</v>
      </c>
      <c r="D67" s="80"/>
      <c r="E67" s="81"/>
      <c r="F67" s="187">
        <v>300</v>
      </c>
      <c r="G67" s="120"/>
      <c r="H67" s="86"/>
      <c r="I67" s="240">
        <f t="shared" si="0"/>
        <v>66869.199999999953</v>
      </c>
      <c r="J67"/>
    </row>
    <row r="68" spans="1:10" s="62" customFormat="1" x14ac:dyDescent="0.45">
      <c r="A68">
        <v>61</v>
      </c>
      <c r="B68" s="193" t="s">
        <v>322</v>
      </c>
      <c r="C68" s="80" t="s">
        <v>181</v>
      </c>
      <c r="D68" s="80"/>
      <c r="E68" s="81"/>
      <c r="F68" s="81"/>
      <c r="G68" s="250">
        <v>365</v>
      </c>
      <c r="H68" s="86"/>
      <c r="I68" s="240">
        <f t="shared" si="0"/>
        <v>66504.199999999953</v>
      </c>
      <c r="J68"/>
    </row>
    <row r="69" spans="1:10" s="62" customFormat="1" x14ac:dyDescent="0.45">
      <c r="A69">
        <v>62</v>
      </c>
      <c r="B69" s="193" t="s">
        <v>322</v>
      </c>
      <c r="C69" s="80" t="s">
        <v>118</v>
      </c>
      <c r="D69" s="80"/>
      <c r="E69" s="81"/>
      <c r="F69" s="81"/>
      <c r="G69" s="250">
        <v>120</v>
      </c>
      <c r="H69" s="86"/>
      <c r="I69" s="240">
        <f t="shared" si="0"/>
        <v>66384.199999999953</v>
      </c>
      <c r="J69"/>
    </row>
    <row r="70" spans="1:10" s="62" customFormat="1" x14ac:dyDescent="0.45">
      <c r="A70">
        <v>63</v>
      </c>
      <c r="B70" s="193" t="s">
        <v>322</v>
      </c>
      <c r="C70" s="80" t="s">
        <v>118</v>
      </c>
      <c r="D70" s="80"/>
      <c r="E70" s="81"/>
      <c r="F70" s="81"/>
      <c r="G70" s="251">
        <v>11.8</v>
      </c>
      <c r="H70" s="86"/>
      <c r="I70" s="240">
        <f t="shared" si="0"/>
        <v>66372.399999999951</v>
      </c>
      <c r="J70"/>
    </row>
    <row r="71" spans="1:10" s="62" customFormat="1" x14ac:dyDescent="0.45">
      <c r="A71">
        <v>64</v>
      </c>
      <c r="B71" s="193" t="s">
        <v>322</v>
      </c>
      <c r="C71" s="80" t="s">
        <v>87</v>
      </c>
      <c r="D71" s="80"/>
      <c r="E71" s="81"/>
      <c r="F71" s="187">
        <v>400.54</v>
      </c>
      <c r="G71" s="120"/>
      <c r="H71" s="86"/>
      <c r="I71" s="240">
        <f t="shared" si="0"/>
        <v>66772.939999999944</v>
      </c>
      <c r="J71"/>
    </row>
    <row r="72" spans="1:10" s="62" customFormat="1" x14ac:dyDescent="0.45">
      <c r="A72">
        <v>65</v>
      </c>
      <c r="B72" s="193" t="s">
        <v>322</v>
      </c>
      <c r="C72" s="80" t="s">
        <v>87</v>
      </c>
      <c r="D72" s="80"/>
      <c r="E72" s="81"/>
      <c r="F72" s="187">
        <v>376.29</v>
      </c>
      <c r="G72" s="120"/>
      <c r="H72" s="86"/>
      <c r="I72" s="240">
        <f t="shared" ref="I72:I135" si="1">I71+F72-G72-H72</f>
        <v>67149.229999999938</v>
      </c>
      <c r="J72"/>
    </row>
    <row r="73" spans="1:10" s="62" customFormat="1" x14ac:dyDescent="0.45">
      <c r="A73">
        <v>66</v>
      </c>
      <c r="B73" s="193" t="s">
        <v>322</v>
      </c>
      <c r="C73" s="80" t="s">
        <v>85</v>
      </c>
      <c r="D73" s="80"/>
      <c r="E73" s="81"/>
      <c r="F73" s="187">
        <v>353</v>
      </c>
      <c r="G73" s="120"/>
      <c r="H73" s="86"/>
      <c r="I73" s="240">
        <f t="shared" si="1"/>
        <v>67502.229999999938</v>
      </c>
      <c r="J73"/>
    </row>
    <row r="74" spans="1:10" s="62" customFormat="1" x14ac:dyDescent="0.45">
      <c r="A74">
        <v>67</v>
      </c>
      <c r="B74" s="193" t="s">
        <v>325</v>
      </c>
      <c r="C74" s="80" t="s">
        <v>119</v>
      </c>
      <c r="D74" s="80"/>
      <c r="E74" s="81"/>
      <c r="F74" s="81"/>
      <c r="G74" s="120"/>
      <c r="H74" s="86">
        <v>0.05</v>
      </c>
      <c r="I74" s="240">
        <f t="shared" si="1"/>
        <v>67502.179999999935</v>
      </c>
      <c r="J74"/>
    </row>
    <row r="75" spans="1:10" s="62" customFormat="1" x14ac:dyDescent="0.45">
      <c r="A75">
        <v>68</v>
      </c>
      <c r="B75" s="193" t="s">
        <v>325</v>
      </c>
      <c r="C75" s="80" t="s">
        <v>140</v>
      </c>
      <c r="D75" s="80"/>
      <c r="E75" s="81"/>
      <c r="F75" s="81"/>
      <c r="G75" s="249">
        <v>189.3</v>
      </c>
      <c r="H75" s="86"/>
      <c r="I75" s="240">
        <f t="shared" si="1"/>
        <v>67312.879999999932</v>
      </c>
      <c r="J75"/>
    </row>
    <row r="76" spans="1:10" s="62" customFormat="1" x14ac:dyDescent="0.45">
      <c r="A76">
        <v>69</v>
      </c>
      <c r="B76" s="193" t="s">
        <v>325</v>
      </c>
      <c r="C76" s="80" t="s">
        <v>87</v>
      </c>
      <c r="D76" s="80"/>
      <c r="E76" s="81"/>
      <c r="F76" s="187">
        <v>1000</v>
      </c>
      <c r="G76" s="120"/>
      <c r="H76" s="86"/>
      <c r="I76" s="240">
        <f t="shared" si="1"/>
        <v>68312.879999999932</v>
      </c>
      <c r="J76"/>
    </row>
    <row r="77" spans="1:10" s="62" customFormat="1" x14ac:dyDescent="0.45">
      <c r="A77">
        <v>70</v>
      </c>
      <c r="B77" s="193" t="s">
        <v>325</v>
      </c>
      <c r="C77" s="80" t="s">
        <v>85</v>
      </c>
      <c r="D77" s="80"/>
      <c r="E77" s="81"/>
      <c r="F77" s="187">
        <v>500</v>
      </c>
      <c r="G77" s="120"/>
      <c r="H77" s="86"/>
      <c r="I77" s="240">
        <f t="shared" si="1"/>
        <v>68812.879999999932</v>
      </c>
      <c r="J77"/>
    </row>
    <row r="78" spans="1:10" s="62" customFormat="1" x14ac:dyDescent="0.45">
      <c r="A78">
        <v>71</v>
      </c>
      <c r="B78" s="255" t="s">
        <v>324</v>
      </c>
      <c r="C78" s="80" t="s">
        <v>119</v>
      </c>
      <c r="D78" s="80"/>
      <c r="E78" s="81"/>
      <c r="F78" s="81"/>
      <c r="G78" s="120"/>
      <c r="H78" s="86">
        <v>0.05</v>
      </c>
      <c r="I78" s="240">
        <f t="shared" si="1"/>
        <v>68812.829999999929</v>
      </c>
      <c r="J78"/>
    </row>
    <row r="79" spans="1:10" s="62" customFormat="1" x14ac:dyDescent="0.45">
      <c r="A79">
        <v>72</v>
      </c>
      <c r="B79" s="255" t="s">
        <v>324</v>
      </c>
      <c r="C79" s="80" t="s">
        <v>118</v>
      </c>
      <c r="D79" s="80"/>
      <c r="E79" s="81"/>
      <c r="F79" s="81"/>
      <c r="G79" s="249">
        <v>96.4</v>
      </c>
      <c r="H79" s="86"/>
      <c r="I79" s="240">
        <f t="shared" si="1"/>
        <v>68716.429999999935</v>
      </c>
      <c r="J79"/>
    </row>
    <row r="80" spans="1:10" s="62" customFormat="1" x14ac:dyDescent="0.45">
      <c r="A80">
        <v>73</v>
      </c>
      <c r="B80" s="255" t="s">
        <v>324</v>
      </c>
      <c r="C80" s="80" t="s">
        <v>229</v>
      </c>
      <c r="D80" s="80"/>
      <c r="E80" s="81"/>
      <c r="F80" s="81"/>
      <c r="G80" s="250">
        <v>70</v>
      </c>
      <c r="H80" s="86"/>
      <c r="I80" s="240">
        <f t="shared" si="1"/>
        <v>68646.429999999935</v>
      </c>
      <c r="J80"/>
    </row>
    <row r="81" spans="1:10" s="62" customFormat="1" x14ac:dyDescent="0.45">
      <c r="A81">
        <v>74</v>
      </c>
      <c r="B81" s="183" t="s">
        <v>324</v>
      </c>
      <c r="C81" s="80" t="s">
        <v>87</v>
      </c>
      <c r="D81" s="80"/>
      <c r="E81" s="81"/>
      <c r="F81" s="187">
        <v>1000</v>
      </c>
      <c r="G81" s="120"/>
      <c r="H81" s="86"/>
      <c r="I81" s="240">
        <f t="shared" si="1"/>
        <v>69646.429999999935</v>
      </c>
      <c r="J81"/>
    </row>
    <row r="82" spans="1:10" s="62" customFormat="1" x14ac:dyDescent="0.45">
      <c r="A82">
        <v>75</v>
      </c>
      <c r="B82" s="183" t="s">
        <v>326</v>
      </c>
      <c r="C82" s="80" t="s">
        <v>85</v>
      </c>
      <c r="D82" s="80"/>
      <c r="E82" s="81"/>
      <c r="F82" s="187">
        <v>490</v>
      </c>
      <c r="G82" s="120"/>
      <c r="H82" s="86"/>
      <c r="I82" s="240">
        <f t="shared" si="1"/>
        <v>70136.429999999935</v>
      </c>
      <c r="J82"/>
    </row>
    <row r="83" spans="1:10" s="62" customFormat="1" x14ac:dyDescent="0.45">
      <c r="A83">
        <v>76</v>
      </c>
      <c r="B83" s="183" t="s">
        <v>326</v>
      </c>
      <c r="C83" s="80" t="s">
        <v>87</v>
      </c>
      <c r="D83" s="80"/>
      <c r="E83" s="81"/>
      <c r="F83" s="187">
        <v>400</v>
      </c>
      <c r="G83" s="120"/>
      <c r="H83" s="86"/>
      <c r="I83" s="240">
        <f t="shared" si="1"/>
        <v>70536.429999999935</v>
      </c>
      <c r="J83"/>
    </row>
    <row r="84" spans="1:10" s="62" customFormat="1" x14ac:dyDescent="0.45">
      <c r="A84">
        <v>77</v>
      </c>
      <c r="B84" s="183">
        <v>45758</v>
      </c>
      <c r="C84" s="80" t="s">
        <v>329</v>
      </c>
      <c r="D84" s="80"/>
      <c r="E84" s="81"/>
      <c r="G84" s="249">
        <v>565</v>
      </c>
      <c r="H84" s="86"/>
      <c r="I84" s="240">
        <f t="shared" si="1"/>
        <v>69971.429999999935</v>
      </c>
      <c r="J84"/>
    </row>
    <row r="85" spans="1:10" s="62" customFormat="1" x14ac:dyDescent="0.45">
      <c r="A85">
        <v>78</v>
      </c>
      <c r="B85" s="183">
        <v>45758</v>
      </c>
      <c r="C85" s="80" t="s">
        <v>86</v>
      </c>
      <c r="D85" s="80"/>
      <c r="E85" s="81"/>
      <c r="F85" s="187">
        <v>361.34</v>
      </c>
      <c r="G85" s="120"/>
      <c r="H85" s="86"/>
      <c r="I85" s="240">
        <f t="shared" si="1"/>
        <v>70332.769999999931</v>
      </c>
      <c r="J85"/>
    </row>
    <row r="86" spans="1:10" s="62" customFormat="1" x14ac:dyDescent="0.45">
      <c r="A86">
        <v>79</v>
      </c>
      <c r="B86" s="183">
        <v>45759</v>
      </c>
      <c r="C86" s="80" t="s">
        <v>153</v>
      </c>
      <c r="G86" s="253">
        <v>295.7</v>
      </c>
      <c r="H86" s="86"/>
      <c r="I86" s="240">
        <f t="shared" si="1"/>
        <v>70037.069999999934</v>
      </c>
      <c r="J86"/>
    </row>
    <row r="87" spans="1:10" s="62" customFormat="1" x14ac:dyDescent="0.45">
      <c r="A87">
        <v>80</v>
      </c>
      <c r="B87" s="183">
        <v>45759</v>
      </c>
      <c r="C87" s="80" t="s">
        <v>150</v>
      </c>
      <c r="G87" s="253">
        <v>268.3</v>
      </c>
      <c r="H87" s="86"/>
      <c r="I87" s="240">
        <f t="shared" si="1"/>
        <v>69768.769999999931</v>
      </c>
      <c r="J87"/>
    </row>
    <row r="88" spans="1:10" s="62" customFormat="1" x14ac:dyDescent="0.45">
      <c r="A88">
        <v>81</v>
      </c>
      <c r="B88" s="183">
        <v>45759</v>
      </c>
      <c r="C88" s="80" t="s">
        <v>147</v>
      </c>
      <c r="G88" s="253">
        <v>245.4</v>
      </c>
      <c r="H88" s="86"/>
      <c r="I88" s="240">
        <f t="shared" si="1"/>
        <v>69523.369999999937</v>
      </c>
      <c r="J88"/>
    </row>
    <row r="89" spans="1:10" s="62" customFormat="1" x14ac:dyDescent="0.45">
      <c r="A89">
        <v>82</v>
      </c>
      <c r="B89" s="183">
        <v>45759</v>
      </c>
      <c r="C89" s="80" t="s">
        <v>151</v>
      </c>
      <c r="G89" s="253">
        <v>336.1</v>
      </c>
      <c r="H89" s="86"/>
      <c r="I89" s="240">
        <f t="shared" si="1"/>
        <v>69187.269999999931</v>
      </c>
      <c r="J89"/>
    </row>
    <row r="90" spans="1:10" s="62" customFormat="1" x14ac:dyDescent="0.45">
      <c r="A90">
        <v>83</v>
      </c>
      <c r="B90" s="183">
        <v>45759</v>
      </c>
      <c r="C90" s="80" t="s">
        <v>149</v>
      </c>
      <c r="G90" s="253">
        <v>239.5</v>
      </c>
      <c r="H90" s="86"/>
      <c r="I90" s="240">
        <f t="shared" si="1"/>
        <v>68947.769999999931</v>
      </c>
      <c r="J90"/>
    </row>
    <row r="91" spans="1:10" s="62" customFormat="1" x14ac:dyDescent="0.45">
      <c r="A91">
        <v>84</v>
      </c>
      <c r="B91" s="183">
        <v>45759</v>
      </c>
      <c r="C91" s="80" t="s">
        <v>148</v>
      </c>
      <c r="G91" s="253">
        <v>231.9</v>
      </c>
      <c r="H91" s="86"/>
      <c r="I91" s="240">
        <f t="shared" si="1"/>
        <v>68715.869999999937</v>
      </c>
      <c r="J91"/>
    </row>
    <row r="92" spans="1:10" s="62" customFormat="1" x14ac:dyDescent="0.45">
      <c r="A92">
        <v>85</v>
      </c>
      <c r="B92" s="183">
        <v>45759</v>
      </c>
      <c r="C92" s="80" t="s">
        <v>152</v>
      </c>
      <c r="G92" s="253">
        <v>187.8</v>
      </c>
      <c r="H92" s="86"/>
      <c r="I92" s="240">
        <f t="shared" si="1"/>
        <v>68528.069999999934</v>
      </c>
      <c r="J92"/>
    </row>
    <row r="93" spans="1:10" s="62" customFormat="1" x14ac:dyDescent="0.45">
      <c r="A93">
        <v>86</v>
      </c>
      <c r="B93" s="183">
        <v>45759</v>
      </c>
      <c r="C93" s="80" t="s">
        <v>146</v>
      </c>
      <c r="G93" s="253">
        <v>296.5</v>
      </c>
      <c r="H93" s="86"/>
      <c r="I93" s="240">
        <f t="shared" si="1"/>
        <v>68231.569999999934</v>
      </c>
      <c r="J93"/>
    </row>
    <row r="94" spans="1:10" s="62" customFormat="1" x14ac:dyDescent="0.45">
      <c r="A94">
        <v>87</v>
      </c>
      <c r="B94" s="183">
        <v>45759</v>
      </c>
      <c r="C94" s="80" t="s">
        <v>155</v>
      </c>
      <c r="G94" s="253">
        <v>269.3</v>
      </c>
      <c r="H94" s="86"/>
      <c r="I94" s="240">
        <f t="shared" si="1"/>
        <v>67962.269999999931</v>
      </c>
      <c r="J94"/>
    </row>
    <row r="95" spans="1:10" s="62" customFormat="1" x14ac:dyDescent="0.45">
      <c r="A95">
        <v>88</v>
      </c>
      <c r="B95" s="183">
        <v>45759</v>
      </c>
      <c r="C95" s="80" t="s">
        <v>154</v>
      </c>
      <c r="G95" s="253">
        <v>3265.5</v>
      </c>
      <c r="H95" s="86"/>
      <c r="I95" s="240">
        <f t="shared" si="1"/>
        <v>64696.769999999931</v>
      </c>
      <c r="J95"/>
    </row>
    <row r="96" spans="1:10" s="62" customFormat="1" x14ac:dyDescent="0.45">
      <c r="A96">
        <v>89</v>
      </c>
      <c r="B96" s="183">
        <v>45759</v>
      </c>
      <c r="C96" s="80" t="s">
        <v>156</v>
      </c>
      <c r="G96" s="252">
        <v>8544.9</v>
      </c>
      <c r="H96" s="86"/>
      <c r="I96" s="240">
        <f t="shared" si="1"/>
        <v>56151.86999999993</v>
      </c>
      <c r="J96"/>
    </row>
    <row r="97" spans="1:10" s="62" customFormat="1" x14ac:dyDescent="0.45">
      <c r="A97">
        <v>90</v>
      </c>
      <c r="B97" s="183">
        <v>45759</v>
      </c>
      <c r="C97" s="80" t="s">
        <v>145</v>
      </c>
      <c r="G97" s="252">
        <v>5386.4</v>
      </c>
      <c r="H97" s="86"/>
      <c r="I97" s="240">
        <f t="shared" si="1"/>
        <v>50765.469999999928</v>
      </c>
      <c r="J97"/>
    </row>
    <row r="98" spans="1:10" s="62" customFormat="1" x14ac:dyDescent="0.45">
      <c r="A98">
        <v>91</v>
      </c>
      <c r="B98" s="183">
        <v>45759</v>
      </c>
      <c r="C98" s="80" t="s">
        <v>85</v>
      </c>
      <c r="D98" s="80"/>
      <c r="E98" s="81"/>
      <c r="F98" s="187">
        <v>777.1</v>
      </c>
      <c r="G98" s="120"/>
      <c r="H98" s="86"/>
      <c r="I98" s="240">
        <f t="shared" si="1"/>
        <v>51542.569999999927</v>
      </c>
      <c r="J98"/>
    </row>
    <row r="99" spans="1:10" s="62" customFormat="1" x14ac:dyDescent="0.45">
      <c r="A99">
        <v>92</v>
      </c>
      <c r="B99" s="183">
        <v>45759</v>
      </c>
      <c r="C99" s="80" t="s">
        <v>87</v>
      </c>
      <c r="D99" s="80"/>
      <c r="E99" s="81"/>
      <c r="F99" s="187">
        <v>500</v>
      </c>
      <c r="G99" s="120"/>
      <c r="H99" s="86"/>
      <c r="I99" s="240">
        <f t="shared" si="1"/>
        <v>52042.569999999927</v>
      </c>
      <c r="J99"/>
    </row>
    <row r="100" spans="1:10" s="62" customFormat="1" x14ac:dyDescent="0.45">
      <c r="A100">
        <v>93</v>
      </c>
      <c r="B100" s="183">
        <v>45759</v>
      </c>
      <c r="C100" s="80" t="s">
        <v>85</v>
      </c>
      <c r="D100" s="80"/>
      <c r="E100" s="81"/>
      <c r="F100" s="187">
        <v>450</v>
      </c>
      <c r="G100" s="120"/>
      <c r="H100" s="86"/>
      <c r="I100" s="240">
        <f t="shared" si="1"/>
        <v>52492.569999999927</v>
      </c>
      <c r="J100"/>
    </row>
    <row r="101" spans="1:10" s="62" customFormat="1" x14ac:dyDescent="0.45">
      <c r="A101">
        <v>94</v>
      </c>
      <c r="B101" s="200" t="s">
        <v>331</v>
      </c>
      <c r="C101" s="80" t="s">
        <v>119</v>
      </c>
      <c r="D101" s="80"/>
      <c r="E101" s="81"/>
      <c r="F101" s="81"/>
      <c r="G101" s="120"/>
      <c r="H101" s="86">
        <v>0.8</v>
      </c>
      <c r="I101" s="240">
        <f t="shared" si="1"/>
        <v>52491.769999999924</v>
      </c>
      <c r="J101"/>
    </row>
    <row r="102" spans="1:10" s="62" customFormat="1" x14ac:dyDescent="0.45">
      <c r="A102">
        <v>95</v>
      </c>
      <c r="B102" s="200" t="s">
        <v>331</v>
      </c>
      <c r="C102" s="80" t="s">
        <v>86</v>
      </c>
      <c r="D102" s="80"/>
      <c r="E102" s="81"/>
      <c r="F102" s="187">
        <v>870.72</v>
      </c>
      <c r="G102" s="120"/>
      <c r="H102" s="86"/>
      <c r="I102" s="240">
        <f t="shared" si="1"/>
        <v>53362.489999999925</v>
      </c>
      <c r="J102"/>
    </row>
    <row r="103" spans="1:10" s="62" customFormat="1" x14ac:dyDescent="0.45">
      <c r="A103">
        <v>96</v>
      </c>
      <c r="B103" s="200" t="s">
        <v>330</v>
      </c>
      <c r="C103" s="80" t="s">
        <v>229</v>
      </c>
      <c r="D103" s="80"/>
      <c r="E103" s="81"/>
      <c r="F103" s="81"/>
      <c r="G103" s="250">
        <v>3120</v>
      </c>
      <c r="H103" s="86"/>
      <c r="I103" s="240">
        <f t="shared" si="1"/>
        <v>50242.489999999925</v>
      </c>
      <c r="J103"/>
    </row>
    <row r="104" spans="1:10" s="62" customFormat="1" x14ac:dyDescent="0.45">
      <c r="A104">
        <v>97</v>
      </c>
      <c r="B104" s="200" t="s">
        <v>330</v>
      </c>
      <c r="C104" s="80" t="s">
        <v>118</v>
      </c>
      <c r="D104" s="80"/>
      <c r="E104" s="81"/>
      <c r="F104" s="81"/>
      <c r="G104" s="250">
        <v>43.8</v>
      </c>
      <c r="H104" s="86"/>
      <c r="I104" s="240">
        <f t="shared" si="1"/>
        <v>50198.689999999922</v>
      </c>
      <c r="J104"/>
    </row>
    <row r="105" spans="1:10" s="62" customFormat="1" x14ac:dyDescent="0.45">
      <c r="A105">
        <v>98</v>
      </c>
      <c r="B105" s="183" t="s">
        <v>330</v>
      </c>
      <c r="C105" s="80" t="s">
        <v>332</v>
      </c>
      <c r="D105" s="80"/>
      <c r="E105" s="81"/>
      <c r="F105" s="81"/>
      <c r="G105" s="249">
        <v>13480</v>
      </c>
      <c r="H105" s="86"/>
      <c r="I105" s="240">
        <f t="shared" si="1"/>
        <v>36718.689999999922</v>
      </c>
      <c r="J105"/>
    </row>
    <row r="106" spans="1:10" s="62" customFormat="1" x14ac:dyDescent="0.45">
      <c r="A106">
        <v>99</v>
      </c>
      <c r="B106" s="183" t="s">
        <v>330</v>
      </c>
      <c r="C106" s="80" t="s">
        <v>113</v>
      </c>
      <c r="D106" s="80"/>
      <c r="E106" s="81"/>
      <c r="F106" s="187">
        <v>887.8</v>
      </c>
      <c r="G106" s="120"/>
      <c r="H106" s="86"/>
      <c r="I106" s="240">
        <f t="shared" si="1"/>
        <v>37606.489999999925</v>
      </c>
      <c r="J106"/>
    </row>
    <row r="107" spans="1:10" s="62" customFormat="1" x14ac:dyDescent="0.45">
      <c r="A107">
        <v>100</v>
      </c>
      <c r="B107" s="183" t="s">
        <v>330</v>
      </c>
      <c r="C107" s="79" t="s">
        <v>157</v>
      </c>
      <c r="G107" s="227">
        <v>1946.65</v>
      </c>
      <c r="H107" s="90">
        <v>4.3</v>
      </c>
      <c r="I107" s="240">
        <f t="shared" si="1"/>
        <v>35655.539999999921</v>
      </c>
      <c r="J107"/>
    </row>
    <row r="108" spans="1:10" s="62" customFormat="1" x14ac:dyDescent="0.45">
      <c r="A108">
        <v>101</v>
      </c>
      <c r="B108" s="183" t="s">
        <v>330</v>
      </c>
      <c r="C108" s="79" t="s">
        <v>158</v>
      </c>
      <c r="G108" s="227">
        <v>500</v>
      </c>
      <c r="H108" s="86"/>
      <c r="I108" s="240">
        <f t="shared" si="1"/>
        <v>35155.539999999921</v>
      </c>
      <c r="J108"/>
    </row>
    <row r="109" spans="1:10" s="62" customFormat="1" x14ac:dyDescent="0.45">
      <c r="A109">
        <v>102</v>
      </c>
      <c r="B109" s="183">
        <v>45761</v>
      </c>
      <c r="C109" s="80" t="s">
        <v>119</v>
      </c>
      <c r="D109" s="80"/>
      <c r="E109" s="81"/>
      <c r="F109" s="81"/>
      <c r="G109" s="120"/>
      <c r="H109" s="86">
        <v>0.85</v>
      </c>
      <c r="I109" s="240">
        <f t="shared" si="1"/>
        <v>35154.689999999922</v>
      </c>
      <c r="J109"/>
    </row>
    <row r="110" spans="1:10" s="62" customFormat="1" x14ac:dyDescent="0.45">
      <c r="A110">
        <v>103</v>
      </c>
      <c r="B110" s="183" t="s">
        <v>334</v>
      </c>
      <c r="C110" s="80" t="s">
        <v>182</v>
      </c>
      <c r="D110" s="80"/>
      <c r="E110" s="81"/>
      <c r="F110" s="81"/>
      <c r="G110" s="249">
        <v>500</v>
      </c>
      <c r="H110" s="86"/>
      <c r="I110" s="240">
        <f t="shared" si="1"/>
        <v>34654.689999999922</v>
      </c>
      <c r="J110"/>
    </row>
    <row r="111" spans="1:10" s="62" customFormat="1" x14ac:dyDescent="0.45">
      <c r="A111">
        <v>104</v>
      </c>
      <c r="B111" s="183" t="s">
        <v>334</v>
      </c>
      <c r="C111" s="80" t="s">
        <v>335</v>
      </c>
      <c r="D111" s="80"/>
      <c r="E111" s="81"/>
      <c r="F111" s="187">
        <v>0.05</v>
      </c>
      <c r="G111" s="120"/>
      <c r="H111" s="86"/>
      <c r="I111" s="240">
        <f t="shared" si="1"/>
        <v>34654.739999999925</v>
      </c>
      <c r="J111"/>
    </row>
    <row r="112" spans="1:10" s="62" customFormat="1" x14ac:dyDescent="0.45">
      <c r="A112">
        <v>105</v>
      </c>
      <c r="B112" s="183">
        <v>45762</v>
      </c>
      <c r="C112" s="79" t="s">
        <v>157</v>
      </c>
      <c r="G112" s="227">
        <v>7963.02</v>
      </c>
      <c r="H112" s="90">
        <v>4.3</v>
      </c>
      <c r="I112" s="240">
        <f t="shared" si="1"/>
        <v>26687.419999999925</v>
      </c>
      <c r="J112"/>
    </row>
    <row r="113" spans="1:10" s="62" customFormat="1" x14ac:dyDescent="0.45">
      <c r="A113">
        <v>106</v>
      </c>
      <c r="B113" s="183" t="s">
        <v>334</v>
      </c>
      <c r="C113" s="80" t="s">
        <v>119</v>
      </c>
      <c r="D113" s="80"/>
      <c r="E113" s="81"/>
      <c r="F113" s="81"/>
      <c r="G113" s="120"/>
      <c r="H113" s="86">
        <v>0.35</v>
      </c>
      <c r="I113" s="240">
        <f t="shared" si="1"/>
        <v>26687.069999999927</v>
      </c>
      <c r="J113"/>
    </row>
    <row r="114" spans="1:10" s="62" customFormat="1" x14ac:dyDescent="0.45">
      <c r="A114">
        <v>107</v>
      </c>
      <c r="B114" s="183" t="s">
        <v>334</v>
      </c>
      <c r="C114" s="80" t="s">
        <v>87</v>
      </c>
      <c r="D114" s="80"/>
      <c r="E114" s="81"/>
      <c r="F114" s="187">
        <v>500</v>
      </c>
      <c r="G114" s="120"/>
      <c r="H114" s="86"/>
      <c r="I114" s="240">
        <f t="shared" si="1"/>
        <v>27187.069999999927</v>
      </c>
      <c r="J114"/>
    </row>
    <row r="115" spans="1:10" s="62" customFormat="1" x14ac:dyDescent="0.45">
      <c r="A115">
        <v>108</v>
      </c>
      <c r="B115" s="183" t="s">
        <v>334</v>
      </c>
      <c r="C115" s="80" t="s">
        <v>85</v>
      </c>
      <c r="D115" s="80"/>
      <c r="E115" s="81"/>
      <c r="F115" s="187">
        <v>400</v>
      </c>
      <c r="G115" s="120"/>
      <c r="H115" s="86"/>
      <c r="I115" s="240">
        <f t="shared" si="1"/>
        <v>27587.069999999927</v>
      </c>
      <c r="J115"/>
    </row>
    <row r="116" spans="1:10" s="62" customFormat="1" x14ac:dyDescent="0.45">
      <c r="A116">
        <v>109</v>
      </c>
      <c r="B116" s="183" t="s">
        <v>334</v>
      </c>
      <c r="C116" s="80" t="s">
        <v>87</v>
      </c>
      <c r="D116" s="80"/>
      <c r="E116" s="81"/>
      <c r="F116" s="187">
        <v>395.83</v>
      </c>
      <c r="G116" s="120"/>
      <c r="H116" s="86"/>
      <c r="I116" s="240">
        <f t="shared" si="1"/>
        <v>27982.899999999929</v>
      </c>
      <c r="J116"/>
    </row>
    <row r="117" spans="1:10" s="62" customFormat="1" x14ac:dyDescent="0.45">
      <c r="A117">
        <v>110</v>
      </c>
      <c r="B117" s="183" t="s">
        <v>334</v>
      </c>
      <c r="C117" s="80" t="s">
        <v>85</v>
      </c>
      <c r="D117" s="80"/>
      <c r="E117" s="81"/>
      <c r="F117" s="187">
        <v>384.2</v>
      </c>
      <c r="G117" s="120"/>
      <c r="H117" s="86"/>
      <c r="I117" s="240">
        <f t="shared" si="1"/>
        <v>28367.099999999929</v>
      </c>
      <c r="J117"/>
    </row>
    <row r="118" spans="1:10" s="62" customFormat="1" x14ac:dyDescent="0.45">
      <c r="A118">
        <v>111</v>
      </c>
      <c r="B118" s="183" t="s">
        <v>334</v>
      </c>
      <c r="C118" s="80" t="s">
        <v>87</v>
      </c>
      <c r="D118" s="80"/>
      <c r="E118" s="81"/>
      <c r="F118" s="187">
        <v>357.2</v>
      </c>
      <c r="G118" s="120"/>
      <c r="H118" s="86"/>
      <c r="I118" s="240">
        <f t="shared" si="1"/>
        <v>28724.29999999993</v>
      </c>
      <c r="J118"/>
    </row>
    <row r="119" spans="1:10" s="62" customFormat="1" x14ac:dyDescent="0.45">
      <c r="A119">
        <v>112</v>
      </c>
      <c r="B119" s="183" t="s">
        <v>334</v>
      </c>
      <c r="C119" s="80" t="s">
        <v>86</v>
      </c>
      <c r="D119" s="80"/>
      <c r="E119" s="81"/>
      <c r="F119" s="187">
        <v>350</v>
      </c>
      <c r="G119" s="120"/>
      <c r="H119" s="86"/>
      <c r="I119" s="240">
        <f t="shared" si="1"/>
        <v>29074.29999999993</v>
      </c>
      <c r="J119"/>
    </row>
    <row r="120" spans="1:10" s="62" customFormat="1" x14ac:dyDescent="0.45">
      <c r="A120">
        <v>113</v>
      </c>
      <c r="B120" s="183" t="s">
        <v>334</v>
      </c>
      <c r="C120" s="80" t="s">
        <v>143</v>
      </c>
      <c r="D120" s="80"/>
      <c r="E120" s="81"/>
      <c r="F120" s="187">
        <v>334.54</v>
      </c>
      <c r="G120" s="120"/>
      <c r="H120" s="86"/>
      <c r="I120" s="240">
        <f t="shared" si="1"/>
        <v>29408.839999999931</v>
      </c>
      <c r="J120"/>
    </row>
    <row r="121" spans="1:10" s="62" customFormat="1" x14ac:dyDescent="0.45">
      <c r="A121">
        <v>114</v>
      </c>
      <c r="B121" s="183" t="s">
        <v>334</v>
      </c>
      <c r="C121" s="80" t="s">
        <v>87</v>
      </c>
      <c r="D121" s="80"/>
      <c r="E121" s="81"/>
      <c r="F121" s="187">
        <v>500</v>
      </c>
      <c r="G121" s="120"/>
      <c r="H121" s="86"/>
      <c r="I121" s="240">
        <f t="shared" si="1"/>
        <v>29908.839999999931</v>
      </c>
      <c r="J121"/>
    </row>
    <row r="122" spans="1:10" s="62" customFormat="1" x14ac:dyDescent="0.45">
      <c r="A122">
        <v>115</v>
      </c>
      <c r="B122" s="183" t="s">
        <v>334</v>
      </c>
      <c r="C122" s="80" t="s">
        <v>143</v>
      </c>
      <c r="D122" s="80"/>
      <c r="E122" s="81"/>
      <c r="F122" s="187">
        <v>329.08</v>
      </c>
      <c r="G122" s="120"/>
      <c r="H122" s="86"/>
      <c r="I122" s="240">
        <f t="shared" si="1"/>
        <v>30237.919999999933</v>
      </c>
      <c r="J122"/>
    </row>
    <row r="123" spans="1:10" s="62" customFormat="1" x14ac:dyDescent="0.45">
      <c r="A123">
        <v>116</v>
      </c>
      <c r="B123" s="183" t="s">
        <v>334</v>
      </c>
      <c r="C123" s="80" t="s">
        <v>87</v>
      </c>
      <c r="D123" s="80"/>
      <c r="E123" s="81"/>
      <c r="F123" s="187">
        <v>100</v>
      </c>
      <c r="G123" s="120"/>
      <c r="H123" s="86"/>
      <c r="I123" s="240">
        <f t="shared" si="1"/>
        <v>30337.919999999933</v>
      </c>
      <c r="J123"/>
    </row>
    <row r="124" spans="1:10" s="62" customFormat="1" x14ac:dyDescent="0.45">
      <c r="A124">
        <v>117</v>
      </c>
      <c r="B124" s="183" t="s">
        <v>340</v>
      </c>
      <c r="C124" s="80" t="s">
        <v>341</v>
      </c>
      <c r="D124" s="80"/>
      <c r="E124" s="81"/>
      <c r="F124" s="187">
        <v>300</v>
      </c>
      <c r="G124" s="120"/>
      <c r="H124" s="86"/>
      <c r="I124" s="240">
        <f t="shared" si="1"/>
        <v>30637.919999999933</v>
      </c>
      <c r="J124"/>
    </row>
    <row r="125" spans="1:10" s="62" customFormat="1" x14ac:dyDescent="0.45">
      <c r="A125">
        <v>118</v>
      </c>
      <c r="B125" s="183" t="s">
        <v>340</v>
      </c>
      <c r="C125" s="80" t="s">
        <v>85</v>
      </c>
      <c r="D125" s="80"/>
      <c r="E125" s="81"/>
      <c r="F125" s="187">
        <v>371.28</v>
      </c>
      <c r="G125" s="120"/>
      <c r="H125" s="86"/>
      <c r="I125" s="240">
        <f t="shared" si="1"/>
        <v>31009.199999999932</v>
      </c>
      <c r="J125"/>
    </row>
    <row r="126" spans="1:10" s="62" customFormat="1" x14ac:dyDescent="0.45">
      <c r="A126">
        <v>119</v>
      </c>
      <c r="B126" s="183" t="s">
        <v>340</v>
      </c>
      <c r="C126" s="80" t="s">
        <v>85</v>
      </c>
      <c r="D126" s="80"/>
      <c r="E126" s="81"/>
      <c r="F126" s="187">
        <v>373.47</v>
      </c>
      <c r="G126" s="120"/>
      <c r="H126" s="86"/>
      <c r="I126" s="240">
        <f t="shared" si="1"/>
        <v>31382.669999999933</v>
      </c>
      <c r="J126"/>
    </row>
    <row r="127" spans="1:10" s="62" customFormat="1" x14ac:dyDescent="0.45">
      <c r="A127">
        <v>120</v>
      </c>
      <c r="B127" s="183" t="s">
        <v>340</v>
      </c>
      <c r="C127" s="80" t="s">
        <v>86</v>
      </c>
      <c r="D127" s="80"/>
      <c r="E127" s="81"/>
      <c r="F127" s="187">
        <v>393.35</v>
      </c>
      <c r="G127" s="120"/>
      <c r="H127" s="86"/>
      <c r="I127" s="240">
        <f t="shared" si="1"/>
        <v>31776.019999999931</v>
      </c>
      <c r="J127"/>
    </row>
    <row r="128" spans="1:10" s="62" customFormat="1" x14ac:dyDescent="0.45">
      <c r="A128">
        <v>121</v>
      </c>
      <c r="B128" s="183" t="s">
        <v>340</v>
      </c>
      <c r="C128" s="80" t="s">
        <v>143</v>
      </c>
      <c r="D128" s="80"/>
      <c r="E128" s="81"/>
      <c r="F128" s="187">
        <v>401.49</v>
      </c>
      <c r="G128" s="120"/>
      <c r="H128" s="86"/>
      <c r="I128" s="240">
        <f t="shared" si="1"/>
        <v>32177.509999999933</v>
      </c>
      <c r="J128"/>
    </row>
    <row r="129" spans="1:10" s="62" customFormat="1" x14ac:dyDescent="0.45">
      <c r="A129">
        <v>122</v>
      </c>
      <c r="B129" s="183" t="s">
        <v>340</v>
      </c>
      <c r="C129" s="80" t="s">
        <v>143</v>
      </c>
      <c r="D129" s="80"/>
      <c r="E129" s="81"/>
      <c r="F129" s="187">
        <v>403.91</v>
      </c>
      <c r="G129" s="120"/>
      <c r="H129" s="86"/>
      <c r="I129" s="240">
        <f t="shared" si="1"/>
        <v>32581.419999999933</v>
      </c>
      <c r="J129"/>
    </row>
    <row r="130" spans="1:10" s="62" customFormat="1" x14ac:dyDescent="0.45">
      <c r="A130">
        <v>123</v>
      </c>
      <c r="B130" s="183" t="s">
        <v>340</v>
      </c>
      <c r="C130" s="80" t="s">
        <v>85</v>
      </c>
      <c r="D130" s="80"/>
      <c r="E130" s="81"/>
      <c r="F130" s="187">
        <v>406.45</v>
      </c>
      <c r="G130" s="120"/>
      <c r="H130" s="86"/>
      <c r="I130" s="240">
        <f t="shared" si="1"/>
        <v>32987.86999999993</v>
      </c>
      <c r="J130"/>
    </row>
    <row r="131" spans="1:10" s="62" customFormat="1" x14ac:dyDescent="0.45">
      <c r="A131">
        <v>124</v>
      </c>
      <c r="B131" s="183" t="s">
        <v>340</v>
      </c>
      <c r="C131" s="80" t="s">
        <v>87</v>
      </c>
      <c r="D131" s="80"/>
      <c r="E131" s="81"/>
      <c r="F131" s="187">
        <v>426</v>
      </c>
      <c r="G131" s="120"/>
      <c r="H131" s="86"/>
      <c r="I131" s="240">
        <f t="shared" si="1"/>
        <v>33413.86999999993</v>
      </c>
      <c r="J131"/>
    </row>
    <row r="132" spans="1:10" s="62" customFormat="1" x14ac:dyDescent="0.45">
      <c r="A132">
        <v>125</v>
      </c>
      <c r="B132" s="183" t="s">
        <v>340</v>
      </c>
      <c r="C132" s="80" t="s">
        <v>115</v>
      </c>
      <c r="D132" s="80"/>
      <c r="E132" s="81"/>
      <c r="F132" s="187">
        <v>670.79</v>
      </c>
      <c r="G132" s="120"/>
      <c r="H132" s="86"/>
      <c r="I132" s="240">
        <f t="shared" si="1"/>
        <v>34084.659999999931</v>
      </c>
      <c r="J132"/>
    </row>
    <row r="133" spans="1:10" s="62" customFormat="1" x14ac:dyDescent="0.45">
      <c r="A133">
        <v>126</v>
      </c>
      <c r="B133" s="183" t="s">
        <v>342</v>
      </c>
      <c r="C133" s="80" t="s">
        <v>188</v>
      </c>
      <c r="D133" s="80"/>
      <c r="E133" s="81"/>
      <c r="F133" s="187">
        <v>321.95999999999998</v>
      </c>
      <c r="G133" s="120"/>
      <c r="H133" s="86"/>
      <c r="I133" s="240">
        <f t="shared" si="1"/>
        <v>34406.61999999993</v>
      </c>
      <c r="J133"/>
    </row>
    <row r="134" spans="1:10" s="62" customFormat="1" x14ac:dyDescent="0.45">
      <c r="A134">
        <v>127</v>
      </c>
      <c r="B134" s="183" t="s">
        <v>342</v>
      </c>
      <c r="C134" s="80" t="s">
        <v>87</v>
      </c>
      <c r="D134" s="80"/>
      <c r="E134" s="81"/>
      <c r="F134" s="187">
        <v>342</v>
      </c>
      <c r="G134" s="120"/>
      <c r="H134" s="86"/>
      <c r="I134" s="240">
        <f t="shared" si="1"/>
        <v>34748.61999999993</v>
      </c>
      <c r="J134"/>
    </row>
    <row r="135" spans="1:10" s="62" customFormat="1" x14ac:dyDescent="0.45">
      <c r="A135">
        <v>128</v>
      </c>
      <c r="B135" s="183" t="s">
        <v>342</v>
      </c>
      <c r="C135" s="80" t="s">
        <v>87</v>
      </c>
      <c r="D135" s="80"/>
      <c r="E135" s="81"/>
      <c r="F135" s="187">
        <v>347.78</v>
      </c>
      <c r="G135" s="120"/>
      <c r="H135" s="86"/>
      <c r="I135" s="240">
        <f t="shared" si="1"/>
        <v>35096.399999999929</v>
      </c>
      <c r="J135"/>
    </row>
    <row r="136" spans="1:10" s="62" customFormat="1" x14ac:dyDescent="0.45">
      <c r="A136">
        <v>129</v>
      </c>
      <c r="B136" s="183" t="s">
        <v>342</v>
      </c>
      <c r="C136" s="80" t="s">
        <v>85</v>
      </c>
      <c r="D136" s="80"/>
      <c r="E136" s="81"/>
      <c r="F136" s="187">
        <v>350</v>
      </c>
      <c r="G136" s="120"/>
      <c r="H136" s="86"/>
      <c r="I136" s="240">
        <f t="shared" ref="I136:I199" si="2">I135+F136-G136-H136</f>
        <v>35446.399999999929</v>
      </c>
      <c r="J136"/>
    </row>
    <row r="137" spans="1:10" s="62" customFormat="1" x14ac:dyDescent="0.45">
      <c r="A137">
        <v>130</v>
      </c>
      <c r="B137" s="183" t="s">
        <v>342</v>
      </c>
      <c r="C137" s="80" t="s">
        <v>87</v>
      </c>
      <c r="D137" s="80"/>
      <c r="E137" s="81"/>
      <c r="F137" s="187">
        <v>350.14</v>
      </c>
      <c r="G137" s="120"/>
      <c r="H137" s="86"/>
      <c r="I137" s="240">
        <f t="shared" si="2"/>
        <v>35796.539999999928</v>
      </c>
      <c r="J137"/>
    </row>
    <row r="138" spans="1:10" s="62" customFormat="1" x14ac:dyDescent="0.45">
      <c r="A138">
        <v>131</v>
      </c>
      <c r="B138" s="183" t="s">
        <v>342</v>
      </c>
      <c r="C138" s="80" t="s">
        <v>87</v>
      </c>
      <c r="D138" s="80"/>
      <c r="E138" s="81"/>
      <c r="F138" s="187">
        <v>351.43</v>
      </c>
      <c r="G138" s="120"/>
      <c r="H138" s="86"/>
      <c r="I138" s="240">
        <f t="shared" si="2"/>
        <v>36147.969999999928</v>
      </c>
      <c r="J138"/>
    </row>
    <row r="139" spans="1:10" s="62" customFormat="1" x14ac:dyDescent="0.45">
      <c r="A139">
        <v>132</v>
      </c>
      <c r="B139" s="183" t="s">
        <v>342</v>
      </c>
      <c r="C139" s="80" t="s">
        <v>87</v>
      </c>
      <c r="D139" s="80"/>
      <c r="E139" s="81"/>
      <c r="F139" s="187">
        <v>363.82</v>
      </c>
      <c r="G139" s="120"/>
      <c r="H139" s="86"/>
      <c r="I139" s="240">
        <f t="shared" si="2"/>
        <v>36511.789999999928</v>
      </c>
      <c r="J139"/>
    </row>
    <row r="140" spans="1:10" s="62" customFormat="1" x14ac:dyDescent="0.45">
      <c r="A140">
        <v>133</v>
      </c>
      <c r="B140" s="183" t="s">
        <v>342</v>
      </c>
      <c r="C140" s="80" t="s">
        <v>115</v>
      </c>
      <c r="D140" s="80"/>
      <c r="E140" s="81"/>
      <c r="F140" s="187">
        <v>367.61</v>
      </c>
      <c r="G140" s="120"/>
      <c r="H140" s="86"/>
      <c r="I140" s="240">
        <f t="shared" si="2"/>
        <v>36879.399999999929</v>
      </c>
      <c r="J140"/>
    </row>
    <row r="141" spans="1:10" s="62" customFormat="1" x14ac:dyDescent="0.45">
      <c r="A141">
        <v>134</v>
      </c>
      <c r="B141" s="183" t="s">
        <v>342</v>
      </c>
      <c r="C141" s="80" t="s">
        <v>86</v>
      </c>
      <c r="D141" s="80"/>
      <c r="E141" s="81"/>
      <c r="F141" s="187">
        <v>368.16</v>
      </c>
      <c r="G141" s="120"/>
      <c r="H141" s="86"/>
      <c r="I141" s="240">
        <f t="shared" si="2"/>
        <v>37247.559999999932</v>
      </c>
      <c r="J141"/>
    </row>
    <row r="142" spans="1:10" s="62" customFormat="1" x14ac:dyDescent="0.45">
      <c r="A142">
        <v>135</v>
      </c>
      <c r="B142" s="183" t="s">
        <v>342</v>
      </c>
      <c r="C142" s="80" t="s">
        <v>87</v>
      </c>
      <c r="D142" s="80"/>
      <c r="E142" s="81"/>
      <c r="F142" s="187">
        <v>377.5</v>
      </c>
      <c r="G142" s="120"/>
      <c r="H142" s="86"/>
      <c r="I142" s="240">
        <f t="shared" si="2"/>
        <v>37625.059999999932</v>
      </c>
      <c r="J142"/>
    </row>
    <row r="143" spans="1:10" s="62" customFormat="1" x14ac:dyDescent="0.45">
      <c r="A143">
        <v>136</v>
      </c>
      <c r="B143" s="183" t="s">
        <v>342</v>
      </c>
      <c r="C143" s="80" t="s">
        <v>85</v>
      </c>
      <c r="D143" s="80"/>
      <c r="E143" s="81"/>
      <c r="F143" s="187">
        <v>384.28</v>
      </c>
      <c r="G143" s="120"/>
      <c r="H143" s="86"/>
      <c r="I143" s="240">
        <f t="shared" si="2"/>
        <v>38009.339999999931</v>
      </c>
      <c r="J143"/>
    </row>
    <row r="144" spans="1:10" s="62" customFormat="1" x14ac:dyDescent="0.45">
      <c r="A144">
        <v>137</v>
      </c>
      <c r="B144" s="183" t="s">
        <v>342</v>
      </c>
      <c r="C144" s="80" t="s">
        <v>85</v>
      </c>
      <c r="D144" s="80"/>
      <c r="E144" s="81"/>
      <c r="F144" s="187">
        <v>392.12</v>
      </c>
      <c r="G144" s="120"/>
      <c r="H144" s="86"/>
      <c r="I144" s="240">
        <f t="shared" si="2"/>
        <v>38401.459999999934</v>
      </c>
      <c r="J144"/>
    </row>
    <row r="145" spans="1:10" s="62" customFormat="1" x14ac:dyDescent="0.45">
      <c r="A145">
        <v>138</v>
      </c>
      <c r="B145" s="183" t="s">
        <v>342</v>
      </c>
      <c r="C145" s="80" t="s">
        <v>85</v>
      </c>
      <c r="D145" s="80"/>
      <c r="E145" s="81"/>
      <c r="F145" s="187">
        <v>401</v>
      </c>
      <c r="G145" s="120"/>
      <c r="H145" s="86"/>
      <c r="I145" s="240">
        <f t="shared" si="2"/>
        <v>38802.459999999934</v>
      </c>
      <c r="J145"/>
    </row>
    <row r="146" spans="1:10" s="62" customFormat="1" x14ac:dyDescent="0.45">
      <c r="A146">
        <v>139</v>
      </c>
      <c r="B146" s="183" t="s">
        <v>342</v>
      </c>
      <c r="C146" s="80" t="s">
        <v>87</v>
      </c>
      <c r="D146" s="80"/>
      <c r="E146" s="81"/>
      <c r="F146" s="187">
        <v>413.25</v>
      </c>
      <c r="G146" s="120"/>
      <c r="H146" s="86"/>
      <c r="I146" s="240">
        <f t="shared" si="2"/>
        <v>39215.709999999934</v>
      </c>
      <c r="J146"/>
    </row>
    <row r="147" spans="1:10" s="62" customFormat="1" x14ac:dyDescent="0.45">
      <c r="A147">
        <v>140</v>
      </c>
      <c r="B147" s="183" t="s">
        <v>342</v>
      </c>
      <c r="C147" s="80" t="s">
        <v>85</v>
      </c>
      <c r="D147" s="80"/>
      <c r="E147" s="81"/>
      <c r="F147" s="187">
        <v>700</v>
      </c>
      <c r="G147" s="120"/>
      <c r="H147" s="86"/>
      <c r="I147" s="240">
        <f t="shared" si="2"/>
        <v>39915.709999999934</v>
      </c>
      <c r="J147"/>
    </row>
    <row r="148" spans="1:10" s="62" customFormat="1" x14ac:dyDescent="0.45">
      <c r="A148">
        <v>141</v>
      </c>
      <c r="B148" s="183" t="s">
        <v>343</v>
      </c>
      <c r="C148" s="80" t="s">
        <v>347</v>
      </c>
      <c r="D148" s="80"/>
      <c r="E148" s="81"/>
      <c r="F148" s="81"/>
      <c r="G148" s="249">
        <v>1548</v>
      </c>
      <c r="H148" s="86"/>
      <c r="I148" s="240">
        <f t="shared" si="2"/>
        <v>38367.709999999934</v>
      </c>
      <c r="J148"/>
    </row>
    <row r="149" spans="1:10" s="62" customFormat="1" x14ac:dyDescent="0.45">
      <c r="A149">
        <v>142</v>
      </c>
      <c r="B149" s="183" t="s">
        <v>343</v>
      </c>
      <c r="C149" s="80" t="s">
        <v>119</v>
      </c>
      <c r="D149" s="80"/>
      <c r="E149" s="81"/>
      <c r="F149" s="81"/>
      <c r="G149" s="120"/>
      <c r="H149" s="86">
        <v>0.05</v>
      </c>
      <c r="I149" s="240">
        <f t="shared" si="2"/>
        <v>38367.659999999931</v>
      </c>
      <c r="J149"/>
    </row>
    <row r="150" spans="1:10" s="62" customFormat="1" x14ac:dyDescent="0.45">
      <c r="A150">
        <v>143</v>
      </c>
      <c r="B150" s="183" t="s">
        <v>343</v>
      </c>
      <c r="C150" s="80" t="s">
        <v>349</v>
      </c>
      <c r="D150" s="80"/>
      <c r="E150" s="81"/>
      <c r="F150" s="187">
        <v>314.2</v>
      </c>
      <c r="G150" s="120"/>
      <c r="H150" s="86"/>
      <c r="I150" s="240">
        <f t="shared" si="2"/>
        <v>38681.859999999928</v>
      </c>
      <c r="J150"/>
    </row>
    <row r="151" spans="1:10" s="62" customFormat="1" x14ac:dyDescent="0.45">
      <c r="A151">
        <v>144</v>
      </c>
      <c r="B151" s="183" t="s">
        <v>343</v>
      </c>
      <c r="C151" s="80" t="s">
        <v>87</v>
      </c>
      <c r="D151" s="80"/>
      <c r="E151" s="81"/>
      <c r="F151" s="187">
        <v>318.33999999999997</v>
      </c>
      <c r="G151" s="120"/>
      <c r="H151" s="86"/>
      <c r="I151" s="240">
        <f t="shared" si="2"/>
        <v>39000.199999999924</v>
      </c>
      <c r="J151"/>
    </row>
    <row r="152" spans="1:10" s="62" customFormat="1" x14ac:dyDescent="0.45">
      <c r="A152">
        <v>145</v>
      </c>
      <c r="B152" s="183" t="s">
        <v>343</v>
      </c>
      <c r="C152" s="80" t="s">
        <v>87</v>
      </c>
      <c r="D152" s="80"/>
      <c r="E152" s="81"/>
      <c r="F152" s="187">
        <v>334.5</v>
      </c>
      <c r="G152" s="120"/>
      <c r="H152" s="86"/>
      <c r="I152" s="240">
        <f t="shared" si="2"/>
        <v>39334.699999999924</v>
      </c>
      <c r="J152"/>
    </row>
    <row r="153" spans="1:10" s="62" customFormat="1" x14ac:dyDescent="0.45">
      <c r="A153">
        <v>146</v>
      </c>
      <c r="B153" s="183" t="s">
        <v>343</v>
      </c>
      <c r="C153" s="80" t="s">
        <v>348</v>
      </c>
      <c r="D153" s="80"/>
      <c r="E153" s="81"/>
      <c r="F153" s="187">
        <v>361.7</v>
      </c>
      <c r="G153" s="120"/>
      <c r="H153" s="86"/>
      <c r="I153" s="240">
        <f t="shared" si="2"/>
        <v>39696.399999999921</v>
      </c>
      <c r="J153"/>
    </row>
    <row r="154" spans="1:10" s="62" customFormat="1" x14ac:dyDescent="0.45">
      <c r="A154">
        <v>147</v>
      </c>
      <c r="B154" s="183" t="s">
        <v>343</v>
      </c>
      <c r="C154" s="80" t="s">
        <v>87</v>
      </c>
      <c r="D154" s="80"/>
      <c r="E154" s="81"/>
      <c r="F154" s="187">
        <v>373.22</v>
      </c>
      <c r="G154" s="120"/>
      <c r="H154" s="86"/>
      <c r="I154" s="240">
        <f t="shared" si="2"/>
        <v>40069.619999999923</v>
      </c>
      <c r="J154"/>
    </row>
    <row r="155" spans="1:10" s="62" customFormat="1" x14ac:dyDescent="0.45">
      <c r="A155">
        <v>148</v>
      </c>
      <c r="B155" s="183" t="s">
        <v>343</v>
      </c>
      <c r="C155" s="80" t="s">
        <v>86</v>
      </c>
      <c r="D155" s="80"/>
      <c r="E155" s="81"/>
      <c r="F155" s="187">
        <v>379.63</v>
      </c>
      <c r="G155" s="120"/>
      <c r="H155" s="86"/>
      <c r="I155" s="240">
        <f t="shared" si="2"/>
        <v>40449.24999999992</v>
      </c>
      <c r="J155"/>
    </row>
    <row r="156" spans="1:10" s="62" customFormat="1" x14ac:dyDescent="0.45">
      <c r="A156">
        <v>149</v>
      </c>
      <c r="B156" s="183" t="s">
        <v>343</v>
      </c>
      <c r="C156" s="80" t="s">
        <v>87</v>
      </c>
      <c r="D156" s="80"/>
      <c r="E156" s="81"/>
      <c r="F156" s="187">
        <v>385</v>
      </c>
      <c r="G156" s="120"/>
      <c r="H156" s="86"/>
      <c r="I156" s="240">
        <f t="shared" si="2"/>
        <v>40834.24999999992</v>
      </c>
      <c r="J156"/>
    </row>
    <row r="157" spans="1:10" s="62" customFormat="1" x14ac:dyDescent="0.45">
      <c r="A157">
        <v>150</v>
      </c>
      <c r="B157" s="183" t="s">
        <v>343</v>
      </c>
      <c r="C157" s="80" t="s">
        <v>85</v>
      </c>
      <c r="D157" s="80"/>
      <c r="E157" s="81"/>
      <c r="F157" s="187">
        <v>388</v>
      </c>
      <c r="G157" s="120"/>
      <c r="H157" s="86"/>
      <c r="I157" s="240">
        <f t="shared" si="2"/>
        <v>41222.24999999992</v>
      </c>
      <c r="J157"/>
    </row>
    <row r="158" spans="1:10" s="62" customFormat="1" x14ac:dyDescent="0.45">
      <c r="A158">
        <v>151</v>
      </c>
      <c r="B158" s="183" t="s">
        <v>343</v>
      </c>
      <c r="C158" s="80" t="s">
        <v>85</v>
      </c>
      <c r="D158" s="80"/>
      <c r="E158" s="81"/>
      <c r="F158" s="187">
        <v>398.37</v>
      </c>
      <c r="G158" s="120"/>
      <c r="H158" s="86"/>
      <c r="I158" s="240">
        <f t="shared" si="2"/>
        <v>41620.619999999923</v>
      </c>
      <c r="J158"/>
    </row>
    <row r="159" spans="1:10" s="62" customFormat="1" x14ac:dyDescent="0.45">
      <c r="A159">
        <v>152</v>
      </c>
      <c r="B159" s="183" t="s">
        <v>343</v>
      </c>
      <c r="C159" s="80" t="s">
        <v>113</v>
      </c>
      <c r="D159" s="80"/>
      <c r="E159" s="81"/>
      <c r="F159" s="187">
        <v>400</v>
      </c>
      <c r="G159" s="120"/>
      <c r="H159" s="86"/>
      <c r="I159" s="240">
        <f t="shared" si="2"/>
        <v>42020.619999999923</v>
      </c>
      <c r="J159"/>
    </row>
    <row r="160" spans="1:10" s="62" customFormat="1" x14ac:dyDescent="0.45">
      <c r="A160">
        <v>153</v>
      </c>
      <c r="B160" s="183" t="s">
        <v>343</v>
      </c>
      <c r="C160" s="80" t="s">
        <v>143</v>
      </c>
      <c r="D160" s="80"/>
      <c r="E160" s="81"/>
      <c r="F160" s="187">
        <v>403</v>
      </c>
      <c r="G160" s="120"/>
      <c r="H160" s="86"/>
      <c r="I160" s="240">
        <f t="shared" si="2"/>
        <v>42423.619999999923</v>
      </c>
      <c r="J160"/>
    </row>
    <row r="161" spans="1:10" s="62" customFormat="1" x14ac:dyDescent="0.45">
      <c r="A161">
        <v>154</v>
      </c>
      <c r="B161" s="183" t="s">
        <v>343</v>
      </c>
      <c r="C161" s="80" t="s">
        <v>86</v>
      </c>
      <c r="D161" s="80"/>
      <c r="E161" s="81"/>
      <c r="F161" s="187">
        <v>409.13</v>
      </c>
      <c r="G161" s="120"/>
      <c r="H161" s="86"/>
      <c r="I161" s="240">
        <f t="shared" si="2"/>
        <v>42832.74999999992</v>
      </c>
      <c r="J161"/>
    </row>
    <row r="162" spans="1:10" s="62" customFormat="1" x14ac:dyDescent="0.45">
      <c r="A162">
        <v>155</v>
      </c>
      <c r="B162" s="183" t="s">
        <v>343</v>
      </c>
      <c r="C162" s="80" t="s">
        <v>85</v>
      </c>
      <c r="D162" s="80"/>
      <c r="E162" s="81"/>
      <c r="F162" s="187">
        <v>485.74</v>
      </c>
      <c r="G162" s="120"/>
      <c r="H162" s="86"/>
      <c r="I162" s="240">
        <f t="shared" si="2"/>
        <v>43318.489999999918</v>
      </c>
      <c r="J162"/>
    </row>
    <row r="163" spans="1:10" s="62" customFormat="1" x14ac:dyDescent="0.45">
      <c r="A163">
        <v>156</v>
      </c>
      <c r="B163" s="183" t="s">
        <v>343</v>
      </c>
      <c r="C163" s="80" t="s">
        <v>223</v>
      </c>
      <c r="D163" s="80"/>
      <c r="E163" s="81"/>
      <c r="F163" s="81"/>
      <c r="G163" s="250">
        <v>573.96</v>
      </c>
      <c r="H163" s="86">
        <v>4.3</v>
      </c>
      <c r="I163" s="240">
        <f t="shared" si="2"/>
        <v>42740.229999999916</v>
      </c>
      <c r="J163"/>
    </row>
    <row r="164" spans="1:10" s="62" customFormat="1" x14ac:dyDescent="0.45">
      <c r="A164">
        <v>157</v>
      </c>
      <c r="B164" s="183" t="s">
        <v>352</v>
      </c>
      <c r="C164" s="80" t="s">
        <v>85</v>
      </c>
      <c r="D164" s="80"/>
      <c r="E164" s="81"/>
      <c r="F164" s="187">
        <v>714.13</v>
      </c>
      <c r="G164" s="120"/>
      <c r="H164" s="86"/>
      <c r="I164" s="240">
        <f>I174+F164-G164-H164</f>
        <v>43103.37999999991</v>
      </c>
      <c r="J164"/>
    </row>
    <row r="165" spans="1:10" s="62" customFormat="1" x14ac:dyDescent="0.45">
      <c r="A165">
        <v>158</v>
      </c>
      <c r="B165" s="183" t="s">
        <v>352</v>
      </c>
      <c r="C165" s="80" t="s">
        <v>87</v>
      </c>
      <c r="D165" s="80"/>
      <c r="E165" s="81"/>
      <c r="F165" s="187">
        <v>500</v>
      </c>
      <c r="G165" s="120"/>
      <c r="H165" s="86"/>
      <c r="I165" s="240">
        <f t="shared" si="2"/>
        <v>43603.37999999991</v>
      </c>
      <c r="J165"/>
    </row>
    <row r="166" spans="1:10" s="62" customFormat="1" x14ac:dyDescent="0.45">
      <c r="A166">
        <v>159</v>
      </c>
      <c r="B166" s="183" t="s">
        <v>352</v>
      </c>
      <c r="C166" s="80" t="s">
        <v>86</v>
      </c>
      <c r="D166" s="80"/>
      <c r="E166" s="81"/>
      <c r="F166" s="187">
        <v>426.1</v>
      </c>
      <c r="G166" s="120"/>
      <c r="H166" s="86"/>
      <c r="I166" s="240">
        <f t="shared" si="2"/>
        <v>44029.479999999909</v>
      </c>
      <c r="J166"/>
    </row>
    <row r="167" spans="1:10" s="62" customFormat="1" x14ac:dyDescent="0.45">
      <c r="A167">
        <v>160</v>
      </c>
      <c r="B167" s="183" t="s">
        <v>352</v>
      </c>
      <c r="C167" s="80" t="s">
        <v>86</v>
      </c>
      <c r="D167" s="80"/>
      <c r="E167" s="81"/>
      <c r="F167" s="187">
        <v>407.02</v>
      </c>
      <c r="G167" s="120"/>
      <c r="H167" s="86"/>
      <c r="I167" s="240">
        <f t="shared" si="2"/>
        <v>44436.499999999905</v>
      </c>
      <c r="J167"/>
    </row>
    <row r="168" spans="1:10" s="62" customFormat="1" x14ac:dyDescent="0.45">
      <c r="A168">
        <v>161</v>
      </c>
      <c r="B168" s="183" t="s">
        <v>352</v>
      </c>
      <c r="C168" s="80" t="s">
        <v>143</v>
      </c>
      <c r="D168" s="80"/>
      <c r="E168" s="81"/>
      <c r="F168" s="187">
        <v>400</v>
      </c>
      <c r="G168" s="120"/>
      <c r="H168" s="86"/>
      <c r="I168" s="240">
        <f t="shared" si="2"/>
        <v>44836.499999999905</v>
      </c>
      <c r="J168"/>
    </row>
    <row r="169" spans="1:10" s="62" customFormat="1" x14ac:dyDescent="0.45">
      <c r="A169">
        <v>162</v>
      </c>
      <c r="B169" s="183" t="s">
        <v>352</v>
      </c>
      <c r="C169" s="80" t="s">
        <v>87</v>
      </c>
      <c r="D169" s="80"/>
      <c r="E169" s="81"/>
      <c r="F169" s="187">
        <v>373.92</v>
      </c>
      <c r="G169" s="120"/>
      <c r="H169" s="86"/>
      <c r="I169" s="240">
        <f t="shared" si="2"/>
        <v>45210.419999999904</v>
      </c>
      <c r="J169"/>
    </row>
    <row r="170" spans="1:10" s="62" customFormat="1" x14ac:dyDescent="0.45">
      <c r="A170">
        <v>163</v>
      </c>
      <c r="B170" s="183" t="s">
        <v>352</v>
      </c>
      <c r="C170" s="80" t="s">
        <v>87</v>
      </c>
      <c r="D170" s="80"/>
      <c r="E170" s="81"/>
      <c r="F170" s="187">
        <v>370.95</v>
      </c>
      <c r="G170" s="120"/>
      <c r="H170" s="86"/>
      <c r="I170" s="240">
        <f t="shared" si="2"/>
        <v>45581.369999999901</v>
      </c>
      <c r="J170"/>
    </row>
    <row r="171" spans="1:10" s="62" customFormat="1" x14ac:dyDescent="0.45">
      <c r="A171">
        <v>164</v>
      </c>
      <c r="B171" s="183" t="s">
        <v>352</v>
      </c>
      <c r="C171" s="80" t="s">
        <v>85</v>
      </c>
      <c r="D171" s="80"/>
      <c r="E171" s="81"/>
      <c r="F171" s="187">
        <v>363.03</v>
      </c>
      <c r="G171" s="120"/>
      <c r="H171" s="86"/>
      <c r="I171" s="240">
        <f t="shared" si="2"/>
        <v>45944.3999999999</v>
      </c>
      <c r="J171"/>
    </row>
    <row r="172" spans="1:10" s="62" customFormat="1" x14ac:dyDescent="0.45">
      <c r="A172">
        <v>165</v>
      </c>
      <c r="B172" s="183" t="s">
        <v>352</v>
      </c>
      <c r="C172" s="80" t="s">
        <v>85</v>
      </c>
      <c r="D172" s="80"/>
      <c r="E172" s="81"/>
      <c r="F172" s="187">
        <v>350.98</v>
      </c>
      <c r="G172" s="120"/>
      <c r="H172" s="86"/>
      <c r="I172" s="240">
        <f t="shared" si="2"/>
        <v>46295.379999999903</v>
      </c>
      <c r="J172"/>
    </row>
    <row r="173" spans="1:10" s="62" customFormat="1" x14ac:dyDescent="0.45">
      <c r="A173">
        <v>166</v>
      </c>
      <c r="B173" s="183" t="s">
        <v>352</v>
      </c>
      <c r="C173" s="80" t="s">
        <v>85</v>
      </c>
      <c r="D173" s="80"/>
      <c r="E173" s="81"/>
      <c r="F173" s="187">
        <v>350.98</v>
      </c>
      <c r="G173" s="120"/>
      <c r="H173" s="86"/>
      <c r="I173" s="240">
        <f t="shared" si="2"/>
        <v>46646.359999999906</v>
      </c>
      <c r="J173"/>
    </row>
    <row r="174" spans="1:10" s="62" customFormat="1" x14ac:dyDescent="0.45">
      <c r="A174">
        <v>167</v>
      </c>
      <c r="B174" s="183" t="s">
        <v>352</v>
      </c>
      <c r="C174" s="80" t="s">
        <v>353</v>
      </c>
      <c r="D174" s="80"/>
      <c r="E174" s="81"/>
      <c r="F174" s="187">
        <v>-350.98</v>
      </c>
      <c r="G174" s="120"/>
      <c r="H174" s="86"/>
      <c r="I174" s="240">
        <f>I163+F174-G174-H174</f>
        <v>42389.249999999913</v>
      </c>
      <c r="J174"/>
    </row>
    <row r="175" spans="1:10" s="62" customFormat="1" x14ac:dyDescent="0.45">
      <c r="A175">
        <v>168</v>
      </c>
      <c r="B175" s="183" t="s">
        <v>352</v>
      </c>
      <c r="C175" s="80" t="s">
        <v>87</v>
      </c>
      <c r="D175" s="80"/>
      <c r="E175" s="81"/>
      <c r="F175" s="187">
        <v>350</v>
      </c>
      <c r="G175" s="120"/>
      <c r="H175" s="86"/>
      <c r="I175" s="240">
        <f>I173+F175-G175-H175</f>
        <v>46996.359999999906</v>
      </c>
      <c r="J175"/>
    </row>
    <row r="176" spans="1:10" s="62" customFormat="1" x14ac:dyDescent="0.45">
      <c r="A176">
        <v>169</v>
      </c>
      <c r="B176" s="183" t="s">
        <v>352</v>
      </c>
      <c r="C176" s="80" t="s">
        <v>85</v>
      </c>
      <c r="D176" s="80"/>
      <c r="E176" s="81"/>
      <c r="F176" s="187">
        <v>322.44</v>
      </c>
      <c r="G176" s="120"/>
      <c r="H176" s="86"/>
      <c r="I176" s="240">
        <f t="shared" si="2"/>
        <v>47318.799999999908</v>
      </c>
      <c r="J176"/>
    </row>
    <row r="177" spans="1:10" s="62" customFormat="1" x14ac:dyDescent="0.45">
      <c r="A177">
        <v>170</v>
      </c>
      <c r="B177" s="183" t="s">
        <v>352</v>
      </c>
      <c r="C177" s="80" t="s">
        <v>85</v>
      </c>
      <c r="D177" s="80"/>
      <c r="E177" s="81"/>
      <c r="F177" s="187">
        <v>313.23</v>
      </c>
      <c r="G177" s="120"/>
      <c r="H177" s="86"/>
      <c r="I177" s="240">
        <f t="shared" si="2"/>
        <v>47632.029999999912</v>
      </c>
      <c r="J177"/>
    </row>
    <row r="178" spans="1:10" s="62" customFormat="1" x14ac:dyDescent="0.45">
      <c r="A178">
        <v>171</v>
      </c>
      <c r="B178" s="183" t="s">
        <v>351</v>
      </c>
      <c r="C178" s="80" t="s">
        <v>143</v>
      </c>
      <c r="D178" s="80"/>
      <c r="E178" s="81"/>
      <c r="F178" s="187">
        <v>395</v>
      </c>
      <c r="G178" s="120"/>
      <c r="H178" s="86"/>
      <c r="I178" s="240">
        <f t="shared" si="2"/>
        <v>48027.029999999912</v>
      </c>
      <c r="J178"/>
    </row>
    <row r="179" spans="1:10" s="62" customFormat="1" x14ac:dyDescent="0.45">
      <c r="A179">
        <v>172</v>
      </c>
      <c r="B179" s="183" t="s">
        <v>351</v>
      </c>
      <c r="C179" s="80" t="s">
        <v>87</v>
      </c>
      <c r="D179" s="80"/>
      <c r="E179" s="81"/>
      <c r="F179" s="187">
        <v>389.56</v>
      </c>
      <c r="G179" s="120"/>
      <c r="H179" s="86"/>
      <c r="I179" s="240">
        <f t="shared" si="2"/>
        <v>48416.589999999909</v>
      </c>
      <c r="J179"/>
    </row>
    <row r="180" spans="1:10" s="62" customFormat="1" x14ac:dyDescent="0.45">
      <c r="A180">
        <v>173</v>
      </c>
      <c r="B180" s="183" t="s">
        <v>351</v>
      </c>
      <c r="C180" s="80" t="s">
        <v>177</v>
      </c>
      <c r="D180" s="80"/>
      <c r="E180" s="81"/>
      <c r="F180" s="187">
        <v>320</v>
      </c>
      <c r="G180" s="120"/>
      <c r="H180" s="86"/>
      <c r="I180" s="240">
        <f t="shared" si="2"/>
        <v>48736.589999999909</v>
      </c>
      <c r="J180"/>
    </row>
    <row r="181" spans="1:10" s="62" customFormat="1" x14ac:dyDescent="0.45">
      <c r="A181">
        <v>174</v>
      </c>
      <c r="B181" s="183">
        <v>45771</v>
      </c>
      <c r="C181" s="80" t="s">
        <v>229</v>
      </c>
      <c r="D181" s="80"/>
      <c r="E181" s="81"/>
      <c r="F181" s="81"/>
      <c r="G181" s="250">
        <v>3120</v>
      </c>
      <c r="H181" s="86"/>
      <c r="I181" s="240">
        <f t="shared" si="2"/>
        <v>45616.589999999909</v>
      </c>
      <c r="J181"/>
    </row>
    <row r="182" spans="1:10" s="62" customFormat="1" x14ac:dyDescent="0.45">
      <c r="A182">
        <v>175</v>
      </c>
      <c r="B182" s="183" t="s">
        <v>350</v>
      </c>
      <c r="C182" s="80" t="s">
        <v>181</v>
      </c>
      <c r="D182" s="80"/>
      <c r="E182" s="81"/>
      <c r="F182" s="81"/>
      <c r="G182" s="250">
        <v>140</v>
      </c>
      <c r="H182" s="86"/>
      <c r="I182" s="240">
        <f t="shared" si="2"/>
        <v>45476.589999999909</v>
      </c>
      <c r="J182"/>
    </row>
    <row r="183" spans="1:10" s="62" customFormat="1" x14ac:dyDescent="0.45">
      <c r="A183">
        <v>176</v>
      </c>
      <c r="B183" s="183" t="s">
        <v>350</v>
      </c>
      <c r="C183" s="80" t="s">
        <v>118</v>
      </c>
      <c r="D183" s="80"/>
      <c r="E183" s="81"/>
      <c r="F183" s="81"/>
      <c r="G183" s="249">
        <v>50</v>
      </c>
      <c r="H183" s="86"/>
      <c r="I183" s="240">
        <f t="shared" si="2"/>
        <v>45426.589999999909</v>
      </c>
      <c r="J183"/>
    </row>
    <row r="184" spans="1:10" s="62" customFormat="1" x14ac:dyDescent="0.45">
      <c r="A184">
        <v>177</v>
      </c>
      <c r="B184" s="183" t="s">
        <v>350</v>
      </c>
      <c r="C184" s="80" t="s">
        <v>118</v>
      </c>
      <c r="D184" s="80"/>
      <c r="E184" s="81"/>
      <c r="F184" s="81"/>
      <c r="G184" s="249">
        <v>150</v>
      </c>
      <c r="H184" s="86"/>
      <c r="I184" s="240">
        <f t="shared" si="2"/>
        <v>45276.589999999909</v>
      </c>
      <c r="J184"/>
    </row>
    <row r="185" spans="1:10" s="62" customFormat="1" x14ac:dyDescent="0.45">
      <c r="A185">
        <v>178</v>
      </c>
      <c r="B185" s="183" t="s">
        <v>350</v>
      </c>
      <c r="C185" s="80" t="s">
        <v>119</v>
      </c>
      <c r="D185" s="80"/>
      <c r="E185" s="81"/>
      <c r="F185" s="81"/>
      <c r="G185" s="120"/>
      <c r="H185" s="86">
        <v>0.2</v>
      </c>
      <c r="I185" s="240">
        <f t="shared" si="2"/>
        <v>45276.389999999912</v>
      </c>
      <c r="J185"/>
    </row>
    <row r="186" spans="1:10" s="62" customFormat="1" x14ac:dyDescent="0.45">
      <c r="A186">
        <v>179</v>
      </c>
      <c r="B186" s="183" t="s">
        <v>350</v>
      </c>
      <c r="C186" s="80" t="s">
        <v>85</v>
      </c>
      <c r="D186" s="80"/>
      <c r="E186" s="81"/>
      <c r="F186" s="187">
        <v>1000</v>
      </c>
      <c r="G186" s="120"/>
      <c r="H186" s="86"/>
      <c r="I186" s="240">
        <f t="shared" si="2"/>
        <v>46276.389999999912</v>
      </c>
      <c r="J186"/>
    </row>
    <row r="187" spans="1:10" s="62" customFormat="1" x14ac:dyDescent="0.45">
      <c r="A187">
        <v>180</v>
      </c>
      <c r="B187" s="183" t="s">
        <v>350</v>
      </c>
      <c r="C187" s="80" t="s">
        <v>87</v>
      </c>
      <c r="D187" s="80"/>
      <c r="E187" s="81"/>
      <c r="F187" s="187">
        <v>459.34</v>
      </c>
      <c r="G187" s="120"/>
      <c r="H187" s="86"/>
      <c r="I187" s="240">
        <f t="shared" si="2"/>
        <v>46735.729999999909</v>
      </c>
      <c r="J187"/>
    </row>
    <row r="188" spans="1:10" s="62" customFormat="1" x14ac:dyDescent="0.45">
      <c r="A188">
        <v>181</v>
      </c>
      <c r="B188" s="183" t="s">
        <v>354</v>
      </c>
      <c r="C188" s="80" t="s">
        <v>229</v>
      </c>
      <c r="D188" s="80"/>
      <c r="E188" s="81"/>
      <c r="F188" s="81"/>
      <c r="G188" s="250">
        <v>580</v>
      </c>
      <c r="H188" s="86"/>
      <c r="I188" s="240">
        <f t="shared" si="2"/>
        <v>46155.729999999909</v>
      </c>
      <c r="J188"/>
    </row>
    <row r="189" spans="1:10" s="62" customFormat="1" x14ac:dyDescent="0.45">
      <c r="A189">
        <v>182</v>
      </c>
      <c r="B189" s="183" t="s">
        <v>354</v>
      </c>
      <c r="C189" s="80" t="s">
        <v>115</v>
      </c>
      <c r="D189" s="80"/>
      <c r="E189" s="81"/>
      <c r="F189" s="187">
        <v>752.79</v>
      </c>
      <c r="G189" s="120"/>
      <c r="H189" s="86"/>
      <c r="I189" s="240">
        <f t="shared" si="2"/>
        <v>46908.519999999909</v>
      </c>
      <c r="J189"/>
    </row>
    <row r="190" spans="1:10" s="62" customFormat="1" x14ac:dyDescent="0.45">
      <c r="A190">
        <v>183</v>
      </c>
      <c r="B190" s="183" t="s">
        <v>354</v>
      </c>
      <c r="C190" s="80" t="s">
        <v>85</v>
      </c>
      <c r="D190" s="80"/>
      <c r="E190" s="81"/>
      <c r="F190" s="187">
        <v>401.46</v>
      </c>
      <c r="G190" s="120"/>
      <c r="H190" s="86"/>
      <c r="I190" s="240">
        <f t="shared" si="2"/>
        <v>47309.979999999909</v>
      </c>
      <c r="J190"/>
    </row>
    <row r="191" spans="1:10" s="62" customFormat="1" x14ac:dyDescent="0.45">
      <c r="A191">
        <v>184</v>
      </c>
      <c r="B191" s="183" t="s">
        <v>354</v>
      </c>
      <c r="C191" s="80" t="s">
        <v>86</v>
      </c>
      <c r="D191" s="80"/>
      <c r="E191" s="81"/>
      <c r="F191" s="187">
        <v>394.95</v>
      </c>
      <c r="G191" s="120"/>
      <c r="H191" s="86"/>
      <c r="I191" s="240">
        <f t="shared" si="2"/>
        <v>47704.929999999906</v>
      </c>
      <c r="J191"/>
    </row>
    <row r="192" spans="1:10" s="62" customFormat="1" x14ac:dyDescent="0.45">
      <c r="A192">
        <v>185</v>
      </c>
      <c r="B192" s="183" t="s">
        <v>354</v>
      </c>
      <c r="C192" s="80" t="s">
        <v>85</v>
      </c>
      <c r="D192" s="80"/>
      <c r="E192" s="81"/>
      <c r="F192" s="187">
        <v>344.46</v>
      </c>
      <c r="G192" s="120"/>
      <c r="H192" s="86"/>
      <c r="I192" s="240">
        <f t="shared" si="2"/>
        <v>48049.389999999905</v>
      </c>
      <c r="J192"/>
    </row>
    <row r="193" spans="1:10" s="62" customFormat="1" x14ac:dyDescent="0.45">
      <c r="A193">
        <v>186</v>
      </c>
      <c r="B193" s="183" t="s">
        <v>354</v>
      </c>
      <c r="C193" s="80" t="s">
        <v>115</v>
      </c>
      <c r="D193" s="80"/>
      <c r="E193" s="81"/>
      <c r="F193" s="187">
        <v>340</v>
      </c>
      <c r="G193" s="120"/>
      <c r="H193" s="86"/>
      <c r="I193" s="240">
        <f t="shared" si="2"/>
        <v>48389.389999999905</v>
      </c>
      <c r="J193"/>
    </row>
    <row r="194" spans="1:10" s="62" customFormat="1" x14ac:dyDescent="0.45">
      <c r="A194">
        <v>187</v>
      </c>
      <c r="B194" s="183" t="s">
        <v>367</v>
      </c>
      <c r="C194" s="80" t="s">
        <v>368</v>
      </c>
      <c r="D194" s="80"/>
      <c r="E194" s="81"/>
      <c r="F194" s="81"/>
      <c r="G194" s="250">
        <v>320</v>
      </c>
      <c r="H194" s="86"/>
      <c r="I194" s="240">
        <f t="shared" si="2"/>
        <v>48069.389999999905</v>
      </c>
      <c r="J194"/>
    </row>
    <row r="195" spans="1:10" s="62" customFormat="1" x14ac:dyDescent="0.45">
      <c r="A195">
        <v>188</v>
      </c>
      <c r="B195" s="183" t="s">
        <v>367</v>
      </c>
      <c r="C195" s="80" t="s">
        <v>118</v>
      </c>
      <c r="D195" s="80"/>
      <c r="E195" s="81"/>
      <c r="F195" s="81"/>
      <c r="G195" s="250">
        <v>120</v>
      </c>
      <c r="H195" s="86"/>
      <c r="I195" s="240">
        <f t="shared" si="2"/>
        <v>47949.389999999905</v>
      </c>
      <c r="J195"/>
    </row>
    <row r="196" spans="1:10" s="62" customFormat="1" x14ac:dyDescent="0.45">
      <c r="A196">
        <v>189</v>
      </c>
      <c r="B196" s="183" t="s">
        <v>367</v>
      </c>
      <c r="C196" s="80" t="s">
        <v>118</v>
      </c>
      <c r="D196" s="80"/>
      <c r="E196" s="81"/>
      <c r="F196" s="81"/>
      <c r="G196" s="251">
        <v>13.5</v>
      </c>
      <c r="H196" s="86"/>
      <c r="I196" s="240">
        <f t="shared" si="2"/>
        <v>47935.889999999905</v>
      </c>
      <c r="J196"/>
    </row>
    <row r="197" spans="1:10" s="62" customFormat="1" x14ac:dyDescent="0.45">
      <c r="A197">
        <v>190</v>
      </c>
      <c r="B197" s="183" t="s">
        <v>367</v>
      </c>
      <c r="C197" s="80" t="s">
        <v>85</v>
      </c>
      <c r="D197" s="80"/>
      <c r="E197" s="81"/>
      <c r="F197" s="187">
        <v>347.47</v>
      </c>
      <c r="G197" s="120"/>
      <c r="H197" s="86"/>
      <c r="I197" s="240">
        <f t="shared" si="2"/>
        <v>48283.359999999906</v>
      </c>
      <c r="J197"/>
    </row>
    <row r="198" spans="1:10" s="62" customFormat="1" x14ac:dyDescent="0.45">
      <c r="A198">
        <v>191</v>
      </c>
      <c r="B198" s="183" t="s">
        <v>366</v>
      </c>
      <c r="C198" s="80" t="s">
        <v>85</v>
      </c>
      <c r="D198" s="80"/>
      <c r="E198" s="81"/>
      <c r="F198" s="187">
        <v>381.95</v>
      </c>
      <c r="G198" s="120"/>
      <c r="H198" s="86"/>
      <c r="I198" s="240">
        <f t="shared" si="2"/>
        <v>48665.309999999903</v>
      </c>
      <c r="J198"/>
    </row>
    <row r="199" spans="1:10" s="62" customFormat="1" x14ac:dyDescent="0.45">
      <c r="A199">
        <v>192</v>
      </c>
      <c r="B199" s="183" t="s">
        <v>365</v>
      </c>
      <c r="C199" s="80" t="s">
        <v>380</v>
      </c>
      <c r="D199" s="80"/>
      <c r="E199" s="81"/>
      <c r="F199" s="81"/>
      <c r="G199" s="120"/>
      <c r="H199" s="86">
        <v>44.9</v>
      </c>
      <c r="I199" s="240">
        <f t="shared" si="2"/>
        <v>48620.409999999902</v>
      </c>
      <c r="J199"/>
    </row>
    <row r="200" spans="1:10" s="62" customFormat="1" x14ac:dyDescent="0.45">
      <c r="A200">
        <v>193</v>
      </c>
      <c r="B200" s="183" t="s">
        <v>365</v>
      </c>
      <c r="C200" s="80" t="s">
        <v>85</v>
      </c>
      <c r="D200" s="80"/>
      <c r="E200" s="81"/>
      <c r="F200" s="187">
        <v>469.57</v>
      </c>
      <c r="G200" s="120"/>
      <c r="H200" s="86"/>
      <c r="I200" s="240">
        <f t="shared" ref="I200:I250" si="3">I199+F200-G200-H200</f>
        <v>49089.979999999901</v>
      </c>
      <c r="J200"/>
    </row>
    <row r="201" spans="1:10" s="62" customFormat="1" x14ac:dyDescent="0.45">
      <c r="A201">
        <v>194</v>
      </c>
      <c r="B201" s="183" t="s">
        <v>365</v>
      </c>
      <c r="C201" s="80" t="s">
        <v>87</v>
      </c>
      <c r="D201" s="80"/>
      <c r="E201" s="81"/>
      <c r="F201" s="187">
        <v>409.08</v>
      </c>
      <c r="G201" s="120"/>
      <c r="H201" s="86"/>
      <c r="I201" s="240">
        <f t="shared" si="3"/>
        <v>49499.059999999903</v>
      </c>
      <c r="J201"/>
    </row>
    <row r="202" spans="1:10" s="62" customFormat="1" x14ac:dyDescent="0.45">
      <c r="A202">
        <v>195</v>
      </c>
      <c r="B202" s="183" t="s">
        <v>365</v>
      </c>
      <c r="C202" s="80" t="s">
        <v>87</v>
      </c>
      <c r="D202" s="80"/>
      <c r="E202" s="81"/>
      <c r="F202" s="187">
        <v>396.11</v>
      </c>
      <c r="G202" s="120"/>
      <c r="H202" s="86"/>
      <c r="I202" s="240">
        <f t="shared" si="3"/>
        <v>49895.169999999904</v>
      </c>
      <c r="J202"/>
    </row>
    <row r="203" spans="1:10" s="62" customFormat="1" x14ac:dyDescent="0.45">
      <c r="A203">
        <v>196</v>
      </c>
      <c r="B203" s="183" t="s">
        <v>365</v>
      </c>
      <c r="C203" s="80" t="s">
        <v>87</v>
      </c>
      <c r="D203" s="80"/>
      <c r="E203" s="81"/>
      <c r="F203" s="187">
        <v>394.03</v>
      </c>
      <c r="G203" s="120"/>
      <c r="H203" s="86"/>
      <c r="I203" s="240">
        <f t="shared" si="3"/>
        <v>50289.199999999903</v>
      </c>
      <c r="J203"/>
    </row>
    <row r="204" spans="1:10" s="62" customFormat="1" x14ac:dyDescent="0.45">
      <c r="A204">
        <v>197</v>
      </c>
      <c r="B204" s="183" t="s">
        <v>365</v>
      </c>
      <c r="C204" s="80" t="s">
        <v>113</v>
      </c>
      <c r="D204" s="80"/>
      <c r="E204" s="81"/>
      <c r="F204" s="187">
        <v>390</v>
      </c>
      <c r="G204" s="120"/>
      <c r="H204" s="86"/>
      <c r="I204" s="240">
        <f t="shared" si="3"/>
        <v>50679.199999999903</v>
      </c>
      <c r="J204"/>
    </row>
    <row r="205" spans="1:10" s="62" customFormat="1" x14ac:dyDescent="0.45">
      <c r="A205">
        <v>198</v>
      </c>
      <c r="B205" s="183" t="s">
        <v>365</v>
      </c>
      <c r="C205" s="80" t="s">
        <v>115</v>
      </c>
      <c r="D205" s="80"/>
      <c r="E205" s="81"/>
      <c r="F205" s="187">
        <v>386.41</v>
      </c>
      <c r="G205" s="120"/>
      <c r="H205" s="86"/>
      <c r="I205" s="240">
        <f t="shared" si="3"/>
        <v>51065.609999999906</v>
      </c>
      <c r="J205"/>
    </row>
    <row r="206" spans="1:10" s="62" customFormat="1" x14ac:dyDescent="0.45">
      <c r="A206">
        <v>199</v>
      </c>
      <c r="B206" s="183" t="s">
        <v>365</v>
      </c>
      <c r="C206" s="80" t="s">
        <v>143</v>
      </c>
      <c r="D206" s="80"/>
      <c r="E206" s="81"/>
      <c r="F206" s="187">
        <v>376.42</v>
      </c>
      <c r="G206" s="120"/>
      <c r="H206" s="86"/>
      <c r="I206" s="240">
        <f t="shared" si="3"/>
        <v>51442.029999999904</v>
      </c>
      <c r="J206"/>
    </row>
    <row r="207" spans="1:10" s="62" customFormat="1" x14ac:dyDescent="0.45">
      <c r="A207">
        <v>200</v>
      </c>
      <c r="B207" s="183" t="s">
        <v>365</v>
      </c>
      <c r="C207" s="80" t="s">
        <v>85</v>
      </c>
      <c r="D207" s="80"/>
      <c r="E207" s="81"/>
      <c r="F207" s="187">
        <v>366</v>
      </c>
      <c r="G207" s="120"/>
      <c r="H207" s="86"/>
      <c r="I207" s="240">
        <f t="shared" si="3"/>
        <v>51808.029999999904</v>
      </c>
      <c r="J207"/>
    </row>
    <row r="208" spans="1:10" s="62" customFormat="1" x14ac:dyDescent="0.45">
      <c r="A208">
        <v>201</v>
      </c>
      <c r="B208" s="183" t="s">
        <v>365</v>
      </c>
      <c r="C208" s="80" t="s">
        <v>87</v>
      </c>
      <c r="D208" s="80"/>
      <c r="E208" s="81"/>
      <c r="F208" s="187">
        <v>358</v>
      </c>
      <c r="G208" s="120"/>
      <c r="H208" s="86"/>
      <c r="I208" s="240">
        <f t="shared" si="3"/>
        <v>52166.029999999904</v>
      </c>
      <c r="J208"/>
    </row>
    <row r="209" spans="1:10" s="62" customFormat="1" x14ac:dyDescent="0.45">
      <c r="A209">
        <v>202</v>
      </c>
      <c r="B209" s="183" t="s">
        <v>365</v>
      </c>
      <c r="C209" s="80" t="s">
        <v>85</v>
      </c>
      <c r="D209" s="80"/>
      <c r="E209" s="81"/>
      <c r="F209" s="187">
        <v>336.6</v>
      </c>
      <c r="G209" s="120"/>
      <c r="H209" s="86"/>
      <c r="I209" s="240">
        <f t="shared" si="3"/>
        <v>52502.629999999903</v>
      </c>
      <c r="J209"/>
    </row>
    <row r="210" spans="1:10" s="62" customFormat="1" x14ac:dyDescent="0.45">
      <c r="A210">
        <v>203</v>
      </c>
      <c r="B210" s="183" t="s">
        <v>372</v>
      </c>
      <c r="C210" s="80" t="s">
        <v>119</v>
      </c>
      <c r="D210" s="80"/>
      <c r="E210" s="81"/>
      <c r="F210" s="81"/>
      <c r="G210" s="120"/>
      <c r="H210" s="86">
        <v>0.85</v>
      </c>
      <c r="I210" s="240">
        <f t="shared" si="3"/>
        <v>52501.779999999904</v>
      </c>
      <c r="J210"/>
    </row>
    <row r="211" spans="1:10" s="62" customFormat="1" x14ac:dyDescent="0.45">
      <c r="A211">
        <v>204</v>
      </c>
      <c r="B211" s="183" t="s">
        <v>372</v>
      </c>
      <c r="C211" s="80" t="s">
        <v>374</v>
      </c>
      <c r="D211" s="80"/>
      <c r="E211" s="81"/>
      <c r="F211" s="81"/>
      <c r="G211" s="249">
        <v>15449.72</v>
      </c>
      <c r="H211" s="86"/>
      <c r="I211" s="240">
        <f t="shared" si="3"/>
        <v>37052.059999999903</v>
      </c>
      <c r="J211"/>
    </row>
    <row r="212" spans="1:10" s="62" customFormat="1" x14ac:dyDescent="0.45">
      <c r="A212">
        <v>205</v>
      </c>
      <c r="B212" s="183" t="s">
        <v>372</v>
      </c>
      <c r="C212" s="80" t="s">
        <v>229</v>
      </c>
      <c r="D212" s="80"/>
      <c r="E212" s="81"/>
      <c r="F212" s="81"/>
      <c r="G212" s="250">
        <v>2820</v>
      </c>
      <c r="H212" s="86"/>
      <c r="I212" s="240">
        <f t="shared" si="3"/>
        <v>34232.059999999903</v>
      </c>
      <c r="J212"/>
    </row>
    <row r="213" spans="1:10" s="62" customFormat="1" x14ac:dyDescent="0.45">
      <c r="A213">
        <v>206</v>
      </c>
      <c r="B213" s="183" t="s">
        <v>372</v>
      </c>
      <c r="C213" s="80" t="s">
        <v>118</v>
      </c>
      <c r="D213" s="80"/>
      <c r="E213" s="81"/>
      <c r="F213" s="81"/>
      <c r="G213" s="250">
        <v>105.8</v>
      </c>
      <c r="H213" s="86"/>
      <c r="I213" s="240">
        <f t="shared" si="3"/>
        <v>34126.2599999999</v>
      </c>
      <c r="J213"/>
    </row>
    <row r="214" spans="1:10" s="62" customFormat="1" x14ac:dyDescent="0.45">
      <c r="A214">
        <v>207</v>
      </c>
      <c r="B214" s="183" t="s">
        <v>372</v>
      </c>
      <c r="C214" s="80" t="s">
        <v>373</v>
      </c>
      <c r="D214" s="80"/>
      <c r="E214" s="81"/>
      <c r="F214" s="81"/>
      <c r="G214" s="120"/>
      <c r="H214" s="86">
        <v>1</v>
      </c>
      <c r="I214" s="240">
        <f t="shared" si="3"/>
        <v>34125.2599999999</v>
      </c>
      <c r="J214"/>
    </row>
    <row r="215" spans="1:10" s="62" customFormat="1" x14ac:dyDescent="0.45">
      <c r="A215">
        <v>208</v>
      </c>
      <c r="B215" s="183" t="s">
        <v>372</v>
      </c>
      <c r="C215" s="80" t="s">
        <v>115</v>
      </c>
      <c r="D215" s="80"/>
      <c r="E215" s="81"/>
      <c r="F215" s="187">
        <v>592.64</v>
      </c>
      <c r="I215" s="240">
        <f t="shared" si="3"/>
        <v>34717.8999999999</v>
      </c>
      <c r="J215"/>
    </row>
    <row r="216" spans="1:10" s="62" customFormat="1" x14ac:dyDescent="0.45">
      <c r="A216">
        <v>209</v>
      </c>
      <c r="B216" s="183" t="s">
        <v>372</v>
      </c>
      <c r="C216" s="80" t="s">
        <v>87</v>
      </c>
      <c r="D216" s="80"/>
      <c r="E216" s="81"/>
      <c r="F216" s="187">
        <v>500</v>
      </c>
      <c r="I216" s="240">
        <f t="shared" si="3"/>
        <v>35217.8999999999</v>
      </c>
      <c r="J216"/>
    </row>
    <row r="217" spans="1:10" s="62" customFormat="1" x14ac:dyDescent="0.45">
      <c r="A217">
        <v>210</v>
      </c>
      <c r="B217" s="183" t="s">
        <v>372</v>
      </c>
      <c r="C217" s="80" t="s">
        <v>85</v>
      </c>
      <c r="D217" s="80"/>
      <c r="E217" s="81"/>
      <c r="F217" s="187">
        <v>480</v>
      </c>
      <c r="I217" s="240">
        <f t="shared" si="3"/>
        <v>35697.8999999999</v>
      </c>
      <c r="J217"/>
    </row>
    <row r="218" spans="1:10" s="62" customFormat="1" x14ac:dyDescent="0.45">
      <c r="A218">
        <v>211</v>
      </c>
      <c r="B218" s="183" t="s">
        <v>372</v>
      </c>
      <c r="C218" s="80" t="s">
        <v>87</v>
      </c>
      <c r="D218" s="80"/>
      <c r="E218" s="81"/>
      <c r="F218" s="187">
        <v>452.11</v>
      </c>
      <c r="G218" s="120"/>
      <c r="H218" s="86"/>
      <c r="I218" s="240">
        <f t="shared" si="3"/>
        <v>36150.0099999999</v>
      </c>
      <c r="J218"/>
    </row>
    <row r="219" spans="1:10" s="62" customFormat="1" x14ac:dyDescent="0.45">
      <c r="A219">
        <v>212</v>
      </c>
      <c r="B219" s="183" t="s">
        <v>372</v>
      </c>
      <c r="C219" s="80" t="s">
        <v>378</v>
      </c>
      <c r="D219" s="80"/>
      <c r="E219" s="81"/>
      <c r="F219" s="187">
        <v>431</v>
      </c>
      <c r="G219" s="120"/>
      <c r="H219" s="86"/>
      <c r="I219" s="240">
        <f t="shared" si="3"/>
        <v>36581.0099999999</v>
      </c>
      <c r="J219"/>
    </row>
    <row r="220" spans="1:10" s="62" customFormat="1" x14ac:dyDescent="0.45">
      <c r="A220">
        <v>213</v>
      </c>
      <c r="B220" s="183" t="s">
        <v>372</v>
      </c>
      <c r="C220" s="80" t="s">
        <v>85</v>
      </c>
      <c r="D220" s="80"/>
      <c r="E220" s="81"/>
      <c r="F220" s="187">
        <v>400</v>
      </c>
      <c r="G220" s="120"/>
      <c r="H220" s="86"/>
      <c r="I220" s="240">
        <f t="shared" si="3"/>
        <v>36981.0099999999</v>
      </c>
      <c r="J220"/>
    </row>
    <row r="221" spans="1:10" s="62" customFormat="1" x14ac:dyDescent="0.45">
      <c r="A221">
        <v>214</v>
      </c>
      <c r="B221" s="183" t="s">
        <v>372</v>
      </c>
      <c r="C221" s="80" t="s">
        <v>87</v>
      </c>
      <c r="D221" s="80"/>
      <c r="E221" s="81"/>
      <c r="F221" s="187">
        <v>387.15</v>
      </c>
      <c r="G221" s="120"/>
      <c r="H221" s="86"/>
      <c r="I221" s="240">
        <f t="shared" si="3"/>
        <v>37368.159999999902</v>
      </c>
      <c r="J221"/>
    </row>
    <row r="222" spans="1:10" s="62" customFormat="1" x14ac:dyDescent="0.45">
      <c r="A222">
        <v>215</v>
      </c>
      <c r="B222" s="183" t="s">
        <v>372</v>
      </c>
      <c r="C222" s="80" t="s">
        <v>85</v>
      </c>
      <c r="D222" s="80"/>
      <c r="E222" s="81"/>
      <c r="F222" s="187">
        <v>378.78</v>
      </c>
      <c r="G222" s="120"/>
      <c r="H222" s="86"/>
      <c r="I222" s="240">
        <f t="shared" si="3"/>
        <v>37746.9399999999</v>
      </c>
      <c r="J222"/>
    </row>
    <row r="223" spans="1:10" s="62" customFormat="1" x14ac:dyDescent="0.45">
      <c r="A223">
        <v>216</v>
      </c>
      <c r="B223" s="183" t="s">
        <v>372</v>
      </c>
      <c r="C223" s="80" t="s">
        <v>86</v>
      </c>
      <c r="D223" s="80"/>
      <c r="E223" s="81"/>
      <c r="F223" s="187">
        <v>376.89</v>
      </c>
      <c r="G223" s="120"/>
      <c r="H223" s="86"/>
      <c r="I223" s="240">
        <f t="shared" si="3"/>
        <v>38123.8299999999</v>
      </c>
      <c r="J223"/>
    </row>
    <row r="224" spans="1:10" s="62" customFormat="1" x14ac:dyDescent="0.45">
      <c r="A224">
        <v>217</v>
      </c>
      <c r="B224" s="183" t="s">
        <v>372</v>
      </c>
      <c r="C224" s="80" t="s">
        <v>85</v>
      </c>
      <c r="D224" s="80"/>
      <c r="E224" s="81"/>
      <c r="F224" s="187">
        <v>370</v>
      </c>
      <c r="G224" s="120"/>
      <c r="H224" s="86"/>
      <c r="I224" s="240">
        <f t="shared" si="3"/>
        <v>38493.8299999999</v>
      </c>
      <c r="J224"/>
    </row>
    <row r="225" spans="1:10" s="62" customFormat="1" x14ac:dyDescent="0.45">
      <c r="A225">
        <v>218</v>
      </c>
      <c r="B225" s="183" t="s">
        <v>372</v>
      </c>
      <c r="C225" s="80" t="s">
        <v>379</v>
      </c>
      <c r="D225" s="80"/>
      <c r="E225" s="81"/>
      <c r="F225" s="187">
        <v>330.71</v>
      </c>
      <c r="G225" s="120"/>
      <c r="H225" s="86"/>
      <c r="I225" s="240">
        <f t="shared" si="3"/>
        <v>38824.539999999899</v>
      </c>
      <c r="J225"/>
    </row>
    <row r="226" spans="1:10" s="62" customFormat="1" x14ac:dyDescent="0.45">
      <c r="A226">
        <v>219</v>
      </c>
      <c r="B226" s="183" t="s">
        <v>372</v>
      </c>
      <c r="C226" s="80" t="s">
        <v>86</v>
      </c>
      <c r="D226" s="80"/>
      <c r="E226" s="81"/>
      <c r="F226" s="187">
        <v>308.92</v>
      </c>
      <c r="G226" s="120"/>
      <c r="H226" s="86"/>
      <c r="I226" s="240">
        <f t="shared" si="3"/>
        <v>39133.459999999897</v>
      </c>
      <c r="J226"/>
    </row>
    <row r="227" spans="1:10" s="62" customFormat="1" x14ac:dyDescent="0.45">
      <c r="A227">
        <v>220</v>
      </c>
      <c r="B227" s="183" t="s">
        <v>372</v>
      </c>
      <c r="C227" s="80" t="s">
        <v>87</v>
      </c>
      <c r="D227" s="80"/>
      <c r="E227" s="81"/>
      <c r="F227" s="187">
        <v>150</v>
      </c>
      <c r="G227" s="120"/>
      <c r="H227" s="86"/>
      <c r="I227" s="240">
        <f t="shared" si="3"/>
        <v>39283.459999999897</v>
      </c>
      <c r="J227"/>
    </row>
    <row r="228" spans="1:10" s="62" customFormat="1" x14ac:dyDescent="0.45">
      <c r="A228">
        <v>221</v>
      </c>
      <c r="B228" s="183" t="s">
        <v>376</v>
      </c>
      <c r="C228" s="80" t="s">
        <v>377</v>
      </c>
      <c r="D228" s="80"/>
      <c r="E228" s="81"/>
      <c r="F228" s="81"/>
      <c r="G228" s="250">
        <v>600</v>
      </c>
      <c r="H228" s="86"/>
      <c r="I228" s="240">
        <f t="shared" si="3"/>
        <v>38683.459999999897</v>
      </c>
      <c r="J228"/>
    </row>
    <row r="229" spans="1:10" s="62" customFormat="1" x14ac:dyDescent="0.45">
      <c r="A229">
        <v>222</v>
      </c>
      <c r="B229" s="183" t="s">
        <v>376</v>
      </c>
      <c r="C229" s="80" t="s">
        <v>118</v>
      </c>
      <c r="D229" s="80"/>
      <c r="E229" s="81"/>
      <c r="F229" s="81"/>
      <c r="G229" s="250">
        <v>27</v>
      </c>
      <c r="H229" s="86"/>
      <c r="I229" s="240">
        <f t="shared" si="3"/>
        <v>38656.459999999897</v>
      </c>
      <c r="J229"/>
    </row>
    <row r="230" spans="1:10" s="62" customFormat="1" x14ac:dyDescent="0.45">
      <c r="A230">
        <v>223</v>
      </c>
      <c r="B230" s="183" t="s">
        <v>376</v>
      </c>
      <c r="C230" s="80" t="s">
        <v>118</v>
      </c>
      <c r="D230" s="80"/>
      <c r="E230" s="81"/>
      <c r="F230" s="81"/>
      <c r="G230" s="250">
        <v>207</v>
      </c>
      <c r="H230" s="86"/>
      <c r="I230" s="240">
        <f t="shared" si="3"/>
        <v>38449.459999999897</v>
      </c>
      <c r="J230"/>
    </row>
    <row r="231" spans="1:10" s="62" customFormat="1" x14ac:dyDescent="0.45">
      <c r="A231">
        <v>224</v>
      </c>
      <c r="B231" s="183" t="s">
        <v>376</v>
      </c>
      <c r="C231" s="80" t="s">
        <v>118</v>
      </c>
      <c r="D231" s="80"/>
      <c r="E231" s="81"/>
      <c r="F231" s="81"/>
      <c r="G231" s="250">
        <v>3.5</v>
      </c>
      <c r="H231" s="86"/>
      <c r="I231" s="240">
        <f t="shared" si="3"/>
        <v>38445.959999999897</v>
      </c>
      <c r="J231"/>
    </row>
    <row r="232" spans="1:10" s="62" customFormat="1" x14ac:dyDescent="0.45">
      <c r="A232">
        <v>225</v>
      </c>
      <c r="B232" s="183" t="s">
        <v>376</v>
      </c>
      <c r="C232" s="80" t="s">
        <v>86</v>
      </c>
      <c r="D232" s="80"/>
      <c r="E232" s="80"/>
      <c r="F232" s="187">
        <v>883.02</v>
      </c>
      <c r="G232" s="120"/>
      <c r="H232" s="86"/>
      <c r="I232" s="240">
        <f t="shared" si="3"/>
        <v>39328.979999999894</v>
      </c>
      <c r="J232"/>
    </row>
    <row r="233" spans="1:10" s="62" customFormat="1" x14ac:dyDescent="0.45">
      <c r="A233">
        <v>226</v>
      </c>
      <c r="B233" s="183" t="s">
        <v>376</v>
      </c>
      <c r="C233" s="80" t="s">
        <v>115</v>
      </c>
      <c r="D233" s="80"/>
      <c r="E233" s="80"/>
      <c r="F233" s="187">
        <v>700</v>
      </c>
      <c r="G233" s="120"/>
      <c r="H233" s="86"/>
      <c r="I233" s="240">
        <f t="shared" si="3"/>
        <v>40028.979999999894</v>
      </c>
      <c r="J233"/>
    </row>
    <row r="234" spans="1:10" s="62" customFormat="1" x14ac:dyDescent="0.45">
      <c r="A234">
        <v>227</v>
      </c>
      <c r="B234" s="183" t="s">
        <v>376</v>
      </c>
      <c r="C234" s="80" t="s">
        <v>87</v>
      </c>
      <c r="D234" s="80"/>
      <c r="E234" s="80"/>
      <c r="F234" s="187">
        <v>486.36</v>
      </c>
      <c r="G234" s="120"/>
      <c r="H234" s="86"/>
      <c r="I234" s="240">
        <f t="shared" si="3"/>
        <v>40515.339999999895</v>
      </c>
      <c r="J234"/>
    </row>
    <row r="235" spans="1:10" s="62" customFormat="1" x14ac:dyDescent="0.45">
      <c r="A235">
        <v>228</v>
      </c>
      <c r="B235" s="183" t="s">
        <v>376</v>
      </c>
      <c r="C235" s="80" t="s">
        <v>85</v>
      </c>
      <c r="D235" s="80"/>
      <c r="E235" s="80"/>
      <c r="F235" s="187">
        <v>431.85</v>
      </c>
      <c r="G235" s="120"/>
      <c r="H235" s="86"/>
      <c r="I235" s="240">
        <f t="shared" si="3"/>
        <v>40947.189999999893</v>
      </c>
      <c r="J235"/>
    </row>
    <row r="236" spans="1:10" s="62" customFormat="1" x14ac:dyDescent="0.45">
      <c r="A236">
        <v>229</v>
      </c>
      <c r="B236" s="183" t="s">
        <v>376</v>
      </c>
      <c r="C236" s="80" t="s">
        <v>85</v>
      </c>
      <c r="D236" s="80"/>
      <c r="E236" s="80"/>
      <c r="F236" s="187">
        <v>420</v>
      </c>
      <c r="G236" s="120"/>
      <c r="H236" s="86"/>
      <c r="I236" s="240">
        <f t="shared" si="3"/>
        <v>41367.189999999893</v>
      </c>
      <c r="J236"/>
    </row>
    <row r="237" spans="1:10" s="62" customFormat="1" x14ac:dyDescent="0.45">
      <c r="A237">
        <v>230</v>
      </c>
      <c r="B237" s="183" t="s">
        <v>376</v>
      </c>
      <c r="C237" s="80" t="s">
        <v>85</v>
      </c>
      <c r="D237" s="80"/>
      <c r="E237" s="80"/>
      <c r="F237" s="187">
        <v>394</v>
      </c>
      <c r="G237" s="120"/>
      <c r="H237" s="86"/>
      <c r="I237" s="240">
        <f t="shared" si="3"/>
        <v>41761.189999999893</v>
      </c>
      <c r="J237"/>
    </row>
    <row r="238" spans="1:10" s="62" customFormat="1" x14ac:dyDescent="0.45">
      <c r="A238">
        <v>231</v>
      </c>
      <c r="B238" s="183" t="s">
        <v>376</v>
      </c>
      <c r="C238" s="80" t="s">
        <v>115</v>
      </c>
      <c r="D238" s="80"/>
      <c r="E238" s="80"/>
      <c r="F238" s="187">
        <v>374.6</v>
      </c>
      <c r="G238" s="120"/>
      <c r="H238" s="86"/>
      <c r="I238" s="240">
        <f t="shared" si="3"/>
        <v>42135.789999999892</v>
      </c>
      <c r="J238"/>
    </row>
    <row r="239" spans="1:10" s="62" customFormat="1" x14ac:dyDescent="0.45">
      <c r="A239">
        <v>232</v>
      </c>
      <c r="B239" s="183" t="s">
        <v>376</v>
      </c>
      <c r="C239" s="80" t="s">
        <v>229</v>
      </c>
      <c r="D239" s="80"/>
      <c r="E239" s="81"/>
      <c r="F239" s="81"/>
      <c r="G239" s="250">
        <v>225</v>
      </c>
      <c r="H239" s="86"/>
      <c r="I239" s="240">
        <f t="shared" si="3"/>
        <v>41910.789999999892</v>
      </c>
      <c r="J239"/>
    </row>
    <row r="240" spans="1:10" s="62" customFormat="1" x14ac:dyDescent="0.45">
      <c r="A240">
        <v>233</v>
      </c>
      <c r="B240" s="183" t="s">
        <v>376</v>
      </c>
      <c r="C240" s="80" t="s">
        <v>141</v>
      </c>
      <c r="D240" s="80"/>
      <c r="E240" s="81"/>
      <c r="F240" s="81"/>
      <c r="G240" s="249">
        <v>200</v>
      </c>
      <c r="H240" s="86"/>
      <c r="I240" s="240">
        <f t="shared" si="3"/>
        <v>41710.789999999892</v>
      </c>
      <c r="J240"/>
    </row>
    <row r="241" spans="1:10" s="62" customFormat="1" x14ac:dyDescent="0.45">
      <c r="A241">
        <v>234</v>
      </c>
      <c r="B241" s="183" t="s">
        <v>376</v>
      </c>
      <c r="C241" s="80" t="s">
        <v>85</v>
      </c>
      <c r="D241" s="80"/>
      <c r="E241" s="80"/>
      <c r="F241" s="187">
        <v>366.45</v>
      </c>
      <c r="G241" s="120"/>
      <c r="H241" s="86"/>
      <c r="I241" s="240">
        <f t="shared" si="3"/>
        <v>42077.239999999889</v>
      </c>
      <c r="J241"/>
    </row>
    <row r="242" spans="1:10" s="62" customFormat="1" x14ac:dyDescent="0.45">
      <c r="A242">
        <v>235</v>
      </c>
      <c r="B242" s="183" t="s">
        <v>376</v>
      </c>
      <c r="C242" s="80" t="s">
        <v>85</v>
      </c>
      <c r="D242" s="80"/>
      <c r="E242" s="80"/>
      <c r="F242" s="187">
        <v>363.1</v>
      </c>
      <c r="G242" s="120"/>
      <c r="H242" s="86"/>
      <c r="I242" s="240">
        <f t="shared" si="3"/>
        <v>42440.339999999887</v>
      </c>
      <c r="J242"/>
    </row>
    <row r="243" spans="1:10" s="62" customFormat="1" x14ac:dyDescent="0.45">
      <c r="A243">
        <v>236</v>
      </c>
      <c r="B243" s="183" t="s">
        <v>376</v>
      </c>
      <c r="C243" s="80" t="s">
        <v>85</v>
      </c>
      <c r="D243" s="80"/>
      <c r="E243" s="80"/>
      <c r="F243" s="187">
        <v>352</v>
      </c>
      <c r="I243" s="240">
        <f t="shared" si="3"/>
        <v>42792.339999999887</v>
      </c>
      <c r="J243"/>
    </row>
    <row r="244" spans="1:10" s="62" customFormat="1" x14ac:dyDescent="0.45">
      <c r="A244">
        <v>237</v>
      </c>
      <c r="B244" s="183" t="s">
        <v>376</v>
      </c>
      <c r="C244" s="80" t="s">
        <v>85</v>
      </c>
      <c r="D244" s="80"/>
      <c r="E244" s="80"/>
      <c r="F244" s="187">
        <v>335.85</v>
      </c>
      <c r="I244" s="240">
        <f t="shared" si="3"/>
        <v>43128.189999999886</v>
      </c>
      <c r="J244"/>
    </row>
    <row r="245" spans="1:10" s="62" customFormat="1" x14ac:dyDescent="0.45">
      <c r="A245">
        <v>238</v>
      </c>
      <c r="B245" s="183" t="s">
        <v>376</v>
      </c>
      <c r="C245" s="80" t="s">
        <v>381</v>
      </c>
      <c r="D245" s="80"/>
      <c r="E245" s="80"/>
      <c r="F245" s="187">
        <v>322.22000000000003</v>
      </c>
      <c r="I245" s="240">
        <f t="shared" si="3"/>
        <v>43450.409999999887</v>
      </c>
      <c r="J245"/>
    </row>
    <row r="246" spans="1:10" s="62" customFormat="1" x14ac:dyDescent="0.45">
      <c r="A246">
        <v>239</v>
      </c>
      <c r="B246" s="183" t="s">
        <v>376</v>
      </c>
      <c r="C246" s="80" t="s">
        <v>85</v>
      </c>
      <c r="D246" s="80"/>
      <c r="E246" s="80"/>
      <c r="F246" s="187">
        <v>317.52</v>
      </c>
      <c r="G246" s="120"/>
      <c r="H246" s="86"/>
      <c r="I246" s="240">
        <f t="shared" si="3"/>
        <v>43767.929999999884</v>
      </c>
      <c r="J246"/>
    </row>
    <row r="247" spans="1:10" s="62" customFormat="1" x14ac:dyDescent="0.45">
      <c r="A247">
        <v>240</v>
      </c>
      <c r="B247" s="183" t="s">
        <v>376</v>
      </c>
      <c r="C247" s="80" t="s">
        <v>85</v>
      </c>
      <c r="D247" s="80"/>
      <c r="E247" s="80"/>
      <c r="F247" s="187">
        <v>400</v>
      </c>
      <c r="G247" s="120"/>
      <c r="H247" s="86"/>
      <c r="I247" s="240">
        <f t="shared" si="3"/>
        <v>44167.929999999884</v>
      </c>
      <c r="J247"/>
    </row>
    <row r="248" spans="1:10" s="62" customFormat="1" x14ac:dyDescent="0.45">
      <c r="A248">
        <v>241</v>
      </c>
      <c r="B248" s="183" t="s">
        <v>376</v>
      </c>
      <c r="C248" s="80" t="s">
        <v>85</v>
      </c>
      <c r="D248" s="80"/>
      <c r="E248" s="80"/>
      <c r="F248" s="187">
        <v>314.83</v>
      </c>
      <c r="G248" s="120"/>
      <c r="H248" s="86"/>
      <c r="I248" s="240">
        <f t="shared" si="3"/>
        <v>44482.759999999886</v>
      </c>
      <c r="J248"/>
    </row>
    <row r="249" spans="1:10" s="62" customFormat="1" x14ac:dyDescent="0.45">
      <c r="A249">
        <v>242</v>
      </c>
      <c r="B249" s="183" t="s">
        <v>376</v>
      </c>
      <c r="C249" s="80" t="s">
        <v>211</v>
      </c>
      <c r="D249" s="80"/>
      <c r="E249" s="81"/>
      <c r="F249" s="81"/>
      <c r="G249" s="81"/>
      <c r="H249" s="86">
        <v>35</v>
      </c>
      <c r="I249" s="240">
        <f t="shared" si="3"/>
        <v>44447.759999999886</v>
      </c>
      <c r="J249"/>
    </row>
    <row r="250" spans="1:10" s="62" customFormat="1" x14ac:dyDescent="0.45">
      <c r="A250">
        <v>243</v>
      </c>
      <c r="B250" s="183" t="s">
        <v>376</v>
      </c>
      <c r="C250" s="80" t="s">
        <v>212</v>
      </c>
      <c r="D250" s="80"/>
      <c r="E250" s="81"/>
      <c r="F250" s="81"/>
      <c r="G250" s="120"/>
      <c r="H250" s="86">
        <v>5.5</v>
      </c>
      <c r="I250" s="240">
        <f t="shared" si="3"/>
        <v>44442.259999999886</v>
      </c>
      <c r="J250"/>
    </row>
    <row r="251" spans="1:10" s="62" customFormat="1" ht="14.65" thickBot="1" x14ac:dyDescent="0.5">
      <c r="A251"/>
      <c r="B251" s="171"/>
      <c r="C251"/>
      <c r="D251"/>
      <c r="E251" s="6"/>
      <c r="F251" s="84">
        <f>SUM(F8:F250)</f>
        <v>66495.64999999998</v>
      </c>
      <c r="G251" s="122">
        <f>SUM(G8:G250)</f>
        <v>85373.55</v>
      </c>
      <c r="H251" s="88">
        <f>SUM(H8:H250)</f>
        <v>106.99999999999999</v>
      </c>
      <c r="I251" s="7"/>
      <c r="J251"/>
    </row>
    <row r="252" spans="1:10" s="62" customFormat="1" ht="14.65" thickTop="1" x14ac:dyDescent="0.45">
      <c r="A252"/>
      <c r="B252" t="s">
        <v>25</v>
      </c>
      <c r="C252" s="6" t="s">
        <v>25</v>
      </c>
      <c r="D252" s="6" t="s">
        <v>25</v>
      </c>
      <c r="E252" s="6" t="s">
        <v>25</v>
      </c>
      <c r="F252" s="47"/>
      <c r="G252" s="120"/>
      <c r="H252" s="86"/>
      <c r="I252" s="7"/>
      <c r="J252"/>
    </row>
    <row r="253" spans="1:10" s="62" customFormat="1" x14ac:dyDescent="0.45">
      <c r="A253"/>
      <c r="B253"/>
      <c r="C253" s="14" t="s">
        <v>25</v>
      </c>
      <c r="D253"/>
      <c r="E253" s="6"/>
      <c r="F253" s="47" t="s">
        <v>25</v>
      </c>
      <c r="G253" s="120"/>
      <c r="H253" s="86"/>
      <c r="I253" s="7"/>
      <c r="J253"/>
    </row>
    <row r="254" spans="1:10" s="62" customFormat="1" x14ac:dyDescent="0.45">
      <c r="A254"/>
      <c r="B254" s="4"/>
      <c r="C254" s="4"/>
      <c r="D254" s="4"/>
      <c r="E254" s="16"/>
      <c r="F254" s="47"/>
      <c r="G254" s="120"/>
      <c r="H254" s="86"/>
      <c r="I254"/>
      <c r="J254"/>
    </row>
    <row r="255" spans="1:10" s="62" customFormat="1" x14ac:dyDescent="0.45">
      <c r="A255"/>
      <c r="B255" s="4"/>
      <c r="C255" s="307" t="s">
        <v>106</v>
      </c>
      <c r="D255" s="307"/>
      <c r="E255" s="307"/>
      <c r="F255" s="47"/>
      <c r="G255" s="120"/>
      <c r="H255" s="86"/>
      <c r="I255"/>
      <c r="J255"/>
    </row>
    <row r="256" spans="1:10" s="62" customFormat="1" x14ac:dyDescent="0.45">
      <c r="A256"/>
      <c r="B256" s="4"/>
      <c r="C256" s="57"/>
      <c r="D256" s="57"/>
      <c r="E256" s="57"/>
      <c r="F256" s="8"/>
      <c r="G256" s="120"/>
      <c r="H256" s="86"/>
      <c r="I256"/>
      <c r="J256"/>
    </row>
    <row r="257" spans="1:10" s="62" customFormat="1" x14ac:dyDescent="0.45">
      <c r="A257"/>
      <c r="B257" s="4"/>
      <c r="C257" s="17" t="s">
        <v>0</v>
      </c>
      <c r="D257" s="18" t="s">
        <v>12</v>
      </c>
      <c r="E257" s="18" t="s">
        <v>11</v>
      </c>
      <c r="F257" s="8"/>
      <c r="G257" s="120"/>
      <c r="H257" s="86"/>
      <c r="I257"/>
      <c r="J257"/>
    </row>
    <row r="258" spans="1:10" s="62" customFormat="1" x14ac:dyDescent="0.45">
      <c r="A258"/>
      <c r="B258" s="4"/>
      <c r="C258" s="61" t="s">
        <v>30</v>
      </c>
      <c r="D258" s="19"/>
      <c r="E258" s="13">
        <f>SUM(I7)</f>
        <v>63427.159999999974</v>
      </c>
      <c r="F258" s="8"/>
      <c r="G258" s="120"/>
      <c r="H258" s="86"/>
      <c r="I258"/>
      <c r="J258" s="50"/>
    </row>
    <row r="259" spans="1:10" s="62" customFormat="1" x14ac:dyDescent="0.45">
      <c r="A259"/>
      <c r="B259" s="4"/>
      <c r="C259" s="60" t="s">
        <v>42</v>
      </c>
      <c r="D259" s="19" t="s">
        <v>25</v>
      </c>
      <c r="E259" s="12">
        <f>SUM(F251)</f>
        <v>66495.64999999998</v>
      </c>
      <c r="F259" s="8"/>
      <c r="G259" s="120"/>
      <c r="H259" s="86"/>
      <c r="I259"/>
      <c r="J259" s="50"/>
    </row>
    <row r="260" spans="1:10" s="62" customFormat="1" ht="15.75" x14ac:dyDescent="0.5">
      <c r="A260"/>
      <c r="B260" s="4"/>
      <c r="C260" s="20" t="s">
        <v>9</v>
      </c>
      <c r="D260" s="21" t="s">
        <v>25</v>
      </c>
      <c r="E260" s="24">
        <f>SUM(E258:E259)</f>
        <v>129922.80999999995</v>
      </c>
      <c r="F260" s="8"/>
      <c r="G260" s="120" t="s">
        <v>25</v>
      </c>
      <c r="H260" s="86"/>
      <c r="I260"/>
      <c r="J260" s="51">
        <v>43344</v>
      </c>
    </row>
    <row r="261" spans="1:10" s="62" customFormat="1" x14ac:dyDescent="0.45">
      <c r="A261"/>
      <c r="B261" s="4"/>
      <c r="C261" s="4"/>
      <c r="D261" s="4"/>
      <c r="E261" s="25"/>
      <c r="F261" s="8"/>
      <c r="G261" s="120"/>
      <c r="H261" s="86"/>
      <c r="I261"/>
      <c r="J261" s="46"/>
    </row>
    <row r="262" spans="1:10" s="62" customFormat="1" x14ac:dyDescent="0.45">
      <c r="A262"/>
      <c r="B262" s="4"/>
      <c r="C262" s="17" t="s">
        <v>1</v>
      </c>
      <c r="D262" s="4"/>
      <c r="E262" s="25"/>
      <c r="F262" s="8"/>
      <c r="G262" s="120"/>
      <c r="H262" s="86"/>
      <c r="I262"/>
      <c r="J262" s="46"/>
    </row>
    <row r="263" spans="1:10" s="62" customFormat="1" x14ac:dyDescent="0.45">
      <c r="A263"/>
      <c r="B263" s="4"/>
      <c r="C263" s="308" t="s">
        <v>53</v>
      </c>
      <c r="D263" s="308"/>
      <c r="E263" s="118">
        <f>SUM(G19)+G20+G35+G36+G37+G46+G47+G48+G49+G50+G51+G60+G75+G79+G84+G105+G110+G148+G183+G184+G211+G240</f>
        <v>36686.870000000003</v>
      </c>
      <c r="F263" s="8"/>
      <c r="G263" s="120"/>
      <c r="H263" s="86"/>
      <c r="I263"/>
      <c r="J263" s="46"/>
    </row>
    <row r="264" spans="1:10" s="62" customFormat="1" x14ac:dyDescent="0.45">
      <c r="A264"/>
      <c r="B264" s="4"/>
      <c r="C264" s="308" t="s">
        <v>28</v>
      </c>
      <c r="D264" s="308"/>
      <c r="E264" s="45">
        <f>SUM(G96:G97)</f>
        <v>13931.3</v>
      </c>
      <c r="F264" s="8"/>
      <c r="G264" s="120"/>
      <c r="H264" s="86"/>
      <c r="I264"/>
      <c r="J264" s="46"/>
    </row>
    <row r="265" spans="1:10" s="62" customFormat="1" x14ac:dyDescent="0.45">
      <c r="A265"/>
      <c r="B265" s="4"/>
      <c r="C265" s="309" t="s">
        <v>27</v>
      </c>
      <c r="D265" s="310"/>
      <c r="E265" s="82">
        <f>SUM(G86:G95)</f>
        <v>5636</v>
      </c>
      <c r="F265" s="8"/>
      <c r="G265" s="120"/>
      <c r="H265" s="86"/>
      <c r="I265"/>
      <c r="J265" s="46"/>
    </row>
    <row r="266" spans="1:10" s="62" customFormat="1" x14ac:dyDescent="0.45">
      <c r="A266"/>
      <c r="B266" s="4"/>
      <c r="C266" s="309" t="s">
        <v>40</v>
      </c>
      <c r="D266" s="310"/>
      <c r="E266" s="39">
        <f>SUM(G107:G108)+G112</f>
        <v>10409.67</v>
      </c>
      <c r="F266" s="8"/>
      <c r="G266" s="120"/>
      <c r="H266" s="86"/>
      <c r="I266"/>
      <c r="J266" s="46"/>
    </row>
    <row r="267" spans="1:10" s="62" customFormat="1" x14ac:dyDescent="0.45">
      <c r="A267"/>
      <c r="B267" s="4"/>
      <c r="C267" s="308" t="s">
        <v>29</v>
      </c>
      <c r="D267" s="308"/>
      <c r="E267" s="56">
        <f>SUM(G38)+G61+G70+G196</f>
        <v>59.2</v>
      </c>
      <c r="F267" s="8"/>
      <c r="G267" s="120"/>
      <c r="H267" s="86"/>
      <c r="I267"/>
      <c r="J267" s="46"/>
    </row>
    <row r="268" spans="1:10" s="62" customFormat="1" x14ac:dyDescent="0.45">
      <c r="A268"/>
      <c r="B268" s="4"/>
      <c r="C268" s="308" t="s">
        <v>52</v>
      </c>
      <c r="D268" s="308"/>
      <c r="E268" s="40">
        <f>SUM(G13)+G14+G15+G16+G17+G18+G39+G40+G43+G45+G68+G69+G80+G103+G104+G150+G163+G181+G182+G188+G194+G195+G213+G212+G249+G228+G229+G231+G239+G230</f>
        <v>18650.509999999998</v>
      </c>
      <c r="F268" s="8" t="s">
        <v>25</v>
      </c>
      <c r="G268" s="120"/>
      <c r="H268" s="86"/>
      <c r="I268"/>
      <c r="J268" s="46"/>
    </row>
    <row r="269" spans="1:10" s="62" customFormat="1" x14ac:dyDescent="0.45">
      <c r="A269"/>
      <c r="B269" s="4"/>
      <c r="C269" s="308" t="s">
        <v>43</v>
      </c>
      <c r="D269" s="308"/>
      <c r="E269" s="41">
        <f>SUM(H251)</f>
        <v>106.99999999999999</v>
      </c>
      <c r="F269" s="8" t="s">
        <v>25</v>
      </c>
      <c r="G269" s="120" t="s">
        <v>25</v>
      </c>
      <c r="H269" s="86"/>
      <c r="I269"/>
      <c r="J269" s="46"/>
    </row>
    <row r="270" spans="1:10" s="62" customFormat="1" x14ac:dyDescent="0.45">
      <c r="A270"/>
      <c r="B270" s="4"/>
      <c r="C270" s="22" t="s">
        <v>10</v>
      </c>
      <c r="D270" s="4"/>
      <c r="E270" s="43">
        <f>SUM(E263:E269)</f>
        <v>85480.549999999988</v>
      </c>
      <c r="F270" s="8"/>
      <c r="G270" s="120"/>
      <c r="H270" s="86"/>
      <c r="I270"/>
      <c r="J270" s="46"/>
    </row>
    <row r="271" spans="1:10" s="62" customFormat="1" ht="14.65" thickBot="1" x14ac:dyDescent="0.5">
      <c r="A271"/>
      <c r="B271" s="4"/>
      <c r="C271" s="4"/>
      <c r="D271" s="4"/>
      <c r="E271" s="23"/>
      <c r="F271" s="8"/>
      <c r="G271" s="120"/>
      <c r="H271" s="86"/>
      <c r="I271"/>
      <c r="J271" s="46"/>
    </row>
    <row r="272" spans="1:10" s="62" customFormat="1" ht="16.149999999999999" thickBot="1" x14ac:dyDescent="0.55000000000000004">
      <c r="A272"/>
      <c r="B272" s="4"/>
      <c r="C272" s="304" t="s">
        <v>3</v>
      </c>
      <c r="D272" s="305"/>
      <c r="E272" s="28">
        <f>SUM(-E270,E260)</f>
        <v>44442.259999999966</v>
      </c>
      <c r="F272" s="8"/>
      <c r="G272" s="120"/>
      <c r="H272" s="86"/>
      <c r="I272"/>
      <c r="J272" s="46" t="s">
        <v>24</v>
      </c>
    </row>
    <row r="273" spans="1:14" s="62" customFormat="1" x14ac:dyDescent="0.45">
      <c r="A273"/>
      <c r="B273" s="4"/>
      <c r="C273" s="4"/>
      <c r="D273" s="4"/>
      <c r="E273" s="31"/>
      <c r="F273" s="54"/>
      <c r="G273" s="120">
        <f>SUM(E272,-I250)</f>
        <v>8.0035533756017685E-11</v>
      </c>
      <c r="H273" s="86"/>
      <c r="I273"/>
      <c r="J273" s="50"/>
    </row>
    <row r="274" spans="1:14" s="62" customFormat="1" x14ac:dyDescent="0.45">
      <c r="A274"/>
      <c r="B274" s="4"/>
      <c r="C274" s="4"/>
      <c r="D274" s="4"/>
      <c r="E274" s="53"/>
      <c r="F274" s="54"/>
      <c r="G274" s="120"/>
      <c r="H274" s="86"/>
      <c r="I274"/>
      <c r="J274" s="50"/>
    </row>
    <row r="275" spans="1:14" s="62" customFormat="1" x14ac:dyDescent="0.45">
      <c r="A275"/>
      <c r="B275"/>
      <c r="C275"/>
      <c r="D275"/>
      <c r="E275" s="30"/>
      <c r="F275" s="54"/>
      <c r="G275" s="120"/>
      <c r="H275" s="86"/>
      <c r="I275"/>
      <c r="J275" s="50"/>
    </row>
    <row r="276" spans="1:14" s="62" customFormat="1" x14ac:dyDescent="0.45">
      <c r="A276"/>
      <c r="B276"/>
      <c r="C276"/>
      <c r="D276"/>
      <c r="E276" s="30"/>
      <c r="F276" s="8"/>
      <c r="G276" s="120"/>
      <c r="H276" s="86"/>
      <c r="I276"/>
      <c r="J276"/>
    </row>
    <row r="277" spans="1:14" s="8" customFormat="1" x14ac:dyDescent="0.45">
      <c r="A277"/>
      <c r="B277"/>
      <c r="C277"/>
      <c r="D277"/>
      <c r="E277" s="30"/>
      <c r="G277" s="120"/>
      <c r="H277" s="86"/>
      <c r="I277"/>
      <c r="J277"/>
      <c r="K277" s="63"/>
      <c r="L277" s="63"/>
      <c r="M277" s="63"/>
      <c r="N277" s="63"/>
    </row>
    <row r="278" spans="1:14" s="8" customFormat="1" x14ac:dyDescent="0.45">
      <c r="A278"/>
      <c r="B278"/>
      <c r="C278"/>
      <c r="D278"/>
      <c r="E278" s="30">
        <v>11</v>
      </c>
      <c r="G278" s="120"/>
      <c r="H278" s="86"/>
      <c r="I278"/>
      <c r="J278"/>
      <c r="K278" s="63"/>
      <c r="L278" s="63"/>
      <c r="M278" s="63"/>
      <c r="N278" s="63"/>
    </row>
    <row r="279" spans="1:14" s="8" customFormat="1" x14ac:dyDescent="0.45">
      <c r="A279"/>
      <c r="B279"/>
      <c r="C279"/>
      <c r="D279"/>
      <c r="E279" s="30"/>
      <c r="G279" s="120"/>
      <c r="H279" s="86"/>
      <c r="I279"/>
      <c r="J279"/>
      <c r="K279" s="63"/>
      <c r="L279" s="63"/>
      <c r="M279" s="63"/>
      <c r="N279" s="63"/>
    </row>
    <row r="280" spans="1:14" s="8" customFormat="1" x14ac:dyDescent="0.45">
      <c r="A280"/>
      <c r="B280"/>
      <c r="C280"/>
      <c r="D280"/>
      <c r="E280" s="30"/>
      <c r="G280" s="120"/>
      <c r="H280" s="86"/>
      <c r="I280"/>
      <c r="J280"/>
      <c r="K280" s="63"/>
      <c r="L280" s="63"/>
      <c r="M280" s="63"/>
      <c r="N280" s="63"/>
    </row>
    <row r="281" spans="1:14" s="8" customFormat="1" x14ac:dyDescent="0.45">
      <c r="A281"/>
      <c r="B281"/>
      <c r="C281"/>
      <c r="D281"/>
      <c r="E281" s="38"/>
      <c r="G281" s="120"/>
      <c r="H281" s="86"/>
      <c r="I281"/>
      <c r="J281"/>
      <c r="K281" s="63"/>
      <c r="L281" s="63"/>
      <c r="M281" s="63"/>
      <c r="N281" s="63"/>
    </row>
  </sheetData>
  <sortState xmlns:xlrd2="http://schemas.microsoft.com/office/spreadsheetml/2017/richdata2" ref="B206:H227">
    <sortCondition ref="B206:B227"/>
  </sortState>
  <mergeCells count="15">
    <mergeCell ref="H5:H6"/>
    <mergeCell ref="B5:B6"/>
    <mergeCell ref="C5:C6"/>
    <mergeCell ref="D5:E6"/>
    <mergeCell ref="F5:F6"/>
    <mergeCell ref="G5:G6"/>
    <mergeCell ref="C268:D268"/>
    <mergeCell ref="C269:D269"/>
    <mergeCell ref="C272:D272"/>
    <mergeCell ref="C255:E255"/>
    <mergeCell ref="C263:D263"/>
    <mergeCell ref="C264:D264"/>
    <mergeCell ref="C265:D265"/>
    <mergeCell ref="C266:D266"/>
    <mergeCell ref="C267:D267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B5364-C065-4B38-9CF7-60611CFC6EE7}">
  <sheetPr>
    <tabColor theme="9" tint="-0.249977111117893"/>
  </sheetPr>
  <dimension ref="A1:I287"/>
  <sheetViews>
    <sheetView topLeftCell="A4" zoomScale="80" zoomScaleNormal="80" workbookViewId="0">
      <pane xSplit="1" ySplit="3" topLeftCell="B259" activePane="bottomRight" state="frozen"/>
      <selection activeCell="D98" sqref="D98"/>
      <selection pane="topRight" activeCell="D98" sqref="D98"/>
      <selection pane="bottomLeft" activeCell="D98" sqref="D98"/>
      <selection pane="bottomRight" activeCell="D98" sqref="D98"/>
    </sheetView>
  </sheetViews>
  <sheetFormatPr baseColWidth="10" defaultRowHeight="14.25" x14ac:dyDescent="0.45"/>
  <cols>
    <col min="2" max="2" width="11.86328125" style="80" bestFit="1" customWidth="1"/>
    <col min="3" max="3" width="37.265625" style="80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20" bestFit="1" customWidth="1"/>
    <col min="8" max="8" width="9.73046875" style="86" customWidth="1"/>
    <col min="9" max="9" width="12" bestFit="1" customWidth="1"/>
  </cols>
  <sheetData>
    <row r="1" spans="1:9" ht="15.75" x14ac:dyDescent="0.5">
      <c r="B1" s="199">
        <v>2019</v>
      </c>
    </row>
    <row r="2" spans="1:9" x14ac:dyDescent="0.45">
      <c r="B2" s="94" t="s">
        <v>31</v>
      </c>
      <c r="C2" s="94"/>
      <c r="D2" s="3"/>
      <c r="E2" s="15"/>
      <c r="F2" s="9"/>
      <c r="G2" s="121"/>
      <c r="H2" s="89"/>
    </row>
    <row r="3" spans="1:9" x14ac:dyDescent="0.45">
      <c r="B3" s="94" t="s">
        <v>26</v>
      </c>
      <c r="C3" s="95">
        <v>20537982765</v>
      </c>
      <c r="D3" s="3"/>
      <c r="E3" s="15"/>
      <c r="F3" s="9"/>
      <c r="G3" s="121"/>
      <c r="H3" s="89"/>
      <c r="I3" s="3"/>
    </row>
    <row r="4" spans="1:9" x14ac:dyDescent="0.45">
      <c r="B4" s="94" t="s">
        <v>6</v>
      </c>
      <c r="C4" s="95" t="s">
        <v>41</v>
      </c>
      <c r="D4" s="3"/>
      <c r="E4" s="15"/>
      <c r="F4" s="9"/>
      <c r="G4" s="121"/>
      <c r="H4" s="89"/>
      <c r="I4" s="3"/>
    </row>
    <row r="5" spans="1:9" ht="15" customHeight="1" x14ac:dyDescent="0.45">
      <c r="A5" s="1"/>
      <c r="B5" s="315" t="s">
        <v>2</v>
      </c>
      <c r="C5" s="315" t="s">
        <v>32</v>
      </c>
      <c r="D5" s="306" t="s">
        <v>36</v>
      </c>
      <c r="E5" s="306"/>
      <c r="F5" s="313" t="s">
        <v>7</v>
      </c>
      <c r="G5" s="316" t="s">
        <v>8</v>
      </c>
      <c r="H5" s="317" t="s">
        <v>5</v>
      </c>
      <c r="I5" s="37" t="s">
        <v>3</v>
      </c>
    </row>
    <row r="6" spans="1:9" x14ac:dyDescent="0.45">
      <c r="A6" s="2"/>
      <c r="B6" s="315"/>
      <c r="C6" s="315"/>
      <c r="D6" s="306"/>
      <c r="E6" s="306"/>
      <c r="F6" s="313"/>
      <c r="G6" s="316"/>
      <c r="H6" s="317"/>
      <c r="I6" s="37" t="s">
        <v>4</v>
      </c>
    </row>
    <row r="7" spans="1:9" s="62" customFormat="1" x14ac:dyDescent="0.45">
      <c r="A7"/>
      <c r="B7" s="80"/>
      <c r="C7" s="94" t="s">
        <v>30</v>
      </c>
      <c r="D7" t="s">
        <v>25</v>
      </c>
      <c r="E7" s="6"/>
      <c r="F7" s="8"/>
      <c r="G7" s="120"/>
      <c r="H7" s="86"/>
      <c r="I7" s="9">
        <f>SUM('ABR25'!E272)</f>
        <v>44442.259999999966</v>
      </c>
    </row>
    <row r="8" spans="1:9" s="62" customFormat="1" x14ac:dyDescent="0.45">
      <c r="A8">
        <v>1</v>
      </c>
      <c r="B8" s="193" t="s">
        <v>382</v>
      </c>
      <c r="C8" s="80" t="s">
        <v>85</v>
      </c>
      <c r="D8"/>
      <c r="E8" s="6"/>
      <c r="F8" s="83">
        <v>1218.96</v>
      </c>
      <c r="G8" s="120"/>
      <c r="H8" s="86"/>
      <c r="I8" s="240">
        <f t="shared" ref="I8:I71" si="0">I7+F8-G8-H8</f>
        <v>45661.219999999965</v>
      </c>
    </row>
    <row r="9" spans="1:9" s="62" customFormat="1" x14ac:dyDescent="0.45">
      <c r="A9">
        <v>2</v>
      </c>
      <c r="B9" s="193" t="s">
        <v>382</v>
      </c>
      <c r="C9" s="80" t="s">
        <v>85</v>
      </c>
      <c r="D9"/>
      <c r="E9" s="6"/>
      <c r="F9" s="83">
        <v>789.92</v>
      </c>
      <c r="G9" s="120"/>
      <c r="H9" s="86"/>
      <c r="I9" s="240">
        <f t="shared" si="0"/>
        <v>46451.139999999963</v>
      </c>
    </row>
    <row r="10" spans="1:9" s="62" customFormat="1" x14ac:dyDescent="0.45">
      <c r="A10">
        <v>3</v>
      </c>
      <c r="B10" s="193" t="s">
        <v>382</v>
      </c>
      <c r="C10" s="80" t="s">
        <v>85</v>
      </c>
      <c r="D10"/>
      <c r="E10" s="6"/>
      <c r="F10" s="83">
        <v>550</v>
      </c>
      <c r="G10" s="120"/>
      <c r="H10" s="86"/>
      <c r="I10" s="240">
        <f t="shared" si="0"/>
        <v>47001.139999999963</v>
      </c>
    </row>
    <row r="11" spans="1:9" s="62" customFormat="1" x14ac:dyDescent="0.45">
      <c r="A11">
        <v>4</v>
      </c>
      <c r="B11" s="193" t="s">
        <v>382</v>
      </c>
      <c r="C11" s="80" t="s">
        <v>86</v>
      </c>
      <c r="D11"/>
      <c r="E11" s="6"/>
      <c r="F11" s="83">
        <v>523.59</v>
      </c>
      <c r="G11" s="120"/>
      <c r="H11" s="86"/>
      <c r="I11" s="240">
        <f t="shared" si="0"/>
        <v>47524.72999999996</v>
      </c>
    </row>
    <row r="12" spans="1:9" s="62" customFormat="1" x14ac:dyDescent="0.45">
      <c r="A12">
        <v>5</v>
      </c>
      <c r="B12" s="193" t="s">
        <v>382</v>
      </c>
      <c r="C12" s="80" t="s">
        <v>87</v>
      </c>
      <c r="D12"/>
      <c r="E12" s="6"/>
      <c r="F12" s="83">
        <v>460</v>
      </c>
      <c r="G12" s="120"/>
      <c r="H12" s="86"/>
      <c r="I12" s="240">
        <f t="shared" si="0"/>
        <v>47984.72999999996</v>
      </c>
    </row>
    <row r="13" spans="1:9" s="62" customFormat="1" x14ac:dyDescent="0.45">
      <c r="A13">
        <v>6</v>
      </c>
      <c r="B13" s="193" t="s">
        <v>382</v>
      </c>
      <c r="C13" s="80" t="s">
        <v>115</v>
      </c>
      <c r="D13"/>
      <c r="E13" s="6"/>
      <c r="F13" s="83">
        <v>432</v>
      </c>
      <c r="G13" s="120"/>
      <c r="H13" s="86"/>
      <c r="I13" s="240">
        <f t="shared" si="0"/>
        <v>48416.72999999996</v>
      </c>
    </row>
    <row r="14" spans="1:9" s="62" customFormat="1" x14ac:dyDescent="0.45">
      <c r="A14">
        <v>7</v>
      </c>
      <c r="B14" s="193" t="s">
        <v>382</v>
      </c>
      <c r="C14" s="80" t="s">
        <v>85</v>
      </c>
      <c r="D14"/>
      <c r="E14" s="6"/>
      <c r="F14" s="83">
        <v>411.98</v>
      </c>
      <c r="G14" s="120"/>
      <c r="H14" s="86"/>
      <c r="I14" s="240">
        <f t="shared" si="0"/>
        <v>48828.709999999963</v>
      </c>
    </row>
    <row r="15" spans="1:9" s="62" customFormat="1" x14ac:dyDescent="0.45">
      <c r="A15">
        <v>8</v>
      </c>
      <c r="B15" s="193" t="s">
        <v>382</v>
      </c>
      <c r="C15" s="80" t="s">
        <v>85</v>
      </c>
      <c r="D15"/>
      <c r="E15" s="6"/>
      <c r="F15" s="83">
        <v>402</v>
      </c>
      <c r="G15" s="120"/>
      <c r="H15" s="86"/>
      <c r="I15" s="240">
        <f t="shared" si="0"/>
        <v>49230.709999999963</v>
      </c>
    </row>
    <row r="16" spans="1:9" s="62" customFormat="1" x14ac:dyDescent="0.45">
      <c r="A16">
        <v>9</v>
      </c>
      <c r="B16" s="193" t="s">
        <v>382</v>
      </c>
      <c r="C16" s="80" t="s">
        <v>85</v>
      </c>
      <c r="D16"/>
      <c r="E16" s="6"/>
      <c r="F16" s="83">
        <v>385</v>
      </c>
      <c r="G16" s="120"/>
      <c r="H16" s="86"/>
      <c r="I16" s="240">
        <f t="shared" si="0"/>
        <v>49615.709999999963</v>
      </c>
    </row>
    <row r="17" spans="1:9" s="62" customFormat="1" x14ac:dyDescent="0.45">
      <c r="A17">
        <v>10</v>
      </c>
      <c r="B17" s="183" t="s">
        <v>382</v>
      </c>
      <c r="C17" s="80" t="s">
        <v>113</v>
      </c>
      <c r="D17"/>
      <c r="E17" s="6"/>
      <c r="F17" s="83">
        <v>383</v>
      </c>
      <c r="G17" s="120"/>
      <c r="H17" s="86"/>
      <c r="I17" s="240">
        <f t="shared" si="0"/>
        <v>49998.709999999963</v>
      </c>
    </row>
    <row r="18" spans="1:9" s="62" customFormat="1" x14ac:dyDescent="0.45">
      <c r="A18">
        <v>11</v>
      </c>
      <c r="B18" s="183" t="s">
        <v>382</v>
      </c>
      <c r="C18" s="80" t="s">
        <v>87</v>
      </c>
      <c r="D18"/>
      <c r="E18" s="6"/>
      <c r="F18" s="83">
        <v>379.37</v>
      </c>
      <c r="G18" s="120"/>
      <c r="H18" s="86"/>
      <c r="I18" s="240">
        <f t="shared" si="0"/>
        <v>50378.079999999965</v>
      </c>
    </row>
    <row r="19" spans="1:9" s="62" customFormat="1" x14ac:dyDescent="0.45">
      <c r="A19">
        <v>12</v>
      </c>
      <c r="B19" s="183" t="s">
        <v>382</v>
      </c>
      <c r="C19" s="80" t="s">
        <v>85</v>
      </c>
      <c r="D19"/>
      <c r="E19" s="6"/>
      <c r="F19" s="83">
        <v>370.97</v>
      </c>
      <c r="G19" s="120"/>
      <c r="H19" s="86"/>
      <c r="I19" s="240">
        <f t="shared" si="0"/>
        <v>50749.049999999967</v>
      </c>
    </row>
    <row r="20" spans="1:9" s="62" customFormat="1" x14ac:dyDescent="0.45">
      <c r="A20">
        <v>13</v>
      </c>
      <c r="B20" s="183" t="s">
        <v>382</v>
      </c>
      <c r="C20" s="80" t="s">
        <v>87</v>
      </c>
      <c r="D20"/>
      <c r="E20" s="6"/>
      <c r="F20" s="83">
        <v>365.37</v>
      </c>
      <c r="G20" s="120"/>
      <c r="H20" s="86"/>
      <c r="I20" s="240">
        <f t="shared" si="0"/>
        <v>51114.419999999969</v>
      </c>
    </row>
    <row r="21" spans="1:9" s="62" customFormat="1" x14ac:dyDescent="0.45">
      <c r="A21">
        <v>14</v>
      </c>
      <c r="B21" s="183" t="s">
        <v>382</v>
      </c>
      <c r="C21" s="80" t="s">
        <v>87</v>
      </c>
      <c r="D21"/>
      <c r="E21" s="6"/>
      <c r="F21" s="83">
        <v>357.67</v>
      </c>
      <c r="G21" s="120"/>
      <c r="H21" s="86"/>
      <c r="I21" s="240">
        <f t="shared" si="0"/>
        <v>51472.089999999967</v>
      </c>
    </row>
    <row r="22" spans="1:9" s="62" customFormat="1" x14ac:dyDescent="0.45">
      <c r="A22">
        <v>15</v>
      </c>
      <c r="B22" s="183" t="s">
        <v>382</v>
      </c>
      <c r="C22" s="80" t="s">
        <v>85</v>
      </c>
      <c r="D22"/>
      <c r="E22" s="6"/>
      <c r="F22" s="83">
        <v>352.28</v>
      </c>
      <c r="G22" s="120"/>
      <c r="H22" s="86"/>
      <c r="I22" s="240">
        <f t="shared" si="0"/>
        <v>51824.369999999966</v>
      </c>
    </row>
    <row r="23" spans="1:9" s="62" customFormat="1" x14ac:dyDescent="0.45">
      <c r="A23">
        <v>16</v>
      </c>
      <c r="B23" s="183" t="s">
        <v>382</v>
      </c>
      <c r="C23" s="80" t="s">
        <v>86</v>
      </c>
      <c r="D23"/>
      <c r="E23" s="6"/>
      <c r="F23" s="83">
        <v>332.65</v>
      </c>
      <c r="G23" s="120"/>
      <c r="H23" s="86"/>
      <c r="I23" s="240">
        <f t="shared" si="0"/>
        <v>52157.019999999968</v>
      </c>
    </row>
    <row r="24" spans="1:9" s="62" customFormat="1" x14ac:dyDescent="0.45">
      <c r="A24">
        <v>17</v>
      </c>
      <c r="B24" s="183" t="s">
        <v>382</v>
      </c>
      <c r="C24" s="80" t="s">
        <v>85</v>
      </c>
      <c r="D24"/>
      <c r="E24" s="6"/>
      <c r="F24" s="83">
        <v>317.08</v>
      </c>
      <c r="G24" s="120"/>
      <c r="H24" s="86"/>
      <c r="I24" s="240">
        <f t="shared" si="0"/>
        <v>52474.099999999969</v>
      </c>
    </row>
    <row r="25" spans="1:9" s="62" customFormat="1" x14ac:dyDescent="0.45">
      <c r="A25">
        <v>18</v>
      </c>
      <c r="B25" s="183" t="s">
        <v>382</v>
      </c>
      <c r="C25" s="80" t="s">
        <v>85</v>
      </c>
      <c r="D25"/>
      <c r="E25" s="6"/>
      <c r="F25" s="83">
        <v>100</v>
      </c>
      <c r="G25" s="120"/>
      <c r="H25" s="86"/>
      <c r="I25" s="240">
        <f t="shared" si="0"/>
        <v>52574.099999999969</v>
      </c>
    </row>
    <row r="26" spans="1:9" s="62" customFormat="1" x14ac:dyDescent="0.45">
      <c r="A26">
        <v>19</v>
      </c>
      <c r="B26" s="183" t="s">
        <v>382</v>
      </c>
      <c r="C26" s="80" t="s">
        <v>119</v>
      </c>
      <c r="D26"/>
      <c r="E26" s="6"/>
      <c r="F26" s="6"/>
      <c r="G26" s="120"/>
      <c r="H26" s="86">
        <v>0.05</v>
      </c>
      <c r="I26" s="240">
        <f t="shared" si="0"/>
        <v>52574.049999999967</v>
      </c>
    </row>
    <row r="27" spans="1:9" s="62" customFormat="1" x14ac:dyDescent="0.45">
      <c r="A27">
        <v>20</v>
      </c>
      <c r="B27" s="183">
        <v>45780</v>
      </c>
      <c r="C27" s="80" t="s">
        <v>383</v>
      </c>
      <c r="D27"/>
      <c r="E27" s="6"/>
      <c r="F27" s="6"/>
      <c r="G27" s="251">
        <v>41.7</v>
      </c>
      <c r="H27" s="86"/>
      <c r="I27" s="240">
        <f t="shared" si="0"/>
        <v>52532.349999999969</v>
      </c>
    </row>
    <row r="28" spans="1:9" s="62" customFormat="1" x14ac:dyDescent="0.45">
      <c r="A28">
        <v>21</v>
      </c>
      <c r="B28" s="183" t="s">
        <v>385</v>
      </c>
      <c r="C28" s="80" t="s">
        <v>115</v>
      </c>
      <c r="D28"/>
      <c r="E28" s="6"/>
      <c r="F28" s="83">
        <v>454</v>
      </c>
      <c r="G28" s="120"/>
      <c r="H28" s="86"/>
      <c r="I28" s="240">
        <f t="shared" si="0"/>
        <v>52986.349999999969</v>
      </c>
    </row>
    <row r="29" spans="1:9" s="62" customFormat="1" x14ac:dyDescent="0.45">
      <c r="A29">
        <v>22</v>
      </c>
      <c r="B29" s="183" t="s">
        <v>385</v>
      </c>
      <c r="C29" s="80" t="s">
        <v>113</v>
      </c>
      <c r="D29"/>
      <c r="E29" s="6"/>
      <c r="F29" s="83">
        <v>390.64</v>
      </c>
      <c r="G29" s="120"/>
      <c r="H29" s="86"/>
      <c r="I29" s="240">
        <f t="shared" si="0"/>
        <v>53376.989999999969</v>
      </c>
    </row>
    <row r="30" spans="1:9" s="62" customFormat="1" x14ac:dyDescent="0.45">
      <c r="A30">
        <v>23</v>
      </c>
      <c r="B30" s="183" t="s">
        <v>385</v>
      </c>
      <c r="C30" s="80" t="s">
        <v>386</v>
      </c>
      <c r="D30"/>
      <c r="E30" s="6"/>
      <c r="F30" s="83">
        <v>354.64</v>
      </c>
      <c r="G30" s="120"/>
      <c r="H30" s="86"/>
      <c r="I30" s="240">
        <f t="shared" si="0"/>
        <v>53731.629999999968</v>
      </c>
    </row>
    <row r="31" spans="1:9" s="62" customFormat="1" x14ac:dyDescent="0.45">
      <c r="A31">
        <v>24</v>
      </c>
      <c r="B31" s="183" t="s">
        <v>385</v>
      </c>
      <c r="C31" s="80" t="s">
        <v>115</v>
      </c>
      <c r="D31"/>
      <c r="E31" s="6"/>
      <c r="F31" s="83">
        <v>354.59</v>
      </c>
      <c r="G31" s="120"/>
      <c r="H31" s="86"/>
      <c r="I31" s="240">
        <f t="shared" si="0"/>
        <v>54086.219999999965</v>
      </c>
    </row>
    <row r="32" spans="1:9" s="62" customFormat="1" x14ac:dyDescent="0.45">
      <c r="A32">
        <v>25</v>
      </c>
      <c r="B32" s="183" t="s">
        <v>384</v>
      </c>
      <c r="C32" s="80" t="s">
        <v>85</v>
      </c>
      <c r="D32"/>
      <c r="E32" s="6"/>
      <c r="F32" s="83">
        <v>756.51</v>
      </c>
      <c r="G32" s="120"/>
      <c r="H32" s="86"/>
      <c r="I32" s="240">
        <f t="shared" si="0"/>
        <v>54842.729999999967</v>
      </c>
    </row>
    <row r="33" spans="1:9" s="62" customFormat="1" x14ac:dyDescent="0.45">
      <c r="A33">
        <v>26</v>
      </c>
      <c r="B33" s="183" t="s">
        <v>387</v>
      </c>
      <c r="C33" s="80" t="s">
        <v>229</v>
      </c>
      <c r="D33" s="80"/>
      <c r="E33" s="81"/>
      <c r="F33" s="81"/>
      <c r="G33" s="250">
        <v>3045</v>
      </c>
      <c r="H33" s="86"/>
      <c r="I33" s="240">
        <f t="shared" si="0"/>
        <v>51797.729999999967</v>
      </c>
    </row>
    <row r="34" spans="1:9" s="62" customFormat="1" x14ac:dyDescent="0.45">
      <c r="A34">
        <v>27</v>
      </c>
      <c r="B34" s="183" t="s">
        <v>384</v>
      </c>
      <c r="C34" s="80" t="s">
        <v>119</v>
      </c>
      <c r="D34"/>
      <c r="E34" s="6"/>
      <c r="F34" s="6"/>
      <c r="G34" s="120"/>
      <c r="H34" s="86">
        <v>0.2</v>
      </c>
      <c r="I34" s="240">
        <f t="shared" si="0"/>
        <v>51797.52999999997</v>
      </c>
    </row>
    <row r="35" spans="1:9" s="62" customFormat="1" x14ac:dyDescent="0.45">
      <c r="A35">
        <v>28</v>
      </c>
      <c r="B35" s="183" t="s">
        <v>384</v>
      </c>
      <c r="C35" s="80" t="s">
        <v>118</v>
      </c>
      <c r="D35"/>
      <c r="E35" s="6"/>
      <c r="F35" s="6"/>
      <c r="G35" s="250">
        <v>581.5</v>
      </c>
      <c r="H35" s="86"/>
      <c r="I35" s="240">
        <f t="shared" si="0"/>
        <v>51216.02999999997</v>
      </c>
    </row>
    <row r="36" spans="1:9" s="62" customFormat="1" x14ac:dyDescent="0.45">
      <c r="A36">
        <v>29</v>
      </c>
      <c r="B36" s="183" t="s">
        <v>384</v>
      </c>
      <c r="C36" s="80" t="s">
        <v>123</v>
      </c>
      <c r="D36"/>
      <c r="E36" s="6"/>
      <c r="F36" s="6"/>
      <c r="G36" s="249">
        <v>247</v>
      </c>
      <c r="H36" s="86"/>
      <c r="I36" s="240">
        <f t="shared" si="0"/>
        <v>50969.02999999997</v>
      </c>
    </row>
    <row r="37" spans="1:9" s="62" customFormat="1" x14ac:dyDescent="0.45">
      <c r="A37">
        <v>30</v>
      </c>
      <c r="B37" s="183" t="s">
        <v>384</v>
      </c>
      <c r="C37" s="80" t="s">
        <v>124</v>
      </c>
      <c r="D37"/>
      <c r="E37" s="6"/>
      <c r="F37" s="6"/>
      <c r="G37" s="249">
        <v>239.8</v>
      </c>
      <c r="H37" s="86"/>
      <c r="I37" s="240">
        <f t="shared" si="0"/>
        <v>50729.229999999967</v>
      </c>
    </row>
    <row r="38" spans="1:9" s="62" customFormat="1" x14ac:dyDescent="0.45">
      <c r="A38">
        <v>31</v>
      </c>
      <c r="B38" s="183" t="s">
        <v>384</v>
      </c>
      <c r="C38" t="s">
        <v>125</v>
      </c>
      <c r="D38"/>
      <c r="E38" s="6"/>
      <c r="F38" s="6"/>
      <c r="G38" s="249">
        <v>177</v>
      </c>
      <c r="H38" s="86"/>
      <c r="I38" s="240">
        <f t="shared" si="0"/>
        <v>50552.229999999967</v>
      </c>
    </row>
    <row r="39" spans="1:9" s="62" customFormat="1" x14ac:dyDescent="0.45">
      <c r="A39">
        <v>32</v>
      </c>
      <c r="B39" s="183" t="s">
        <v>384</v>
      </c>
      <c r="C39" s="80" t="s">
        <v>85</v>
      </c>
      <c r="D39"/>
      <c r="E39" s="6"/>
      <c r="F39" s="83">
        <v>1331.83</v>
      </c>
      <c r="G39" s="120"/>
      <c r="H39" s="86"/>
      <c r="I39" s="240">
        <f t="shared" si="0"/>
        <v>51884.059999999969</v>
      </c>
    </row>
    <row r="40" spans="1:9" s="62" customFormat="1" x14ac:dyDescent="0.45">
      <c r="A40">
        <v>33</v>
      </c>
      <c r="B40" s="183" t="s">
        <v>384</v>
      </c>
      <c r="C40" s="80" t="s">
        <v>115</v>
      </c>
      <c r="D40"/>
      <c r="E40" s="6"/>
      <c r="F40" s="83">
        <v>395.24</v>
      </c>
      <c r="G40" s="120"/>
      <c r="H40" s="86"/>
      <c r="I40" s="240">
        <f t="shared" si="0"/>
        <v>52279.299999999967</v>
      </c>
    </row>
    <row r="41" spans="1:9" s="62" customFormat="1" x14ac:dyDescent="0.45">
      <c r="A41">
        <v>34</v>
      </c>
      <c r="B41" s="183" t="s">
        <v>384</v>
      </c>
      <c r="C41" s="80" t="s">
        <v>388</v>
      </c>
      <c r="D41"/>
      <c r="E41" s="6"/>
      <c r="F41" s="83">
        <v>374</v>
      </c>
      <c r="G41" s="120"/>
      <c r="H41" s="86"/>
      <c r="I41" s="240">
        <f t="shared" si="0"/>
        <v>52653.299999999967</v>
      </c>
    </row>
    <row r="42" spans="1:9" s="62" customFormat="1" x14ac:dyDescent="0.45">
      <c r="A42">
        <v>35</v>
      </c>
      <c r="B42" s="183" t="s">
        <v>384</v>
      </c>
      <c r="C42" s="80" t="s">
        <v>87</v>
      </c>
      <c r="D42"/>
      <c r="E42" s="6"/>
      <c r="F42" s="83">
        <v>70</v>
      </c>
      <c r="G42" s="120"/>
      <c r="H42" s="86"/>
      <c r="I42" s="240">
        <f t="shared" si="0"/>
        <v>52723.299999999967</v>
      </c>
    </row>
    <row r="43" spans="1:9" s="62" customFormat="1" x14ac:dyDescent="0.45">
      <c r="A43">
        <v>36</v>
      </c>
      <c r="B43" s="183">
        <v>46148</v>
      </c>
      <c r="C43" s="80" t="s">
        <v>229</v>
      </c>
      <c r="D43" s="80"/>
      <c r="E43" s="81"/>
      <c r="F43" s="81"/>
      <c r="G43" s="250">
        <v>1050</v>
      </c>
      <c r="H43" s="86"/>
      <c r="I43" s="240">
        <f t="shared" si="0"/>
        <v>51673.299999999967</v>
      </c>
    </row>
    <row r="44" spans="1:9" s="62" customFormat="1" x14ac:dyDescent="0.45">
      <c r="A44">
        <v>37</v>
      </c>
      <c r="B44" s="183" t="s">
        <v>390</v>
      </c>
      <c r="C44" s="80" t="s">
        <v>119</v>
      </c>
      <c r="D44"/>
      <c r="E44" s="6"/>
      <c r="F44" s="6"/>
      <c r="G44" s="120"/>
      <c r="H44" s="86">
        <v>0.05</v>
      </c>
      <c r="I44" s="240">
        <f t="shared" si="0"/>
        <v>51673.249999999964</v>
      </c>
    </row>
    <row r="45" spans="1:9" s="62" customFormat="1" x14ac:dyDescent="0.45">
      <c r="A45">
        <v>38</v>
      </c>
      <c r="B45" s="183" t="s">
        <v>390</v>
      </c>
      <c r="C45" s="80" t="s">
        <v>132</v>
      </c>
      <c r="D45"/>
      <c r="E45" s="6"/>
      <c r="F45" s="6"/>
      <c r="G45" s="249">
        <v>427.51</v>
      </c>
      <c r="H45" s="86"/>
      <c r="I45" s="240">
        <f t="shared" si="0"/>
        <v>51245.739999999962</v>
      </c>
    </row>
    <row r="46" spans="1:9" s="62" customFormat="1" x14ac:dyDescent="0.45">
      <c r="A46">
        <v>39</v>
      </c>
      <c r="B46" s="183" t="s">
        <v>390</v>
      </c>
      <c r="C46" s="80" t="s">
        <v>131</v>
      </c>
      <c r="D46"/>
      <c r="E46" s="6"/>
      <c r="F46" s="6"/>
      <c r="G46" s="249">
        <v>385.44</v>
      </c>
      <c r="H46" s="86"/>
      <c r="I46" s="240">
        <f t="shared" si="0"/>
        <v>50860.299999999959</v>
      </c>
    </row>
    <row r="47" spans="1:9" s="62" customFormat="1" x14ac:dyDescent="0.45">
      <c r="A47">
        <v>40</v>
      </c>
      <c r="B47" s="183" t="s">
        <v>390</v>
      </c>
      <c r="C47" s="80" t="s">
        <v>133</v>
      </c>
      <c r="D47"/>
      <c r="E47" s="6"/>
      <c r="F47" s="6"/>
      <c r="G47" s="249">
        <v>385.44</v>
      </c>
      <c r="H47" s="86"/>
      <c r="I47" s="240">
        <f t="shared" si="0"/>
        <v>50474.859999999957</v>
      </c>
    </row>
    <row r="48" spans="1:9" s="62" customFormat="1" x14ac:dyDescent="0.45">
      <c r="A48">
        <v>41</v>
      </c>
      <c r="B48" s="183" t="s">
        <v>390</v>
      </c>
      <c r="C48" s="80" t="s">
        <v>134</v>
      </c>
      <c r="D48"/>
      <c r="E48" s="6"/>
      <c r="F48" s="6"/>
      <c r="G48" s="249">
        <v>128.47999999999999</v>
      </c>
      <c r="H48" s="86"/>
      <c r="I48" s="240">
        <f t="shared" si="0"/>
        <v>50346.379999999954</v>
      </c>
    </row>
    <row r="49" spans="1:9" s="62" customFormat="1" x14ac:dyDescent="0.45">
      <c r="A49">
        <v>42</v>
      </c>
      <c r="B49" s="183" t="s">
        <v>390</v>
      </c>
      <c r="C49" s="80" t="s">
        <v>87</v>
      </c>
      <c r="D49"/>
      <c r="E49" s="6"/>
      <c r="F49" s="83">
        <v>500</v>
      </c>
      <c r="G49" s="120"/>
      <c r="H49" s="86"/>
      <c r="I49" s="240">
        <f t="shared" si="0"/>
        <v>50846.379999999954</v>
      </c>
    </row>
    <row r="50" spans="1:9" s="62" customFormat="1" x14ac:dyDescent="0.45">
      <c r="A50">
        <v>43</v>
      </c>
      <c r="B50" s="183" t="s">
        <v>390</v>
      </c>
      <c r="C50" s="80" t="s">
        <v>87</v>
      </c>
      <c r="D50"/>
      <c r="E50" s="6"/>
      <c r="F50" s="83">
        <v>412</v>
      </c>
      <c r="G50" s="120"/>
      <c r="H50" s="86"/>
      <c r="I50" s="240">
        <f t="shared" si="0"/>
        <v>51258.379999999954</v>
      </c>
    </row>
    <row r="51" spans="1:9" s="62" customFormat="1" x14ac:dyDescent="0.45">
      <c r="A51">
        <v>44</v>
      </c>
      <c r="B51" s="183" t="s">
        <v>390</v>
      </c>
      <c r="C51" s="80" t="s">
        <v>87</v>
      </c>
      <c r="D51"/>
      <c r="E51" s="6"/>
      <c r="F51" s="83">
        <v>371.55</v>
      </c>
      <c r="G51" s="120"/>
      <c r="H51" s="86"/>
      <c r="I51" s="240">
        <f t="shared" si="0"/>
        <v>51629.929999999957</v>
      </c>
    </row>
    <row r="52" spans="1:9" s="62" customFormat="1" x14ac:dyDescent="0.45">
      <c r="A52">
        <v>45</v>
      </c>
      <c r="B52" s="183" t="s">
        <v>390</v>
      </c>
      <c r="C52" s="80" t="s">
        <v>85</v>
      </c>
      <c r="D52"/>
      <c r="E52" s="6"/>
      <c r="F52" s="83">
        <v>345</v>
      </c>
      <c r="G52" s="120"/>
      <c r="H52" s="86"/>
      <c r="I52" s="240">
        <f t="shared" si="0"/>
        <v>51974.929999999957</v>
      </c>
    </row>
    <row r="53" spans="1:9" s="62" customFormat="1" x14ac:dyDescent="0.45">
      <c r="A53">
        <v>46</v>
      </c>
      <c r="B53" s="183" t="s">
        <v>390</v>
      </c>
      <c r="C53" s="80" t="s">
        <v>177</v>
      </c>
      <c r="D53"/>
      <c r="E53" s="6"/>
      <c r="F53" s="83">
        <v>280</v>
      </c>
      <c r="G53" s="120"/>
      <c r="H53" s="86"/>
      <c r="I53" s="240">
        <f t="shared" si="0"/>
        <v>52254.929999999957</v>
      </c>
    </row>
    <row r="54" spans="1:9" s="62" customFormat="1" x14ac:dyDescent="0.45">
      <c r="A54">
        <v>47</v>
      </c>
      <c r="B54" s="183" t="s">
        <v>389</v>
      </c>
      <c r="C54" s="80" t="s">
        <v>119</v>
      </c>
      <c r="D54"/>
      <c r="E54" s="6"/>
      <c r="F54" s="6"/>
      <c r="G54" s="120"/>
      <c r="H54" s="86">
        <v>0.05</v>
      </c>
      <c r="I54" s="240">
        <f t="shared" si="0"/>
        <v>52254.879999999954</v>
      </c>
    </row>
    <row r="55" spans="1:9" s="62" customFormat="1" x14ac:dyDescent="0.45">
      <c r="A55">
        <v>48</v>
      </c>
      <c r="B55" s="183" t="s">
        <v>389</v>
      </c>
      <c r="C55" s="80" t="s">
        <v>391</v>
      </c>
      <c r="D55"/>
      <c r="E55" s="6"/>
      <c r="F55" s="6"/>
      <c r="G55" s="250">
        <v>1300</v>
      </c>
      <c r="H55" s="86"/>
      <c r="I55" s="240">
        <f t="shared" si="0"/>
        <v>50954.879999999954</v>
      </c>
    </row>
    <row r="56" spans="1:9" s="62" customFormat="1" x14ac:dyDescent="0.45">
      <c r="A56">
        <v>49</v>
      </c>
      <c r="B56" s="183" t="s">
        <v>389</v>
      </c>
      <c r="C56" s="80" t="s">
        <v>115</v>
      </c>
      <c r="D56"/>
      <c r="E56" s="6"/>
      <c r="F56" s="83">
        <v>786.08</v>
      </c>
      <c r="G56" s="120"/>
      <c r="H56" s="86"/>
      <c r="I56" s="240">
        <f t="shared" si="0"/>
        <v>51740.959999999955</v>
      </c>
    </row>
    <row r="57" spans="1:9" s="62" customFormat="1" x14ac:dyDescent="0.45">
      <c r="A57">
        <v>50</v>
      </c>
      <c r="B57" s="183" t="s">
        <v>389</v>
      </c>
      <c r="C57" s="80" t="s">
        <v>87</v>
      </c>
      <c r="D57"/>
      <c r="E57" s="6"/>
      <c r="F57" s="83">
        <v>700</v>
      </c>
      <c r="G57" s="120"/>
      <c r="H57" s="86"/>
      <c r="I57" s="240">
        <f t="shared" si="0"/>
        <v>52440.959999999955</v>
      </c>
    </row>
    <row r="58" spans="1:9" s="62" customFormat="1" x14ac:dyDescent="0.45">
      <c r="A58">
        <v>51</v>
      </c>
      <c r="B58" s="183" t="s">
        <v>389</v>
      </c>
      <c r="C58" s="80" t="s">
        <v>85</v>
      </c>
      <c r="D58"/>
      <c r="E58" s="6"/>
      <c r="F58" s="83">
        <v>391.64</v>
      </c>
      <c r="G58" s="120"/>
      <c r="H58" s="86"/>
      <c r="I58" s="240">
        <f t="shared" si="0"/>
        <v>52832.599999999955</v>
      </c>
    </row>
    <row r="59" spans="1:9" s="62" customFormat="1" x14ac:dyDescent="0.45">
      <c r="A59">
        <v>52</v>
      </c>
      <c r="B59" s="183" t="s">
        <v>389</v>
      </c>
      <c r="C59" s="80" t="s">
        <v>115</v>
      </c>
      <c r="D59"/>
      <c r="E59" s="6"/>
      <c r="F59" s="83">
        <v>363</v>
      </c>
      <c r="G59" s="120"/>
      <c r="H59" s="86"/>
      <c r="I59" s="240">
        <f t="shared" si="0"/>
        <v>53195.599999999955</v>
      </c>
    </row>
    <row r="60" spans="1:9" s="62" customFormat="1" x14ac:dyDescent="0.45">
      <c r="A60">
        <v>53</v>
      </c>
      <c r="B60" s="183" t="s">
        <v>389</v>
      </c>
      <c r="C60" s="80" t="s">
        <v>86</v>
      </c>
      <c r="D60"/>
      <c r="E60" s="6"/>
      <c r="F60" s="83">
        <v>302</v>
      </c>
      <c r="G60" s="120"/>
      <c r="H60" s="86"/>
      <c r="I60" s="240">
        <f t="shared" si="0"/>
        <v>53497.599999999955</v>
      </c>
    </row>
    <row r="61" spans="1:9" s="62" customFormat="1" x14ac:dyDescent="0.45">
      <c r="A61">
        <v>54</v>
      </c>
      <c r="B61" s="183" t="s">
        <v>392</v>
      </c>
      <c r="C61" s="80" t="s">
        <v>393</v>
      </c>
      <c r="D61"/>
      <c r="E61" s="6"/>
      <c r="F61" s="6"/>
      <c r="G61" s="250">
        <v>500</v>
      </c>
      <c r="H61" s="86"/>
      <c r="I61" s="240">
        <f t="shared" si="0"/>
        <v>52997.599999999955</v>
      </c>
    </row>
    <row r="62" spans="1:9" s="62" customFormat="1" x14ac:dyDescent="0.45">
      <c r="A62">
        <v>55</v>
      </c>
      <c r="B62" s="183" t="s">
        <v>392</v>
      </c>
      <c r="C62" s="80" t="s">
        <v>143</v>
      </c>
      <c r="D62"/>
      <c r="E62" s="6"/>
      <c r="F62" s="83">
        <v>475.3</v>
      </c>
      <c r="G62" s="120"/>
      <c r="H62" s="86"/>
      <c r="I62" s="240">
        <f t="shared" si="0"/>
        <v>53472.899999999958</v>
      </c>
    </row>
    <row r="63" spans="1:9" s="62" customFormat="1" x14ac:dyDescent="0.45">
      <c r="A63">
        <v>56</v>
      </c>
      <c r="B63" s="183" t="s">
        <v>392</v>
      </c>
      <c r="C63" s="80" t="s">
        <v>85</v>
      </c>
      <c r="D63"/>
      <c r="E63" s="6"/>
      <c r="F63" s="83">
        <v>300</v>
      </c>
      <c r="G63" s="120"/>
      <c r="H63" s="86"/>
      <c r="I63" s="240">
        <f t="shared" si="0"/>
        <v>53772.899999999958</v>
      </c>
    </row>
    <row r="64" spans="1:9" s="62" customFormat="1" x14ac:dyDescent="0.45">
      <c r="A64">
        <v>57</v>
      </c>
      <c r="B64" s="183" t="s">
        <v>396</v>
      </c>
      <c r="C64" s="80" t="s">
        <v>85</v>
      </c>
      <c r="D64"/>
      <c r="E64" s="6"/>
      <c r="F64" s="83">
        <v>390</v>
      </c>
      <c r="G64" s="120"/>
      <c r="H64" s="86"/>
      <c r="I64" s="240">
        <f t="shared" si="0"/>
        <v>54162.899999999958</v>
      </c>
    </row>
    <row r="65" spans="1:9" s="62" customFormat="1" x14ac:dyDescent="0.45">
      <c r="A65">
        <v>58</v>
      </c>
      <c r="B65" s="183" t="s">
        <v>395</v>
      </c>
      <c r="C65" s="80" t="s">
        <v>87</v>
      </c>
      <c r="D65" t="s">
        <v>397</v>
      </c>
      <c r="E65" s="6"/>
      <c r="F65" s="83">
        <v>2.95</v>
      </c>
      <c r="G65" s="120"/>
      <c r="H65" s="86"/>
      <c r="I65" s="240">
        <f t="shared" si="0"/>
        <v>54165.849999999955</v>
      </c>
    </row>
    <row r="66" spans="1:9" s="62" customFormat="1" x14ac:dyDescent="0.45">
      <c r="A66">
        <v>59</v>
      </c>
      <c r="B66" s="183" t="s">
        <v>395</v>
      </c>
      <c r="C66" s="80" t="s">
        <v>87</v>
      </c>
      <c r="D66" t="s">
        <v>397</v>
      </c>
      <c r="E66" s="6"/>
      <c r="F66" s="83">
        <v>1285</v>
      </c>
      <c r="G66" s="120"/>
      <c r="H66" s="86"/>
      <c r="I66" s="240">
        <f t="shared" si="0"/>
        <v>55450.849999999955</v>
      </c>
    </row>
    <row r="67" spans="1:9" s="62" customFormat="1" x14ac:dyDescent="0.45">
      <c r="A67">
        <v>60</v>
      </c>
      <c r="B67" s="183" t="s">
        <v>395</v>
      </c>
      <c r="C67" s="80" t="s">
        <v>87</v>
      </c>
      <c r="D67" t="s">
        <v>397</v>
      </c>
      <c r="E67" s="6"/>
      <c r="F67" s="83">
        <v>245</v>
      </c>
      <c r="G67" s="120"/>
      <c r="H67" s="86"/>
      <c r="I67" s="240">
        <f t="shared" si="0"/>
        <v>55695.849999999955</v>
      </c>
    </row>
    <row r="68" spans="1:9" s="62" customFormat="1" x14ac:dyDescent="0.45">
      <c r="A68">
        <v>61</v>
      </c>
      <c r="B68" s="183" t="s">
        <v>395</v>
      </c>
      <c r="C68" s="80" t="s">
        <v>223</v>
      </c>
      <c r="D68"/>
      <c r="E68" s="6"/>
      <c r="F68" s="6"/>
      <c r="G68" s="250">
        <v>704.3</v>
      </c>
      <c r="H68" s="86"/>
      <c r="I68" s="240">
        <f t="shared" si="0"/>
        <v>54991.549999999952</v>
      </c>
    </row>
    <row r="69" spans="1:9" s="62" customFormat="1" x14ac:dyDescent="0.45">
      <c r="A69">
        <v>62</v>
      </c>
      <c r="B69" s="183" t="s">
        <v>395</v>
      </c>
      <c r="C69" s="80" t="s">
        <v>393</v>
      </c>
      <c r="D69"/>
      <c r="E69" s="6"/>
      <c r="F69" s="6"/>
      <c r="G69" s="250">
        <v>500</v>
      </c>
      <c r="H69" s="86"/>
      <c r="I69" s="240">
        <f t="shared" si="0"/>
        <v>54491.549999999952</v>
      </c>
    </row>
    <row r="70" spans="1:9" s="62" customFormat="1" x14ac:dyDescent="0.45">
      <c r="A70">
        <v>63</v>
      </c>
      <c r="B70" s="183" t="s">
        <v>395</v>
      </c>
      <c r="C70" s="80" t="s">
        <v>118</v>
      </c>
      <c r="D70"/>
      <c r="E70" s="6"/>
      <c r="F70" s="6"/>
      <c r="G70" s="250">
        <v>455</v>
      </c>
      <c r="H70" s="86"/>
      <c r="I70" s="240">
        <f t="shared" si="0"/>
        <v>54036.549999999952</v>
      </c>
    </row>
    <row r="71" spans="1:9" s="62" customFormat="1" x14ac:dyDescent="0.45">
      <c r="A71">
        <v>64</v>
      </c>
      <c r="B71" s="183" t="s">
        <v>395</v>
      </c>
      <c r="C71" s="80" t="s">
        <v>377</v>
      </c>
      <c r="D71" s="80"/>
      <c r="E71" s="81"/>
      <c r="F71" s="81"/>
      <c r="G71" s="250">
        <v>437.5</v>
      </c>
      <c r="H71" s="86"/>
      <c r="I71" s="240">
        <f t="shared" si="0"/>
        <v>53599.049999999952</v>
      </c>
    </row>
    <row r="72" spans="1:9" s="62" customFormat="1" x14ac:dyDescent="0.45">
      <c r="A72">
        <v>65</v>
      </c>
      <c r="B72" s="183" t="s">
        <v>395</v>
      </c>
      <c r="C72" s="80" t="s">
        <v>182</v>
      </c>
      <c r="D72"/>
      <c r="E72" s="6"/>
      <c r="F72" s="6"/>
      <c r="G72" s="250">
        <v>37</v>
      </c>
      <c r="H72" s="86"/>
      <c r="I72" s="240">
        <f t="shared" ref="I72:I135" si="1">I71+F72-G72-H72</f>
        <v>53562.049999999952</v>
      </c>
    </row>
    <row r="73" spans="1:9" s="62" customFormat="1" x14ac:dyDescent="0.45">
      <c r="A73">
        <v>66</v>
      </c>
      <c r="B73" s="183" t="s">
        <v>395</v>
      </c>
      <c r="C73" s="80" t="s">
        <v>118</v>
      </c>
      <c r="D73"/>
      <c r="E73" s="6"/>
      <c r="F73" s="6"/>
      <c r="G73" s="250">
        <v>10</v>
      </c>
      <c r="H73" s="86"/>
      <c r="I73" s="240">
        <f t="shared" si="1"/>
        <v>53552.049999999952</v>
      </c>
    </row>
    <row r="74" spans="1:9" s="62" customFormat="1" x14ac:dyDescent="0.45">
      <c r="A74">
        <v>67</v>
      </c>
      <c r="B74" s="183" t="s">
        <v>395</v>
      </c>
      <c r="C74" s="80" t="s">
        <v>118</v>
      </c>
      <c r="D74"/>
      <c r="E74" s="6"/>
      <c r="F74" s="6"/>
      <c r="G74" s="249">
        <v>156</v>
      </c>
      <c r="H74" s="86"/>
      <c r="I74" s="240">
        <f t="shared" si="1"/>
        <v>53396.049999999952</v>
      </c>
    </row>
    <row r="75" spans="1:9" s="62" customFormat="1" x14ac:dyDescent="0.45">
      <c r="A75">
        <v>68</v>
      </c>
      <c r="B75" s="183" t="s">
        <v>395</v>
      </c>
      <c r="C75" s="80" t="s">
        <v>115</v>
      </c>
      <c r="D75"/>
      <c r="E75" s="6"/>
      <c r="F75" s="83">
        <v>657.52</v>
      </c>
      <c r="G75" s="120"/>
      <c r="H75" s="86"/>
      <c r="I75" s="240">
        <f t="shared" si="1"/>
        <v>54053.569999999949</v>
      </c>
    </row>
    <row r="76" spans="1:9" s="62" customFormat="1" x14ac:dyDescent="0.45">
      <c r="A76">
        <v>69</v>
      </c>
      <c r="B76" s="183" t="s">
        <v>395</v>
      </c>
      <c r="C76" s="80" t="s">
        <v>399</v>
      </c>
      <c r="D76"/>
      <c r="E76" s="6"/>
      <c r="F76" s="83">
        <v>368.87</v>
      </c>
      <c r="G76" s="120"/>
      <c r="H76" s="86"/>
      <c r="I76" s="240">
        <f t="shared" si="1"/>
        <v>54422.439999999951</v>
      </c>
    </row>
    <row r="77" spans="1:9" s="62" customFormat="1" x14ac:dyDescent="0.45">
      <c r="A77">
        <v>70</v>
      </c>
      <c r="B77" s="183" t="s">
        <v>398</v>
      </c>
      <c r="C77" s="80" t="s">
        <v>119</v>
      </c>
      <c r="D77"/>
      <c r="E77" s="6"/>
      <c r="F77" s="6"/>
      <c r="G77" s="120"/>
      <c r="H77" s="86">
        <v>0.05</v>
      </c>
      <c r="I77" s="240">
        <f t="shared" si="1"/>
        <v>54422.389999999948</v>
      </c>
    </row>
    <row r="78" spans="1:9" s="62" customFormat="1" x14ac:dyDescent="0.45">
      <c r="A78">
        <v>71</v>
      </c>
      <c r="B78" s="183" t="s">
        <v>400</v>
      </c>
      <c r="C78" s="80" t="s">
        <v>118</v>
      </c>
      <c r="D78"/>
      <c r="E78" s="6"/>
      <c r="F78" s="6"/>
      <c r="G78" s="251">
        <v>40</v>
      </c>
      <c r="H78" s="86"/>
      <c r="I78" s="240">
        <f t="shared" si="1"/>
        <v>54382.389999999948</v>
      </c>
    </row>
    <row r="79" spans="1:9" s="62" customFormat="1" x14ac:dyDescent="0.45">
      <c r="A79">
        <v>72</v>
      </c>
      <c r="B79" s="183" t="s">
        <v>400</v>
      </c>
      <c r="C79" s="80" t="s">
        <v>113</v>
      </c>
      <c r="D79"/>
      <c r="E79" s="6"/>
      <c r="F79" s="83">
        <v>366.08</v>
      </c>
      <c r="G79" s="120"/>
      <c r="H79" s="86"/>
      <c r="I79" s="240">
        <f t="shared" si="1"/>
        <v>54748.46999999995</v>
      </c>
    </row>
    <row r="80" spans="1:9" s="62" customFormat="1" x14ac:dyDescent="0.45">
      <c r="A80">
        <v>73</v>
      </c>
      <c r="B80" s="183" t="s">
        <v>400</v>
      </c>
      <c r="C80" s="80" t="s">
        <v>85</v>
      </c>
      <c r="D80"/>
      <c r="E80" s="6"/>
      <c r="F80" s="83">
        <v>355.58</v>
      </c>
      <c r="G80" s="120"/>
      <c r="H80" s="86"/>
      <c r="I80" s="240">
        <f t="shared" si="1"/>
        <v>55104.049999999952</v>
      </c>
    </row>
    <row r="81" spans="1:9" s="62" customFormat="1" x14ac:dyDescent="0.45">
      <c r="A81">
        <v>74</v>
      </c>
      <c r="B81" s="183">
        <v>45790</v>
      </c>
      <c r="C81" s="79" t="s">
        <v>157</v>
      </c>
      <c r="G81" s="227">
        <v>7543.91</v>
      </c>
      <c r="H81" s="90">
        <v>4.3</v>
      </c>
      <c r="I81" s="240">
        <f t="shared" si="1"/>
        <v>47555.839999999953</v>
      </c>
    </row>
    <row r="82" spans="1:9" s="62" customFormat="1" x14ac:dyDescent="0.45">
      <c r="A82">
        <v>75</v>
      </c>
      <c r="B82" s="183" t="s">
        <v>401</v>
      </c>
      <c r="C82" s="80" t="s">
        <v>153</v>
      </c>
      <c r="D82"/>
      <c r="E82" s="6"/>
      <c r="F82" s="6"/>
      <c r="G82" s="253">
        <v>307.2</v>
      </c>
      <c r="H82" s="86"/>
      <c r="I82" s="240">
        <f t="shared" si="1"/>
        <v>47248.639999999956</v>
      </c>
    </row>
    <row r="83" spans="1:9" s="62" customFormat="1" x14ac:dyDescent="0.45">
      <c r="A83">
        <v>76</v>
      </c>
      <c r="B83" s="183" t="s">
        <v>401</v>
      </c>
      <c r="C83" s="80" t="s">
        <v>150</v>
      </c>
      <c r="D83"/>
      <c r="E83" s="6"/>
      <c r="F83" s="6"/>
      <c r="G83" s="253">
        <v>344.8</v>
      </c>
      <c r="H83" s="86"/>
      <c r="I83" s="240">
        <f t="shared" si="1"/>
        <v>46903.839999999953</v>
      </c>
    </row>
    <row r="84" spans="1:9" s="62" customFormat="1" x14ac:dyDescent="0.45">
      <c r="A84">
        <v>77</v>
      </c>
      <c r="B84" s="183" t="s">
        <v>401</v>
      </c>
      <c r="C84" s="80" t="s">
        <v>147</v>
      </c>
      <c r="D84"/>
      <c r="E84" s="6"/>
      <c r="F84" s="6"/>
      <c r="G84" s="253">
        <v>223.2</v>
      </c>
      <c r="H84" s="86"/>
      <c r="I84" s="240">
        <f t="shared" si="1"/>
        <v>46680.639999999956</v>
      </c>
    </row>
    <row r="85" spans="1:9" s="62" customFormat="1" x14ac:dyDescent="0.45">
      <c r="A85">
        <v>78</v>
      </c>
      <c r="B85" s="183" t="s">
        <v>401</v>
      </c>
      <c r="C85" s="80" t="s">
        <v>151</v>
      </c>
      <c r="D85"/>
      <c r="E85" s="6"/>
      <c r="F85" s="6"/>
      <c r="G85" s="253">
        <v>274.10000000000002</v>
      </c>
      <c r="H85" s="86"/>
      <c r="I85" s="240">
        <f t="shared" si="1"/>
        <v>46406.539999999957</v>
      </c>
    </row>
    <row r="86" spans="1:9" s="62" customFormat="1" x14ac:dyDescent="0.45">
      <c r="A86">
        <v>79</v>
      </c>
      <c r="B86" s="183" t="s">
        <v>401</v>
      </c>
      <c r="C86" s="80" t="s">
        <v>149</v>
      </c>
      <c r="D86"/>
      <c r="E86" s="6"/>
      <c r="F86" s="6"/>
      <c r="G86" s="253">
        <v>224.6</v>
      </c>
      <c r="H86" s="86"/>
      <c r="I86" s="240">
        <f t="shared" si="1"/>
        <v>46181.939999999959</v>
      </c>
    </row>
    <row r="87" spans="1:9" s="62" customFormat="1" x14ac:dyDescent="0.45">
      <c r="A87">
        <v>80</v>
      </c>
      <c r="B87" s="183" t="s">
        <v>401</v>
      </c>
      <c r="C87" s="80" t="s">
        <v>148</v>
      </c>
      <c r="D87"/>
      <c r="E87" s="6"/>
      <c r="F87" s="6"/>
      <c r="G87" s="253">
        <v>227.5</v>
      </c>
      <c r="H87" s="86"/>
      <c r="I87" s="240">
        <f t="shared" si="1"/>
        <v>45954.439999999959</v>
      </c>
    </row>
    <row r="88" spans="1:9" s="62" customFormat="1" x14ac:dyDescent="0.45">
      <c r="A88">
        <v>81</v>
      </c>
      <c r="B88" s="183" t="s">
        <v>401</v>
      </c>
      <c r="C88" s="80" t="s">
        <v>152</v>
      </c>
      <c r="D88"/>
      <c r="E88" s="6"/>
      <c r="F88" s="6"/>
      <c r="G88" s="253">
        <v>190.8</v>
      </c>
      <c r="H88" s="86"/>
      <c r="I88" s="240">
        <f t="shared" si="1"/>
        <v>45763.639999999956</v>
      </c>
    </row>
    <row r="89" spans="1:9" s="62" customFormat="1" x14ac:dyDescent="0.45">
      <c r="A89">
        <v>82</v>
      </c>
      <c r="B89" s="183" t="s">
        <v>401</v>
      </c>
      <c r="C89" s="80" t="s">
        <v>146</v>
      </c>
      <c r="D89"/>
      <c r="E89" s="6"/>
      <c r="F89" s="6"/>
      <c r="G89" s="253">
        <v>288.10000000000002</v>
      </c>
      <c r="H89" s="86"/>
      <c r="I89" s="240">
        <f t="shared" si="1"/>
        <v>45475.539999999957</v>
      </c>
    </row>
    <row r="90" spans="1:9" s="62" customFormat="1" x14ac:dyDescent="0.45">
      <c r="A90">
        <v>83</v>
      </c>
      <c r="B90" s="183" t="s">
        <v>401</v>
      </c>
      <c r="C90" s="80" t="s">
        <v>155</v>
      </c>
      <c r="D90"/>
      <c r="E90" s="6"/>
      <c r="F90" s="6"/>
      <c r="G90" s="253">
        <v>265.39999999999998</v>
      </c>
      <c r="H90" s="86"/>
      <c r="I90" s="240">
        <f t="shared" si="1"/>
        <v>45210.139999999956</v>
      </c>
    </row>
    <row r="91" spans="1:9" s="62" customFormat="1" x14ac:dyDescent="0.45">
      <c r="A91">
        <v>84</v>
      </c>
      <c r="B91" s="183" t="s">
        <v>401</v>
      </c>
      <c r="C91" s="80" t="s">
        <v>154</v>
      </c>
      <c r="D91"/>
      <c r="E91" s="6"/>
      <c r="F91" s="6"/>
      <c r="G91" s="253">
        <v>2799.2</v>
      </c>
      <c r="H91" s="86"/>
      <c r="I91" s="240">
        <f t="shared" si="1"/>
        <v>42410.939999999959</v>
      </c>
    </row>
    <row r="92" spans="1:9" s="62" customFormat="1" x14ac:dyDescent="0.45">
      <c r="A92">
        <v>85</v>
      </c>
      <c r="B92" s="183" t="s">
        <v>401</v>
      </c>
      <c r="C92" s="80" t="s">
        <v>140</v>
      </c>
      <c r="D92"/>
      <c r="E92" s="6"/>
      <c r="F92" s="6"/>
      <c r="G92" s="249">
        <v>189.2</v>
      </c>
      <c r="H92" s="86"/>
      <c r="I92" s="240">
        <f t="shared" si="1"/>
        <v>42221.739999999962</v>
      </c>
    </row>
    <row r="93" spans="1:9" s="62" customFormat="1" x14ac:dyDescent="0.45">
      <c r="A93">
        <v>86</v>
      </c>
      <c r="B93" s="183" t="s">
        <v>401</v>
      </c>
      <c r="C93" s="80" t="s">
        <v>402</v>
      </c>
      <c r="D93"/>
      <c r="E93" s="6"/>
      <c r="F93" s="6"/>
      <c r="G93" s="249">
        <v>577.32000000000005</v>
      </c>
      <c r="H93" s="86"/>
      <c r="I93" s="240">
        <f t="shared" si="1"/>
        <v>41644.419999999962</v>
      </c>
    </row>
    <row r="94" spans="1:9" s="62" customFormat="1" x14ac:dyDescent="0.45">
      <c r="A94">
        <v>87</v>
      </c>
      <c r="B94" s="183" t="s">
        <v>401</v>
      </c>
      <c r="C94" s="80" t="s">
        <v>224</v>
      </c>
      <c r="D94"/>
      <c r="E94" s="6"/>
      <c r="F94" s="6"/>
      <c r="G94" s="249">
        <v>47.4</v>
      </c>
      <c r="H94" s="86"/>
      <c r="I94" s="240">
        <f t="shared" si="1"/>
        <v>41597.01999999996</v>
      </c>
    </row>
    <row r="95" spans="1:9" s="62" customFormat="1" x14ac:dyDescent="0.45">
      <c r="A95">
        <v>88</v>
      </c>
      <c r="B95" s="183" t="s">
        <v>401</v>
      </c>
      <c r="C95" s="80" t="s">
        <v>118</v>
      </c>
      <c r="D95"/>
      <c r="E95" s="6"/>
      <c r="F95" s="6"/>
      <c r="G95" s="251">
        <v>11</v>
      </c>
      <c r="H95" s="86"/>
      <c r="I95" s="240">
        <f t="shared" si="1"/>
        <v>41586.01999999996</v>
      </c>
    </row>
    <row r="96" spans="1:9" s="62" customFormat="1" x14ac:dyDescent="0.45">
      <c r="A96">
        <v>89</v>
      </c>
      <c r="B96" s="183" t="s">
        <v>406</v>
      </c>
      <c r="C96" s="80" t="s">
        <v>119</v>
      </c>
      <c r="D96"/>
      <c r="E96" s="6"/>
      <c r="F96" s="6"/>
      <c r="G96" s="120"/>
      <c r="H96" s="86">
        <v>0.45</v>
      </c>
      <c r="I96" s="240">
        <f t="shared" si="1"/>
        <v>41585.569999999963</v>
      </c>
    </row>
    <row r="97" spans="1:9" s="62" customFormat="1" x14ac:dyDescent="0.45">
      <c r="A97">
        <v>90</v>
      </c>
      <c r="B97" s="183" t="s">
        <v>403</v>
      </c>
      <c r="C97" s="80" t="s">
        <v>404</v>
      </c>
      <c r="D97"/>
      <c r="E97" s="6" t="s">
        <v>410</v>
      </c>
      <c r="F97" s="83">
        <v>900.34</v>
      </c>
      <c r="G97" s="86"/>
      <c r="H97" s="86"/>
      <c r="I97" s="240">
        <f t="shared" si="1"/>
        <v>42485.90999999996</v>
      </c>
    </row>
    <row r="98" spans="1:9" s="62" customFormat="1" x14ac:dyDescent="0.45">
      <c r="A98">
        <v>91</v>
      </c>
      <c r="B98" s="183" t="s">
        <v>403</v>
      </c>
      <c r="C98" s="80" t="s">
        <v>118</v>
      </c>
      <c r="D98"/>
      <c r="E98" s="6" t="s">
        <v>410</v>
      </c>
      <c r="F98" s="6"/>
      <c r="G98" s="249">
        <v>900.34</v>
      </c>
      <c r="H98" s="86"/>
      <c r="I98" s="240">
        <f t="shared" si="1"/>
        <v>41585.569999999963</v>
      </c>
    </row>
    <row r="99" spans="1:9" s="62" customFormat="1" x14ac:dyDescent="0.45">
      <c r="A99">
        <v>92</v>
      </c>
      <c r="B99" s="183" t="s">
        <v>403</v>
      </c>
      <c r="C99" s="80" t="s">
        <v>405</v>
      </c>
      <c r="D99"/>
      <c r="E99" s="6"/>
      <c r="F99" s="6"/>
      <c r="G99" s="249">
        <v>13227.52</v>
      </c>
      <c r="H99" s="86"/>
      <c r="I99" s="240">
        <f t="shared" si="1"/>
        <v>28358.049999999963</v>
      </c>
    </row>
    <row r="100" spans="1:9" s="62" customFormat="1" x14ac:dyDescent="0.45">
      <c r="A100">
        <v>93</v>
      </c>
      <c r="B100" s="183" t="s">
        <v>403</v>
      </c>
      <c r="C100" s="80" t="s">
        <v>145</v>
      </c>
      <c r="D100"/>
      <c r="E100" s="6"/>
      <c r="F100" s="6"/>
      <c r="G100" s="252">
        <v>9714.6</v>
      </c>
      <c r="H100" s="86"/>
      <c r="I100" s="240">
        <f t="shared" si="1"/>
        <v>18643.449999999961</v>
      </c>
    </row>
    <row r="101" spans="1:9" s="62" customFormat="1" x14ac:dyDescent="0.45">
      <c r="A101">
        <v>94</v>
      </c>
      <c r="B101" s="183" t="s">
        <v>403</v>
      </c>
      <c r="C101" s="80" t="s">
        <v>156</v>
      </c>
      <c r="D101"/>
      <c r="E101" s="6"/>
      <c r="F101" s="6"/>
      <c r="G101" s="252">
        <v>7224.7</v>
      </c>
      <c r="H101" s="86"/>
      <c r="I101" s="240">
        <f t="shared" si="1"/>
        <v>11418.74999999996</v>
      </c>
    </row>
    <row r="102" spans="1:9" s="62" customFormat="1" x14ac:dyDescent="0.45">
      <c r="A102">
        <v>95</v>
      </c>
      <c r="B102" s="183" t="s">
        <v>403</v>
      </c>
      <c r="C102" s="80" t="s">
        <v>119</v>
      </c>
      <c r="D102"/>
      <c r="E102" s="6"/>
      <c r="F102" s="6"/>
      <c r="G102" s="120"/>
      <c r="H102" s="86">
        <v>1.45</v>
      </c>
      <c r="I102" s="240">
        <f t="shared" si="1"/>
        <v>11417.299999999959</v>
      </c>
    </row>
    <row r="103" spans="1:9" s="62" customFormat="1" x14ac:dyDescent="0.45">
      <c r="A103">
        <v>96</v>
      </c>
      <c r="B103" s="183" t="s">
        <v>403</v>
      </c>
      <c r="C103" s="80" t="s">
        <v>85</v>
      </c>
      <c r="D103"/>
      <c r="E103" s="6"/>
      <c r="F103" s="83">
        <v>500</v>
      </c>
      <c r="G103" s="120"/>
      <c r="H103" s="86"/>
      <c r="I103" s="240">
        <f t="shared" si="1"/>
        <v>11917.299999999959</v>
      </c>
    </row>
    <row r="104" spans="1:9" s="62" customFormat="1" x14ac:dyDescent="0.45">
      <c r="A104">
        <v>97</v>
      </c>
      <c r="B104" s="183" t="s">
        <v>403</v>
      </c>
      <c r="C104" s="80" t="s">
        <v>85</v>
      </c>
      <c r="D104"/>
      <c r="E104" s="6"/>
      <c r="F104" s="83">
        <v>500</v>
      </c>
      <c r="G104" s="120"/>
      <c r="H104" s="86"/>
      <c r="I104" s="240">
        <f t="shared" si="1"/>
        <v>12417.299999999959</v>
      </c>
    </row>
    <row r="105" spans="1:9" s="62" customFormat="1" x14ac:dyDescent="0.45">
      <c r="A105">
        <v>98</v>
      </c>
      <c r="B105" s="183" t="s">
        <v>403</v>
      </c>
      <c r="C105" s="80" t="s">
        <v>85</v>
      </c>
      <c r="D105"/>
      <c r="E105" s="6"/>
      <c r="F105" s="83">
        <v>400</v>
      </c>
      <c r="G105" s="120"/>
      <c r="H105" s="86"/>
      <c r="I105" s="240">
        <f t="shared" si="1"/>
        <v>12817.299999999959</v>
      </c>
    </row>
    <row r="106" spans="1:9" s="62" customFormat="1" x14ac:dyDescent="0.45">
      <c r="A106">
        <v>99</v>
      </c>
      <c r="B106" s="183" t="s">
        <v>407</v>
      </c>
      <c r="C106" s="80" t="s">
        <v>85</v>
      </c>
      <c r="D106"/>
      <c r="E106" s="6"/>
      <c r="F106" s="83">
        <v>800</v>
      </c>
      <c r="G106" s="120"/>
      <c r="H106" s="86"/>
      <c r="I106" s="240">
        <f t="shared" si="1"/>
        <v>13617.299999999959</v>
      </c>
    </row>
    <row r="107" spans="1:9" s="62" customFormat="1" x14ac:dyDescent="0.45">
      <c r="A107">
        <v>100</v>
      </c>
      <c r="B107" s="183" t="s">
        <v>407</v>
      </c>
      <c r="C107" s="80" t="s">
        <v>85</v>
      </c>
      <c r="D107"/>
      <c r="E107" s="6"/>
      <c r="F107" s="83">
        <v>500</v>
      </c>
      <c r="G107" s="120"/>
      <c r="H107" s="86"/>
      <c r="I107" s="240">
        <f t="shared" si="1"/>
        <v>14117.299999999959</v>
      </c>
    </row>
    <row r="108" spans="1:9" s="62" customFormat="1" x14ac:dyDescent="0.45">
      <c r="A108">
        <v>101</v>
      </c>
      <c r="B108" s="183" t="s">
        <v>407</v>
      </c>
      <c r="C108" s="80" t="s">
        <v>87</v>
      </c>
      <c r="D108"/>
      <c r="E108" s="6"/>
      <c r="F108" s="83">
        <v>417.11</v>
      </c>
      <c r="G108" s="120"/>
      <c r="H108" s="86"/>
      <c r="I108" s="240">
        <f t="shared" si="1"/>
        <v>14534.40999999996</v>
      </c>
    </row>
    <row r="109" spans="1:9" s="62" customFormat="1" x14ac:dyDescent="0.45">
      <c r="A109">
        <v>102</v>
      </c>
      <c r="B109" s="183" t="s">
        <v>407</v>
      </c>
      <c r="C109" s="80" t="s">
        <v>86</v>
      </c>
      <c r="D109"/>
      <c r="E109" s="6"/>
      <c r="F109" s="83">
        <v>373.09</v>
      </c>
      <c r="G109" s="120"/>
      <c r="H109" s="86"/>
      <c r="I109" s="240">
        <f t="shared" si="1"/>
        <v>14907.49999999996</v>
      </c>
    </row>
    <row r="110" spans="1:9" s="62" customFormat="1" x14ac:dyDescent="0.45">
      <c r="A110">
        <v>103</v>
      </c>
      <c r="B110" s="183" t="s">
        <v>407</v>
      </c>
      <c r="C110" s="80" t="s">
        <v>85</v>
      </c>
      <c r="D110"/>
      <c r="E110" s="6"/>
      <c r="F110" s="83">
        <v>369.24</v>
      </c>
      <c r="G110" s="120"/>
      <c r="H110" s="86"/>
      <c r="I110" s="240">
        <f t="shared" si="1"/>
        <v>15276.73999999996</v>
      </c>
    </row>
    <row r="111" spans="1:9" s="62" customFormat="1" x14ac:dyDescent="0.45">
      <c r="A111">
        <v>104</v>
      </c>
      <c r="B111" s="183">
        <v>45793</v>
      </c>
      <c r="C111" s="79" t="s">
        <v>157</v>
      </c>
      <c r="G111" s="227">
        <v>1946.65</v>
      </c>
      <c r="H111" s="90">
        <v>4.3</v>
      </c>
      <c r="I111" s="240">
        <f t="shared" si="1"/>
        <v>13325.789999999961</v>
      </c>
    </row>
    <row r="112" spans="1:9" s="62" customFormat="1" x14ac:dyDescent="0.45">
      <c r="A112">
        <v>105</v>
      </c>
      <c r="B112" s="183">
        <v>45793</v>
      </c>
      <c r="C112" s="79" t="s">
        <v>158</v>
      </c>
      <c r="G112" s="227">
        <v>500</v>
      </c>
      <c r="H112" s="86"/>
      <c r="I112" s="240">
        <f t="shared" si="1"/>
        <v>12825.789999999961</v>
      </c>
    </row>
    <row r="113" spans="1:9" s="62" customFormat="1" x14ac:dyDescent="0.45">
      <c r="A113">
        <v>106</v>
      </c>
      <c r="B113" s="183" t="s">
        <v>408</v>
      </c>
      <c r="C113" s="80" t="s">
        <v>85</v>
      </c>
      <c r="D113"/>
      <c r="E113" s="6"/>
      <c r="F113" s="83">
        <v>496.04</v>
      </c>
      <c r="G113" s="120"/>
      <c r="H113" s="86"/>
      <c r="I113" s="240">
        <f t="shared" si="1"/>
        <v>13321.829999999962</v>
      </c>
    </row>
    <row r="114" spans="1:9" s="62" customFormat="1" x14ac:dyDescent="0.45">
      <c r="A114">
        <v>107</v>
      </c>
      <c r="B114" s="183" t="s">
        <v>408</v>
      </c>
      <c r="C114" s="80" t="s">
        <v>119</v>
      </c>
      <c r="D114"/>
      <c r="E114" s="6"/>
      <c r="F114" s="6"/>
      <c r="G114" s="120"/>
      <c r="H114" s="86">
        <v>0.05</v>
      </c>
      <c r="I114" s="240">
        <f t="shared" si="1"/>
        <v>13321.779999999962</v>
      </c>
    </row>
    <row r="115" spans="1:9" s="62" customFormat="1" x14ac:dyDescent="0.45">
      <c r="A115">
        <v>108</v>
      </c>
      <c r="B115" s="183" t="s">
        <v>408</v>
      </c>
      <c r="C115" s="80" t="s">
        <v>115</v>
      </c>
      <c r="D115"/>
      <c r="E115" s="6"/>
      <c r="F115" s="83">
        <v>800</v>
      </c>
      <c r="G115" s="120"/>
      <c r="H115" s="86"/>
      <c r="I115" s="240">
        <f t="shared" si="1"/>
        <v>14121.779999999962</v>
      </c>
    </row>
    <row r="116" spans="1:9" s="62" customFormat="1" x14ac:dyDescent="0.45">
      <c r="A116">
        <v>109</v>
      </c>
      <c r="B116" s="183" t="s">
        <v>408</v>
      </c>
      <c r="C116" s="80" t="s">
        <v>143</v>
      </c>
      <c r="D116"/>
      <c r="E116" s="6"/>
      <c r="F116" s="83">
        <v>772.13</v>
      </c>
      <c r="G116" s="120"/>
      <c r="H116" s="86"/>
      <c r="I116" s="240">
        <f t="shared" si="1"/>
        <v>14893.909999999962</v>
      </c>
    </row>
    <row r="117" spans="1:9" s="62" customFormat="1" x14ac:dyDescent="0.45">
      <c r="A117">
        <v>110</v>
      </c>
      <c r="B117" s="183" t="s">
        <v>408</v>
      </c>
      <c r="C117" s="80" t="s">
        <v>86</v>
      </c>
      <c r="D117"/>
      <c r="E117" s="6"/>
      <c r="F117" s="83">
        <v>411.17</v>
      </c>
      <c r="G117" s="120"/>
      <c r="H117" s="86"/>
      <c r="I117" s="240">
        <f t="shared" si="1"/>
        <v>15305.079999999962</v>
      </c>
    </row>
    <row r="118" spans="1:9" s="62" customFormat="1" x14ac:dyDescent="0.45">
      <c r="A118">
        <v>111</v>
      </c>
      <c r="B118" s="183" t="s">
        <v>408</v>
      </c>
      <c r="C118" s="80" t="s">
        <v>86</v>
      </c>
      <c r="D118"/>
      <c r="E118" s="6"/>
      <c r="F118" s="83">
        <v>400.77</v>
      </c>
      <c r="G118" s="120"/>
      <c r="H118" s="86"/>
      <c r="I118" s="240">
        <f t="shared" si="1"/>
        <v>15705.849999999962</v>
      </c>
    </row>
    <row r="119" spans="1:9" s="62" customFormat="1" x14ac:dyDescent="0.45">
      <c r="A119">
        <v>112</v>
      </c>
      <c r="B119" s="183" t="s">
        <v>408</v>
      </c>
      <c r="C119" s="80" t="s">
        <v>85</v>
      </c>
      <c r="D119"/>
      <c r="E119" s="6"/>
      <c r="F119" s="83">
        <v>382.01</v>
      </c>
      <c r="G119" s="120"/>
      <c r="H119" s="86"/>
      <c r="I119" s="240">
        <f t="shared" si="1"/>
        <v>16087.859999999962</v>
      </c>
    </row>
    <row r="120" spans="1:9" s="62" customFormat="1" x14ac:dyDescent="0.45">
      <c r="A120">
        <v>113</v>
      </c>
      <c r="B120" s="183" t="s">
        <v>408</v>
      </c>
      <c r="C120" s="80" t="s">
        <v>86</v>
      </c>
      <c r="D120"/>
      <c r="E120" s="6"/>
      <c r="F120" s="83">
        <v>379.84</v>
      </c>
      <c r="G120" s="120"/>
      <c r="H120" s="86"/>
      <c r="I120" s="240">
        <f t="shared" si="1"/>
        <v>16467.699999999961</v>
      </c>
    </row>
    <row r="121" spans="1:9" s="62" customFormat="1" x14ac:dyDescent="0.45">
      <c r="A121">
        <v>114</v>
      </c>
      <c r="B121" s="183" t="s">
        <v>408</v>
      </c>
      <c r="C121" s="80" t="s">
        <v>409</v>
      </c>
      <c r="D121"/>
      <c r="E121" s="6"/>
      <c r="F121" s="83">
        <v>316</v>
      </c>
      <c r="G121" s="120"/>
      <c r="H121" s="86"/>
      <c r="I121" s="240">
        <f t="shared" si="1"/>
        <v>16783.699999999961</v>
      </c>
    </row>
    <row r="122" spans="1:9" s="62" customFormat="1" x14ac:dyDescent="0.45">
      <c r="A122">
        <v>115</v>
      </c>
      <c r="B122" s="183" t="s">
        <v>412</v>
      </c>
      <c r="C122" s="80" t="s">
        <v>86</v>
      </c>
      <c r="D122"/>
      <c r="E122" s="6"/>
      <c r="F122" s="83">
        <v>392.7</v>
      </c>
      <c r="G122" s="120"/>
      <c r="H122" s="86"/>
      <c r="I122" s="240">
        <f t="shared" si="1"/>
        <v>17176.399999999961</v>
      </c>
    </row>
    <row r="123" spans="1:9" s="62" customFormat="1" x14ac:dyDescent="0.45">
      <c r="A123">
        <v>116</v>
      </c>
      <c r="B123" s="183" t="s">
        <v>412</v>
      </c>
      <c r="C123" s="80" t="s">
        <v>85</v>
      </c>
      <c r="D123"/>
      <c r="E123" s="6"/>
      <c r="F123" s="83">
        <v>389.91</v>
      </c>
      <c r="G123" s="120"/>
      <c r="H123" s="86"/>
      <c r="I123" s="240">
        <f t="shared" si="1"/>
        <v>17566.309999999961</v>
      </c>
    </row>
    <row r="124" spans="1:9" s="62" customFormat="1" x14ac:dyDescent="0.45">
      <c r="A124">
        <v>117</v>
      </c>
      <c r="B124" s="183" t="s">
        <v>412</v>
      </c>
      <c r="C124" s="80" t="s">
        <v>85</v>
      </c>
      <c r="D124"/>
      <c r="E124" s="6"/>
      <c r="F124" s="83">
        <v>369.76</v>
      </c>
      <c r="G124" s="120"/>
      <c r="H124" s="86"/>
      <c r="I124" s="240">
        <f t="shared" si="1"/>
        <v>17936.06999999996</v>
      </c>
    </row>
    <row r="125" spans="1:9" s="62" customFormat="1" x14ac:dyDescent="0.45">
      <c r="A125">
        <v>118</v>
      </c>
      <c r="B125" s="183" t="s">
        <v>412</v>
      </c>
      <c r="C125" s="80" t="s">
        <v>143</v>
      </c>
      <c r="D125"/>
      <c r="E125" s="6"/>
      <c r="F125" s="83">
        <v>412.47</v>
      </c>
      <c r="G125" s="120"/>
      <c r="H125" s="86"/>
      <c r="I125" s="240">
        <f t="shared" si="1"/>
        <v>18348.539999999961</v>
      </c>
    </row>
    <row r="126" spans="1:9" s="62" customFormat="1" x14ac:dyDescent="0.45">
      <c r="A126">
        <v>119</v>
      </c>
      <c r="B126" s="183" t="s">
        <v>412</v>
      </c>
      <c r="C126" s="80" t="s">
        <v>87</v>
      </c>
      <c r="D126"/>
      <c r="E126" s="6"/>
      <c r="F126" s="83">
        <v>429.08</v>
      </c>
      <c r="G126" s="120"/>
      <c r="H126" s="86"/>
      <c r="I126" s="240">
        <f t="shared" si="1"/>
        <v>18777.619999999963</v>
      </c>
    </row>
    <row r="127" spans="1:9" s="62" customFormat="1" x14ac:dyDescent="0.45">
      <c r="A127">
        <v>120</v>
      </c>
      <c r="B127" s="183" t="s">
        <v>412</v>
      </c>
      <c r="C127" s="80" t="s">
        <v>87</v>
      </c>
      <c r="D127"/>
      <c r="E127" s="6"/>
      <c r="F127" s="83">
        <v>410.72</v>
      </c>
      <c r="G127" s="120"/>
      <c r="H127" s="86"/>
      <c r="I127" s="240">
        <f t="shared" si="1"/>
        <v>19188.339999999964</v>
      </c>
    </row>
    <row r="128" spans="1:9" s="62" customFormat="1" x14ac:dyDescent="0.45">
      <c r="A128">
        <v>121</v>
      </c>
      <c r="B128" s="183" t="s">
        <v>412</v>
      </c>
      <c r="C128" s="80" t="s">
        <v>87</v>
      </c>
      <c r="D128"/>
      <c r="E128" s="6"/>
      <c r="F128" s="83">
        <v>360.92</v>
      </c>
      <c r="G128" s="120"/>
      <c r="H128" s="86"/>
      <c r="I128" s="240">
        <f t="shared" si="1"/>
        <v>19549.259999999962</v>
      </c>
    </row>
    <row r="129" spans="1:9" s="62" customFormat="1" x14ac:dyDescent="0.45">
      <c r="A129">
        <v>122</v>
      </c>
      <c r="B129" s="183" t="s">
        <v>412</v>
      </c>
      <c r="C129" s="80" t="s">
        <v>87</v>
      </c>
      <c r="D129"/>
      <c r="E129" s="6"/>
      <c r="F129" s="83">
        <v>362</v>
      </c>
      <c r="G129" s="120"/>
      <c r="H129" s="86"/>
      <c r="I129" s="240">
        <f t="shared" si="1"/>
        <v>19911.259999999962</v>
      </c>
    </row>
    <row r="130" spans="1:9" s="62" customFormat="1" x14ac:dyDescent="0.45">
      <c r="A130">
        <v>123</v>
      </c>
      <c r="B130" s="183" t="s">
        <v>412</v>
      </c>
      <c r="C130" s="80" t="s">
        <v>87</v>
      </c>
      <c r="D130"/>
      <c r="E130" s="6"/>
      <c r="F130" s="83">
        <v>493.38</v>
      </c>
      <c r="G130" s="120"/>
      <c r="H130" s="86"/>
      <c r="I130" s="240">
        <f t="shared" si="1"/>
        <v>20404.639999999963</v>
      </c>
    </row>
    <row r="131" spans="1:9" s="62" customFormat="1" x14ac:dyDescent="0.45">
      <c r="A131">
        <v>124</v>
      </c>
      <c r="B131" s="183" t="s">
        <v>412</v>
      </c>
      <c r="C131" s="80" t="s">
        <v>87</v>
      </c>
      <c r="D131"/>
      <c r="E131" s="6"/>
      <c r="F131" s="83">
        <v>700</v>
      </c>
      <c r="G131" s="120"/>
      <c r="H131" s="86"/>
      <c r="I131" s="240">
        <f t="shared" si="1"/>
        <v>21104.639999999963</v>
      </c>
    </row>
    <row r="132" spans="1:9" s="62" customFormat="1" x14ac:dyDescent="0.45">
      <c r="A132">
        <v>125</v>
      </c>
      <c r="B132" s="183" t="s">
        <v>411</v>
      </c>
      <c r="C132" s="80" t="s">
        <v>87</v>
      </c>
      <c r="D132"/>
      <c r="E132" s="6"/>
      <c r="F132" s="83">
        <v>1.75</v>
      </c>
      <c r="G132" s="120"/>
      <c r="H132" s="86"/>
      <c r="I132" s="240">
        <f t="shared" si="1"/>
        <v>21106.389999999963</v>
      </c>
    </row>
    <row r="133" spans="1:9" s="62" customFormat="1" x14ac:dyDescent="0.45">
      <c r="A133">
        <v>126</v>
      </c>
      <c r="B133" s="183" t="s">
        <v>411</v>
      </c>
      <c r="C133" s="80" t="s">
        <v>87</v>
      </c>
      <c r="D133"/>
      <c r="E133" s="6"/>
      <c r="F133" s="83">
        <v>450</v>
      </c>
      <c r="G133" s="120"/>
      <c r="H133" s="86"/>
      <c r="I133" s="240">
        <f t="shared" si="1"/>
        <v>21556.389999999963</v>
      </c>
    </row>
    <row r="134" spans="1:9" s="62" customFormat="1" x14ac:dyDescent="0.45">
      <c r="A134">
        <v>127</v>
      </c>
      <c r="B134" s="183" t="s">
        <v>411</v>
      </c>
      <c r="C134" s="80" t="s">
        <v>85</v>
      </c>
      <c r="D134"/>
      <c r="E134" s="6"/>
      <c r="F134" s="83">
        <v>454.89</v>
      </c>
      <c r="G134" s="120"/>
      <c r="H134" s="86"/>
      <c r="I134" s="240">
        <f t="shared" si="1"/>
        <v>22011.279999999962</v>
      </c>
    </row>
    <row r="135" spans="1:9" s="62" customFormat="1" x14ac:dyDescent="0.45">
      <c r="A135">
        <v>128</v>
      </c>
      <c r="B135" s="183" t="s">
        <v>414</v>
      </c>
      <c r="C135" s="80" t="s">
        <v>85</v>
      </c>
      <c r="D135"/>
      <c r="E135" s="6"/>
      <c r="F135" s="83">
        <v>600</v>
      </c>
      <c r="G135" s="120"/>
      <c r="H135" s="86"/>
      <c r="I135" s="240">
        <f t="shared" si="1"/>
        <v>22611.279999999962</v>
      </c>
    </row>
    <row r="136" spans="1:9" s="62" customFormat="1" x14ac:dyDescent="0.45">
      <c r="A136">
        <v>129</v>
      </c>
      <c r="B136" s="183" t="s">
        <v>414</v>
      </c>
      <c r="C136" s="80" t="s">
        <v>143</v>
      </c>
      <c r="D136"/>
      <c r="E136" s="6"/>
      <c r="F136" s="83">
        <v>420.87</v>
      </c>
      <c r="G136" s="120"/>
      <c r="H136" s="86"/>
      <c r="I136" s="240">
        <f t="shared" ref="I136:I199" si="2">I135+F136-G136-H136</f>
        <v>23032.149999999961</v>
      </c>
    </row>
    <row r="137" spans="1:9" s="62" customFormat="1" x14ac:dyDescent="0.45">
      <c r="A137">
        <v>130</v>
      </c>
      <c r="B137" s="183" t="s">
        <v>414</v>
      </c>
      <c r="C137" s="80" t="s">
        <v>143</v>
      </c>
      <c r="D137"/>
      <c r="E137" s="6"/>
      <c r="F137" s="83">
        <v>400</v>
      </c>
      <c r="G137" s="120"/>
      <c r="H137" s="86"/>
      <c r="I137" s="240">
        <f t="shared" si="2"/>
        <v>23432.149999999961</v>
      </c>
    </row>
    <row r="138" spans="1:9" s="62" customFormat="1" x14ac:dyDescent="0.45">
      <c r="A138">
        <v>131</v>
      </c>
      <c r="B138" s="183" t="s">
        <v>414</v>
      </c>
      <c r="C138" s="80" t="s">
        <v>85</v>
      </c>
      <c r="D138"/>
      <c r="E138" s="6"/>
      <c r="F138" s="83">
        <v>346.49</v>
      </c>
      <c r="G138" s="120"/>
      <c r="H138" s="86"/>
      <c r="I138" s="240">
        <f t="shared" si="2"/>
        <v>23778.639999999963</v>
      </c>
    </row>
    <row r="139" spans="1:9" s="62" customFormat="1" x14ac:dyDescent="0.45">
      <c r="A139">
        <v>132</v>
      </c>
      <c r="B139" s="183" t="s">
        <v>414</v>
      </c>
      <c r="C139" s="80" t="s">
        <v>415</v>
      </c>
      <c r="D139"/>
      <c r="E139" s="6"/>
      <c r="F139" s="83">
        <v>345.39</v>
      </c>
      <c r="G139" s="120"/>
      <c r="H139" s="86"/>
      <c r="I139" s="240">
        <f t="shared" si="2"/>
        <v>24124.029999999962</v>
      </c>
    </row>
    <row r="140" spans="1:9" s="62" customFormat="1" x14ac:dyDescent="0.45">
      <c r="A140">
        <v>133</v>
      </c>
      <c r="B140" s="183" t="s">
        <v>413</v>
      </c>
      <c r="C140" s="80" t="s">
        <v>118</v>
      </c>
      <c r="D140"/>
      <c r="E140" s="6"/>
      <c r="F140" s="6"/>
      <c r="G140" s="250">
        <v>289.89</v>
      </c>
      <c r="H140" s="86"/>
      <c r="I140" s="240">
        <f t="shared" si="2"/>
        <v>23834.139999999963</v>
      </c>
    </row>
    <row r="141" spans="1:9" s="62" customFormat="1" x14ac:dyDescent="0.45">
      <c r="A141">
        <v>134</v>
      </c>
      <c r="B141" s="183" t="s">
        <v>413</v>
      </c>
      <c r="C141" s="80" t="s">
        <v>416</v>
      </c>
      <c r="D141"/>
      <c r="E141" s="6"/>
      <c r="F141" s="6"/>
      <c r="G141" s="250">
        <v>199.28</v>
      </c>
      <c r="H141" s="86"/>
      <c r="I141" s="240">
        <f t="shared" si="2"/>
        <v>23634.859999999964</v>
      </c>
    </row>
    <row r="142" spans="1:9" s="62" customFormat="1" x14ac:dyDescent="0.45">
      <c r="A142">
        <v>135</v>
      </c>
      <c r="B142" s="183" t="s">
        <v>413</v>
      </c>
      <c r="C142" s="80" t="s">
        <v>85</v>
      </c>
      <c r="D142"/>
      <c r="E142" s="6"/>
      <c r="F142" s="83">
        <v>934.56</v>
      </c>
      <c r="G142" s="120"/>
      <c r="H142" s="86"/>
      <c r="I142" s="240">
        <f t="shared" si="2"/>
        <v>24569.419999999966</v>
      </c>
    </row>
    <row r="143" spans="1:9" s="62" customFormat="1" x14ac:dyDescent="0.45">
      <c r="A143">
        <v>136</v>
      </c>
      <c r="B143" s="183" t="s">
        <v>413</v>
      </c>
      <c r="C143" s="80" t="s">
        <v>87</v>
      </c>
      <c r="D143"/>
      <c r="E143" s="6"/>
      <c r="F143" s="83">
        <v>461.23</v>
      </c>
      <c r="G143" s="120"/>
      <c r="H143" s="86"/>
      <c r="I143" s="240">
        <f t="shared" si="2"/>
        <v>25030.649999999965</v>
      </c>
    </row>
    <row r="144" spans="1:9" s="62" customFormat="1" x14ac:dyDescent="0.45">
      <c r="A144">
        <v>137</v>
      </c>
      <c r="B144" s="183" t="s">
        <v>413</v>
      </c>
      <c r="C144" s="80" t="s">
        <v>86</v>
      </c>
      <c r="D144"/>
      <c r="E144" s="6"/>
      <c r="F144" s="83">
        <v>420.82</v>
      </c>
      <c r="G144" s="120"/>
      <c r="H144" s="86"/>
      <c r="I144" s="240">
        <f t="shared" si="2"/>
        <v>25451.469999999965</v>
      </c>
    </row>
    <row r="145" spans="1:9" s="62" customFormat="1" x14ac:dyDescent="0.45">
      <c r="A145">
        <v>138</v>
      </c>
      <c r="B145" s="183" t="s">
        <v>413</v>
      </c>
      <c r="C145" s="80" t="s">
        <v>86</v>
      </c>
      <c r="D145"/>
      <c r="E145" s="6"/>
      <c r="F145" s="83">
        <v>417.92</v>
      </c>
      <c r="G145" s="120"/>
      <c r="H145" s="86"/>
      <c r="I145" s="240">
        <f t="shared" si="2"/>
        <v>25869.389999999963</v>
      </c>
    </row>
    <row r="146" spans="1:9" s="62" customFormat="1" x14ac:dyDescent="0.45">
      <c r="A146">
        <v>139</v>
      </c>
      <c r="B146" s="183" t="s">
        <v>413</v>
      </c>
      <c r="C146" s="80" t="s">
        <v>87</v>
      </c>
      <c r="D146"/>
      <c r="E146" s="6"/>
      <c r="F146" s="83">
        <v>410.85</v>
      </c>
      <c r="G146" s="120"/>
      <c r="H146" s="86"/>
      <c r="I146" s="240">
        <f t="shared" si="2"/>
        <v>26280.239999999962</v>
      </c>
    </row>
    <row r="147" spans="1:9" s="62" customFormat="1" x14ac:dyDescent="0.45">
      <c r="A147">
        <v>140</v>
      </c>
      <c r="B147" s="183" t="s">
        <v>413</v>
      </c>
      <c r="C147" s="80" t="s">
        <v>143</v>
      </c>
      <c r="D147"/>
      <c r="E147" s="6"/>
      <c r="F147" s="83">
        <v>406</v>
      </c>
      <c r="G147" s="120"/>
      <c r="H147" s="86"/>
      <c r="I147" s="240">
        <f t="shared" si="2"/>
        <v>26686.239999999962</v>
      </c>
    </row>
    <row r="148" spans="1:9" s="62" customFormat="1" x14ac:dyDescent="0.45">
      <c r="A148">
        <v>141</v>
      </c>
      <c r="B148" s="183" t="s">
        <v>413</v>
      </c>
      <c r="C148" s="80" t="s">
        <v>85</v>
      </c>
      <c r="D148"/>
      <c r="E148" s="6"/>
      <c r="F148" s="83">
        <v>403</v>
      </c>
      <c r="G148" s="120"/>
      <c r="H148" s="86"/>
      <c r="I148" s="240">
        <f t="shared" si="2"/>
        <v>27089.239999999962</v>
      </c>
    </row>
    <row r="149" spans="1:9" s="62" customFormat="1" x14ac:dyDescent="0.45">
      <c r="A149">
        <v>142</v>
      </c>
      <c r="B149" s="183" t="s">
        <v>413</v>
      </c>
      <c r="C149" s="80" t="s">
        <v>85</v>
      </c>
      <c r="D149"/>
      <c r="E149" s="6"/>
      <c r="F149" s="83">
        <v>399.45</v>
      </c>
      <c r="G149" s="120"/>
      <c r="H149" s="86"/>
      <c r="I149" s="240">
        <f t="shared" si="2"/>
        <v>27488.689999999962</v>
      </c>
    </row>
    <row r="150" spans="1:9" s="62" customFormat="1" x14ac:dyDescent="0.45">
      <c r="A150">
        <v>143</v>
      </c>
      <c r="B150" s="183" t="s">
        <v>413</v>
      </c>
      <c r="C150" s="80" t="s">
        <v>85</v>
      </c>
      <c r="D150"/>
      <c r="E150" s="6"/>
      <c r="F150" s="83">
        <v>391.97</v>
      </c>
      <c r="G150" s="120"/>
      <c r="H150" s="86"/>
      <c r="I150" s="240">
        <f t="shared" si="2"/>
        <v>27880.659999999963</v>
      </c>
    </row>
    <row r="151" spans="1:9" s="62" customFormat="1" x14ac:dyDescent="0.45">
      <c r="A151">
        <v>144</v>
      </c>
      <c r="B151" s="183" t="s">
        <v>413</v>
      </c>
      <c r="C151" s="80" t="s">
        <v>87</v>
      </c>
      <c r="D151"/>
      <c r="E151" s="6"/>
      <c r="F151" s="83">
        <v>390.63</v>
      </c>
      <c r="G151" s="120"/>
      <c r="H151" s="86"/>
      <c r="I151" s="240">
        <f t="shared" si="2"/>
        <v>28271.289999999964</v>
      </c>
    </row>
    <row r="152" spans="1:9" s="62" customFormat="1" x14ac:dyDescent="0.45">
      <c r="A152">
        <v>145</v>
      </c>
      <c r="B152" s="183" t="s">
        <v>413</v>
      </c>
      <c r="C152" s="80" t="s">
        <v>87</v>
      </c>
      <c r="D152"/>
      <c r="E152" s="6"/>
      <c r="F152" s="83">
        <v>389</v>
      </c>
      <c r="G152" s="120"/>
      <c r="H152" s="86"/>
      <c r="I152" s="240">
        <f t="shared" si="2"/>
        <v>28660.289999999964</v>
      </c>
    </row>
    <row r="153" spans="1:9" s="62" customFormat="1" x14ac:dyDescent="0.45">
      <c r="A153">
        <v>146</v>
      </c>
      <c r="B153" s="183" t="s">
        <v>413</v>
      </c>
      <c r="C153" s="80" t="s">
        <v>87</v>
      </c>
      <c r="D153"/>
      <c r="E153" s="6"/>
      <c r="F153" s="83">
        <v>372.31</v>
      </c>
      <c r="G153" s="120"/>
      <c r="H153" s="86"/>
      <c r="I153" s="240">
        <f t="shared" si="2"/>
        <v>29032.599999999966</v>
      </c>
    </row>
    <row r="154" spans="1:9" s="62" customFormat="1" x14ac:dyDescent="0.45">
      <c r="A154">
        <v>147</v>
      </c>
      <c r="B154" s="183" t="s">
        <v>413</v>
      </c>
      <c r="C154" s="80" t="s">
        <v>85</v>
      </c>
      <c r="D154"/>
      <c r="E154" s="6"/>
      <c r="F154" s="83">
        <v>366.29</v>
      </c>
      <c r="G154" s="120"/>
      <c r="H154" s="86"/>
      <c r="I154" s="240">
        <f t="shared" si="2"/>
        <v>29398.889999999967</v>
      </c>
    </row>
    <row r="155" spans="1:9" s="62" customFormat="1" x14ac:dyDescent="0.45">
      <c r="A155">
        <v>148</v>
      </c>
      <c r="B155" s="183" t="s">
        <v>413</v>
      </c>
      <c r="C155" s="80" t="s">
        <v>87</v>
      </c>
      <c r="D155"/>
      <c r="E155" s="6"/>
      <c r="F155" s="83">
        <v>365</v>
      </c>
      <c r="G155" s="120"/>
      <c r="H155" s="86"/>
      <c r="I155" s="240">
        <f t="shared" si="2"/>
        <v>29763.889999999967</v>
      </c>
    </row>
    <row r="156" spans="1:9" s="62" customFormat="1" x14ac:dyDescent="0.45">
      <c r="A156">
        <v>149</v>
      </c>
      <c r="B156" s="183" t="s">
        <v>413</v>
      </c>
      <c r="C156" s="80" t="s">
        <v>85</v>
      </c>
      <c r="D156"/>
      <c r="E156" s="6"/>
      <c r="F156" s="83">
        <v>360.05</v>
      </c>
      <c r="G156" s="120"/>
      <c r="H156" s="86"/>
      <c r="I156" s="240">
        <f t="shared" si="2"/>
        <v>30123.939999999966</v>
      </c>
    </row>
    <row r="157" spans="1:9" s="62" customFormat="1" x14ac:dyDescent="0.45">
      <c r="A157">
        <v>150</v>
      </c>
      <c r="B157" s="183" t="s">
        <v>413</v>
      </c>
      <c r="C157" s="80" t="s">
        <v>87</v>
      </c>
      <c r="D157"/>
      <c r="E157" s="6"/>
      <c r="F157" s="83">
        <v>347.35</v>
      </c>
      <c r="G157" s="120"/>
      <c r="H157" s="86"/>
      <c r="I157" s="240">
        <f t="shared" si="2"/>
        <v>30471.289999999964</v>
      </c>
    </row>
    <row r="158" spans="1:9" s="62" customFormat="1" x14ac:dyDescent="0.45">
      <c r="A158">
        <v>151</v>
      </c>
      <c r="B158" s="183" t="s">
        <v>417</v>
      </c>
      <c r="C158" s="80" t="s">
        <v>119</v>
      </c>
      <c r="D158"/>
      <c r="E158" s="6"/>
      <c r="F158" s="6"/>
      <c r="G158" s="120"/>
      <c r="H158" s="86">
        <v>0.1</v>
      </c>
      <c r="I158" s="240">
        <f t="shared" si="2"/>
        <v>30471.189999999966</v>
      </c>
    </row>
    <row r="159" spans="1:9" s="62" customFormat="1" x14ac:dyDescent="0.45">
      <c r="A159">
        <v>152</v>
      </c>
      <c r="B159" s="183" t="s">
        <v>417</v>
      </c>
      <c r="C159" s="80" t="s">
        <v>418</v>
      </c>
      <c r="D159"/>
      <c r="E159" s="6"/>
      <c r="F159" s="6"/>
      <c r="G159" s="249">
        <v>1588</v>
      </c>
      <c r="H159" s="86"/>
      <c r="I159" s="240">
        <f t="shared" si="2"/>
        <v>28883.189999999966</v>
      </c>
    </row>
    <row r="160" spans="1:9" s="62" customFormat="1" x14ac:dyDescent="0.45">
      <c r="A160">
        <v>153</v>
      </c>
      <c r="B160" s="183" t="s">
        <v>417</v>
      </c>
      <c r="C160" s="80" t="s">
        <v>85</v>
      </c>
      <c r="D160"/>
      <c r="E160" s="6"/>
      <c r="F160" s="83">
        <v>1283.96</v>
      </c>
      <c r="G160" s="120"/>
      <c r="H160" s="86"/>
      <c r="I160" s="240">
        <f t="shared" si="2"/>
        <v>30167.149999999965</v>
      </c>
    </row>
    <row r="161" spans="1:9" s="62" customFormat="1" x14ac:dyDescent="0.45">
      <c r="A161">
        <v>154</v>
      </c>
      <c r="B161" s="183" t="s">
        <v>417</v>
      </c>
      <c r="C161" s="80" t="s">
        <v>86</v>
      </c>
      <c r="D161"/>
      <c r="E161" s="6"/>
      <c r="F161" s="83">
        <v>900</v>
      </c>
      <c r="G161" s="120"/>
      <c r="H161" s="86"/>
      <c r="I161" s="240">
        <f t="shared" si="2"/>
        <v>31067.149999999965</v>
      </c>
    </row>
    <row r="162" spans="1:9" s="62" customFormat="1" x14ac:dyDescent="0.45">
      <c r="A162">
        <v>155</v>
      </c>
      <c r="B162" s="183" t="s">
        <v>417</v>
      </c>
      <c r="C162" s="80" t="s">
        <v>113</v>
      </c>
      <c r="D162"/>
      <c r="E162" s="6"/>
      <c r="F162" s="83">
        <v>400</v>
      </c>
      <c r="G162" s="120"/>
      <c r="H162" s="86"/>
      <c r="I162" s="240">
        <f t="shared" si="2"/>
        <v>31467.149999999965</v>
      </c>
    </row>
    <row r="163" spans="1:9" s="62" customFormat="1" x14ac:dyDescent="0.45">
      <c r="A163">
        <v>156</v>
      </c>
      <c r="B163" s="183" t="s">
        <v>417</v>
      </c>
      <c r="C163" s="80" t="s">
        <v>143</v>
      </c>
      <c r="D163"/>
      <c r="E163" s="6"/>
      <c r="F163" s="83">
        <v>396.44</v>
      </c>
      <c r="G163" s="120"/>
      <c r="H163" s="86"/>
      <c r="I163" s="240">
        <f t="shared" si="2"/>
        <v>31863.589999999964</v>
      </c>
    </row>
    <row r="164" spans="1:9" s="62" customFormat="1" x14ac:dyDescent="0.45">
      <c r="A164">
        <v>157</v>
      </c>
      <c r="B164" s="183" t="s">
        <v>417</v>
      </c>
      <c r="C164" s="80" t="s">
        <v>419</v>
      </c>
      <c r="D164"/>
      <c r="E164" s="6"/>
      <c r="F164" s="83">
        <v>390.88</v>
      </c>
      <c r="G164" s="120"/>
      <c r="H164" s="86"/>
      <c r="I164" s="240">
        <f t="shared" si="2"/>
        <v>32254.469999999965</v>
      </c>
    </row>
    <row r="165" spans="1:9" s="62" customFormat="1" x14ac:dyDescent="0.45">
      <c r="A165">
        <v>158</v>
      </c>
      <c r="B165" s="183" t="s">
        <v>417</v>
      </c>
      <c r="C165" s="80" t="s">
        <v>85</v>
      </c>
      <c r="D165"/>
      <c r="E165" s="6"/>
      <c r="F165" s="83">
        <v>338.64</v>
      </c>
      <c r="G165" s="120"/>
      <c r="H165" s="86"/>
      <c r="I165" s="240">
        <f t="shared" si="2"/>
        <v>32593.109999999964</v>
      </c>
    </row>
    <row r="166" spans="1:9" s="62" customFormat="1" x14ac:dyDescent="0.45">
      <c r="A166">
        <v>159</v>
      </c>
      <c r="B166" s="183" t="s">
        <v>417</v>
      </c>
      <c r="C166" s="80" t="s">
        <v>85</v>
      </c>
      <c r="D166"/>
      <c r="E166" s="6"/>
      <c r="F166" s="83">
        <v>200</v>
      </c>
      <c r="G166" s="120"/>
      <c r="H166" s="86"/>
      <c r="I166" s="240">
        <f t="shared" si="2"/>
        <v>32793.109999999964</v>
      </c>
    </row>
    <row r="167" spans="1:9" s="62" customFormat="1" x14ac:dyDescent="0.45">
      <c r="A167">
        <v>160</v>
      </c>
      <c r="B167" s="183" t="s">
        <v>421</v>
      </c>
      <c r="C167" s="80" t="s">
        <v>179</v>
      </c>
      <c r="D167"/>
      <c r="E167" s="6"/>
      <c r="F167" s="6"/>
      <c r="G167" s="249">
        <v>565</v>
      </c>
      <c r="H167" s="86"/>
      <c r="I167" s="240">
        <f t="shared" si="2"/>
        <v>32228.109999999964</v>
      </c>
    </row>
    <row r="168" spans="1:9" s="62" customFormat="1" x14ac:dyDescent="0.45">
      <c r="A168">
        <v>161</v>
      </c>
      <c r="B168" s="183" t="s">
        <v>421</v>
      </c>
      <c r="C168" s="80" t="s">
        <v>85</v>
      </c>
      <c r="D168"/>
      <c r="E168" s="6"/>
      <c r="F168" s="83">
        <v>845</v>
      </c>
      <c r="G168" s="120"/>
      <c r="H168" s="86"/>
      <c r="I168" s="240">
        <f t="shared" si="2"/>
        <v>33073.109999999964</v>
      </c>
    </row>
    <row r="169" spans="1:9" s="62" customFormat="1" x14ac:dyDescent="0.45">
      <c r="A169">
        <v>162</v>
      </c>
      <c r="B169" s="183" t="s">
        <v>421</v>
      </c>
      <c r="C169" s="80" t="s">
        <v>113</v>
      </c>
      <c r="D169"/>
      <c r="E169" s="6"/>
      <c r="F169" s="83">
        <v>600</v>
      </c>
      <c r="G169" s="120"/>
      <c r="H169" s="86"/>
      <c r="I169" s="240">
        <f t="shared" si="2"/>
        <v>33673.109999999964</v>
      </c>
    </row>
    <row r="170" spans="1:9" s="62" customFormat="1" x14ac:dyDescent="0.45">
      <c r="A170">
        <v>163</v>
      </c>
      <c r="B170" s="183" t="s">
        <v>421</v>
      </c>
      <c r="C170" s="80" t="s">
        <v>86</v>
      </c>
      <c r="D170"/>
      <c r="E170" s="6"/>
      <c r="F170" s="83">
        <v>496.13</v>
      </c>
      <c r="G170" s="120"/>
      <c r="H170" s="86"/>
      <c r="I170" s="240">
        <f t="shared" si="2"/>
        <v>34169.239999999962</v>
      </c>
    </row>
    <row r="171" spans="1:9" s="62" customFormat="1" x14ac:dyDescent="0.45">
      <c r="A171">
        <v>164</v>
      </c>
      <c r="B171" s="183" t="s">
        <v>421</v>
      </c>
      <c r="C171" s="80" t="s">
        <v>87</v>
      </c>
      <c r="D171"/>
      <c r="E171" s="6"/>
      <c r="F171" s="83">
        <v>417.48</v>
      </c>
      <c r="G171" s="120"/>
      <c r="H171" s="86"/>
      <c r="I171" s="240">
        <f t="shared" si="2"/>
        <v>34586.719999999965</v>
      </c>
    </row>
    <row r="172" spans="1:9" s="62" customFormat="1" x14ac:dyDescent="0.45">
      <c r="A172">
        <v>165</v>
      </c>
      <c r="B172" s="183" t="s">
        <v>420</v>
      </c>
      <c r="C172" s="80" t="s">
        <v>85</v>
      </c>
      <c r="D172"/>
      <c r="E172" s="6"/>
      <c r="F172" s="83">
        <v>385</v>
      </c>
      <c r="G172" s="120"/>
      <c r="H172" s="86"/>
      <c r="I172" s="240">
        <f t="shared" si="2"/>
        <v>34971.719999999965</v>
      </c>
    </row>
    <row r="173" spans="1:9" s="62" customFormat="1" x14ac:dyDescent="0.45">
      <c r="A173">
        <v>166</v>
      </c>
      <c r="B173" s="183" t="s">
        <v>420</v>
      </c>
      <c r="C173" s="80" t="s">
        <v>422</v>
      </c>
      <c r="D173"/>
      <c r="E173" s="6"/>
      <c r="F173" s="83">
        <v>447</v>
      </c>
      <c r="G173" s="120"/>
      <c r="H173" s="86"/>
      <c r="I173" s="240">
        <f t="shared" si="2"/>
        <v>35418.719999999965</v>
      </c>
    </row>
    <row r="174" spans="1:9" s="62" customFormat="1" x14ac:dyDescent="0.45">
      <c r="A174">
        <v>167</v>
      </c>
      <c r="B174" s="183" t="s">
        <v>420</v>
      </c>
      <c r="C174" s="80" t="s">
        <v>85</v>
      </c>
      <c r="D174"/>
      <c r="E174" s="6"/>
      <c r="F174" s="83">
        <v>2500</v>
      </c>
      <c r="G174" s="120"/>
      <c r="H174" s="86"/>
      <c r="I174" s="240">
        <f t="shared" si="2"/>
        <v>37918.719999999965</v>
      </c>
    </row>
    <row r="175" spans="1:9" s="62" customFormat="1" x14ac:dyDescent="0.45">
      <c r="A175">
        <v>168</v>
      </c>
      <c r="B175" s="183" t="s">
        <v>420</v>
      </c>
      <c r="C175" s="80" t="s">
        <v>118</v>
      </c>
      <c r="D175"/>
      <c r="E175" s="6"/>
      <c r="F175" s="6"/>
      <c r="G175" s="249">
        <v>50</v>
      </c>
      <c r="H175" s="86"/>
      <c r="I175" s="240">
        <f t="shared" si="2"/>
        <v>37868.719999999965</v>
      </c>
    </row>
    <row r="176" spans="1:9" s="62" customFormat="1" x14ac:dyDescent="0.45">
      <c r="A176">
        <v>169</v>
      </c>
      <c r="B176" s="183" t="s">
        <v>420</v>
      </c>
      <c r="C176" s="80" t="s">
        <v>119</v>
      </c>
      <c r="D176"/>
      <c r="E176" s="6"/>
      <c r="F176" s="6"/>
      <c r="G176" s="120"/>
      <c r="H176" s="86">
        <v>0.1</v>
      </c>
      <c r="I176" s="240">
        <f t="shared" si="2"/>
        <v>37868.619999999966</v>
      </c>
    </row>
    <row r="177" spans="1:9" s="62" customFormat="1" x14ac:dyDescent="0.45">
      <c r="A177">
        <v>170</v>
      </c>
      <c r="B177" s="183" t="s">
        <v>423</v>
      </c>
      <c r="C177" s="80" t="s">
        <v>118</v>
      </c>
      <c r="D177"/>
      <c r="E177" s="6"/>
      <c r="F177" s="6"/>
      <c r="G177" s="250">
        <v>88.5</v>
      </c>
      <c r="H177" s="86"/>
      <c r="I177" s="240">
        <f t="shared" si="2"/>
        <v>37780.119999999966</v>
      </c>
    </row>
    <row r="178" spans="1:9" s="62" customFormat="1" x14ac:dyDescent="0.45">
      <c r="A178">
        <v>171</v>
      </c>
      <c r="B178" s="183" t="s">
        <v>423</v>
      </c>
      <c r="C178" s="80" t="s">
        <v>85</v>
      </c>
      <c r="D178"/>
      <c r="E178" s="6"/>
      <c r="F178" s="83">
        <v>500</v>
      </c>
      <c r="G178" s="120"/>
      <c r="H178" s="86"/>
      <c r="I178" s="240">
        <f t="shared" si="2"/>
        <v>38280.119999999966</v>
      </c>
    </row>
    <row r="179" spans="1:9" s="62" customFormat="1" x14ac:dyDescent="0.45">
      <c r="A179">
        <v>172</v>
      </c>
      <c r="B179" s="183" t="s">
        <v>423</v>
      </c>
      <c r="C179" s="80" t="s">
        <v>115</v>
      </c>
      <c r="D179"/>
      <c r="E179" s="6"/>
      <c r="F179" s="83">
        <v>443.82</v>
      </c>
      <c r="G179" s="120"/>
      <c r="H179" s="86"/>
      <c r="I179" s="240">
        <f t="shared" si="2"/>
        <v>38723.939999999966</v>
      </c>
    </row>
    <row r="180" spans="1:9" s="62" customFormat="1" x14ac:dyDescent="0.45">
      <c r="A180">
        <v>173</v>
      </c>
      <c r="B180" s="183" t="s">
        <v>423</v>
      </c>
      <c r="C180" s="80" t="s">
        <v>87</v>
      </c>
      <c r="D180"/>
      <c r="E180" s="6"/>
      <c r="F180" s="83">
        <v>422.01</v>
      </c>
      <c r="G180" s="120"/>
      <c r="H180" s="86"/>
      <c r="I180" s="240">
        <f t="shared" si="2"/>
        <v>39145.949999999968</v>
      </c>
    </row>
    <row r="181" spans="1:9" s="62" customFormat="1" x14ac:dyDescent="0.45">
      <c r="A181">
        <v>174</v>
      </c>
      <c r="B181" s="183" t="s">
        <v>423</v>
      </c>
      <c r="C181" s="80" t="s">
        <v>87</v>
      </c>
      <c r="D181"/>
      <c r="E181" s="6"/>
      <c r="F181" s="83">
        <v>402.48</v>
      </c>
      <c r="G181" s="120"/>
      <c r="H181" s="86"/>
      <c r="I181" s="240">
        <f t="shared" si="2"/>
        <v>39548.429999999971</v>
      </c>
    </row>
    <row r="182" spans="1:9" s="62" customFormat="1" x14ac:dyDescent="0.45">
      <c r="A182">
        <v>175</v>
      </c>
      <c r="B182" s="183" t="s">
        <v>423</v>
      </c>
      <c r="C182" s="80" t="s">
        <v>87</v>
      </c>
      <c r="D182"/>
      <c r="E182" s="6"/>
      <c r="F182" s="83">
        <v>398.88</v>
      </c>
      <c r="G182" s="120"/>
      <c r="H182" s="86"/>
      <c r="I182" s="240">
        <f t="shared" si="2"/>
        <v>39947.309999999969</v>
      </c>
    </row>
    <row r="183" spans="1:9" s="62" customFormat="1" x14ac:dyDescent="0.45">
      <c r="A183">
        <v>176</v>
      </c>
      <c r="B183" s="183" t="s">
        <v>423</v>
      </c>
      <c r="C183" s="80" t="s">
        <v>87</v>
      </c>
      <c r="D183"/>
      <c r="E183" s="6"/>
      <c r="F183" s="83">
        <v>393</v>
      </c>
      <c r="G183" s="120"/>
      <c r="H183" s="86"/>
      <c r="I183" s="240">
        <f t="shared" si="2"/>
        <v>40340.309999999969</v>
      </c>
    </row>
    <row r="184" spans="1:9" s="62" customFormat="1" x14ac:dyDescent="0.45">
      <c r="A184">
        <v>177</v>
      </c>
      <c r="B184" s="183" t="s">
        <v>423</v>
      </c>
      <c r="C184" s="80" t="s">
        <v>87</v>
      </c>
      <c r="D184"/>
      <c r="E184" s="6"/>
      <c r="F184" s="83">
        <v>276.89</v>
      </c>
      <c r="G184" s="120"/>
      <c r="H184" s="86"/>
      <c r="I184" s="240">
        <f t="shared" si="2"/>
        <v>40617.199999999968</v>
      </c>
    </row>
    <row r="185" spans="1:9" s="62" customFormat="1" x14ac:dyDescent="0.45">
      <c r="A185">
        <v>178</v>
      </c>
      <c r="B185" s="183" t="s">
        <v>425</v>
      </c>
      <c r="C185" s="80" t="s">
        <v>119</v>
      </c>
      <c r="D185"/>
      <c r="E185" s="6"/>
      <c r="F185" s="6"/>
      <c r="G185" s="120"/>
      <c r="H185" s="86">
        <v>0.05</v>
      </c>
      <c r="I185" s="240">
        <f t="shared" si="2"/>
        <v>40617.149999999965</v>
      </c>
    </row>
    <row r="186" spans="1:9" s="62" customFormat="1" x14ac:dyDescent="0.45">
      <c r="A186">
        <v>179</v>
      </c>
      <c r="B186" s="183" t="s">
        <v>425</v>
      </c>
      <c r="C186" s="80" t="s">
        <v>85</v>
      </c>
      <c r="D186"/>
      <c r="E186" s="6"/>
      <c r="F186" s="83">
        <v>1639.3</v>
      </c>
      <c r="G186" s="120"/>
      <c r="H186" s="86"/>
      <c r="I186" s="240">
        <f t="shared" si="2"/>
        <v>42256.449999999968</v>
      </c>
    </row>
    <row r="187" spans="1:9" s="62" customFormat="1" x14ac:dyDescent="0.45">
      <c r="A187">
        <v>180</v>
      </c>
      <c r="B187" s="183" t="s">
        <v>425</v>
      </c>
      <c r="C187" s="80" t="s">
        <v>86</v>
      </c>
      <c r="D187"/>
      <c r="E187" s="6"/>
      <c r="F187" s="83">
        <v>780.34</v>
      </c>
      <c r="G187" s="120"/>
      <c r="H187" s="86"/>
      <c r="I187" s="240">
        <f t="shared" si="2"/>
        <v>43036.789999999964</v>
      </c>
    </row>
    <row r="188" spans="1:9" s="62" customFormat="1" x14ac:dyDescent="0.45">
      <c r="A188">
        <v>181</v>
      </c>
      <c r="B188" s="183" t="s">
        <v>425</v>
      </c>
      <c r="C188" s="80" t="s">
        <v>143</v>
      </c>
      <c r="D188"/>
      <c r="E188" s="6"/>
      <c r="F188" s="83">
        <v>468.93</v>
      </c>
      <c r="G188" s="120"/>
      <c r="H188" s="86"/>
      <c r="I188" s="240">
        <f t="shared" si="2"/>
        <v>43505.719999999965</v>
      </c>
    </row>
    <row r="189" spans="1:9" s="62" customFormat="1" x14ac:dyDescent="0.45">
      <c r="A189">
        <v>182</v>
      </c>
      <c r="B189" s="183" t="s">
        <v>425</v>
      </c>
      <c r="C189" s="80" t="s">
        <v>115</v>
      </c>
      <c r="D189"/>
      <c r="E189" s="6"/>
      <c r="F189" s="83">
        <v>410</v>
      </c>
      <c r="G189" s="120"/>
      <c r="H189" s="86"/>
      <c r="I189" s="240">
        <f t="shared" si="2"/>
        <v>43915.719999999965</v>
      </c>
    </row>
    <row r="190" spans="1:9" s="62" customFormat="1" x14ac:dyDescent="0.45">
      <c r="A190">
        <v>183</v>
      </c>
      <c r="B190" s="183" t="s">
        <v>425</v>
      </c>
      <c r="C190" s="80" t="s">
        <v>143</v>
      </c>
      <c r="D190"/>
      <c r="E190" s="6"/>
      <c r="F190" s="83">
        <v>406</v>
      </c>
      <c r="G190" s="120"/>
      <c r="H190" s="86"/>
      <c r="I190" s="240">
        <f t="shared" si="2"/>
        <v>44321.719999999965</v>
      </c>
    </row>
    <row r="191" spans="1:9" s="62" customFormat="1" x14ac:dyDescent="0.45">
      <c r="A191">
        <v>184</v>
      </c>
      <c r="B191" s="183" t="s">
        <v>425</v>
      </c>
      <c r="C191" s="80" t="s">
        <v>86</v>
      </c>
      <c r="D191"/>
      <c r="E191" s="6"/>
      <c r="F191" s="83">
        <v>392.35</v>
      </c>
      <c r="G191" s="120"/>
      <c r="H191" s="86"/>
      <c r="I191" s="240">
        <f t="shared" si="2"/>
        <v>44714.069999999963</v>
      </c>
    </row>
    <row r="192" spans="1:9" s="62" customFormat="1" x14ac:dyDescent="0.45">
      <c r="A192">
        <v>185</v>
      </c>
      <c r="B192" s="183" t="s">
        <v>425</v>
      </c>
      <c r="C192" s="80" t="s">
        <v>87</v>
      </c>
      <c r="D192"/>
      <c r="E192" s="6"/>
      <c r="F192" s="83">
        <v>388.32</v>
      </c>
      <c r="G192" s="120"/>
      <c r="H192" s="86"/>
      <c r="I192" s="240">
        <f t="shared" si="2"/>
        <v>45102.389999999963</v>
      </c>
    </row>
    <row r="193" spans="1:9" s="62" customFormat="1" x14ac:dyDescent="0.45">
      <c r="A193">
        <v>186</v>
      </c>
      <c r="B193" s="183" t="s">
        <v>425</v>
      </c>
      <c r="C193" s="80" t="s">
        <v>426</v>
      </c>
      <c r="D193"/>
      <c r="E193" s="6"/>
      <c r="F193" s="83">
        <v>382.59</v>
      </c>
      <c r="G193" s="120"/>
      <c r="H193" s="86"/>
      <c r="I193" s="240">
        <f t="shared" si="2"/>
        <v>45484.97999999996</v>
      </c>
    </row>
    <row r="194" spans="1:9" s="62" customFormat="1" x14ac:dyDescent="0.45">
      <c r="A194">
        <v>187</v>
      </c>
      <c r="B194" s="183" t="s">
        <v>425</v>
      </c>
      <c r="C194" s="80" t="s">
        <v>113</v>
      </c>
      <c r="D194"/>
      <c r="E194" s="6"/>
      <c r="F194" s="83">
        <v>355.51</v>
      </c>
      <c r="G194" s="120"/>
      <c r="H194" s="86"/>
      <c r="I194" s="240">
        <f t="shared" si="2"/>
        <v>45840.489999999962</v>
      </c>
    </row>
    <row r="195" spans="1:9" s="62" customFormat="1" x14ac:dyDescent="0.45">
      <c r="A195">
        <v>188</v>
      </c>
      <c r="B195" s="183" t="s">
        <v>424</v>
      </c>
      <c r="C195" s="80" t="s">
        <v>85</v>
      </c>
      <c r="D195"/>
      <c r="E195" s="6"/>
      <c r="F195" s="83">
        <v>363.78</v>
      </c>
      <c r="G195" s="120"/>
      <c r="H195" s="86"/>
      <c r="I195" s="240">
        <f t="shared" si="2"/>
        <v>46204.26999999996</v>
      </c>
    </row>
    <row r="196" spans="1:9" s="62" customFormat="1" x14ac:dyDescent="0.45">
      <c r="A196">
        <v>189</v>
      </c>
      <c r="B196" s="183" t="s">
        <v>424</v>
      </c>
      <c r="C196" s="80" t="s">
        <v>203</v>
      </c>
      <c r="D196"/>
      <c r="E196" s="6"/>
      <c r="F196" s="6"/>
      <c r="G196" s="120"/>
      <c r="H196" s="86">
        <v>44.74</v>
      </c>
      <c r="I196" s="240">
        <f t="shared" si="2"/>
        <v>46159.529999999962</v>
      </c>
    </row>
    <row r="197" spans="1:9" s="62" customFormat="1" x14ac:dyDescent="0.45">
      <c r="A197">
        <v>190</v>
      </c>
      <c r="B197" s="183" t="s">
        <v>424</v>
      </c>
      <c r="C197" s="80" t="s">
        <v>85</v>
      </c>
      <c r="D197"/>
      <c r="E197" s="6"/>
      <c r="F197" s="83">
        <v>405.22</v>
      </c>
      <c r="G197" s="120"/>
      <c r="H197" s="86"/>
      <c r="I197" s="240">
        <f t="shared" si="2"/>
        <v>46564.749999999964</v>
      </c>
    </row>
    <row r="198" spans="1:9" s="62" customFormat="1" x14ac:dyDescent="0.45">
      <c r="A198">
        <v>191</v>
      </c>
      <c r="B198" s="183" t="s">
        <v>424</v>
      </c>
      <c r="C198" s="80" t="s">
        <v>113</v>
      </c>
      <c r="D198"/>
      <c r="E198" s="6"/>
      <c r="F198" s="83">
        <v>390</v>
      </c>
      <c r="G198" s="120"/>
      <c r="H198" s="86"/>
      <c r="I198" s="240">
        <f t="shared" si="2"/>
        <v>46954.749999999964</v>
      </c>
    </row>
    <row r="199" spans="1:9" s="62" customFormat="1" x14ac:dyDescent="0.45">
      <c r="A199">
        <v>192</v>
      </c>
      <c r="B199" s="183" t="s">
        <v>424</v>
      </c>
      <c r="C199" s="80" t="s">
        <v>85</v>
      </c>
      <c r="D199"/>
      <c r="E199" s="6"/>
      <c r="F199" s="83">
        <v>379.55</v>
      </c>
      <c r="G199" s="120"/>
      <c r="H199" s="86"/>
      <c r="I199" s="240">
        <f t="shared" si="2"/>
        <v>47334.299999999967</v>
      </c>
    </row>
    <row r="200" spans="1:9" s="62" customFormat="1" x14ac:dyDescent="0.45">
      <c r="A200">
        <v>193</v>
      </c>
      <c r="B200" s="183" t="s">
        <v>424</v>
      </c>
      <c r="C200" s="80" t="s">
        <v>85</v>
      </c>
      <c r="D200"/>
      <c r="E200" s="6"/>
      <c r="F200" s="83">
        <v>378.76</v>
      </c>
      <c r="G200" s="120"/>
      <c r="H200" s="86"/>
      <c r="I200" s="240">
        <f t="shared" ref="I200:I256" si="3">I199+F200-G200-H200</f>
        <v>47713.059999999969</v>
      </c>
    </row>
    <row r="201" spans="1:9" s="62" customFormat="1" x14ac:dyDescent="0.45">
      <c r="A201">
        <v>194</v>
      </c>
      <c r="B201" s="183" t="s">
        <v>424</v>
      </c>
      <c r="C201" s="80" t="s">
        <v>115</v>
      </c>
      <c r="D201"/>
      <c r="E201" s="6"/>
      <c r="F201" s="83">
        <v>378.5</v>
      </c>
      <c r="G201" s="120"/>
      <c r="H201" s="86"/>
      <c r="I201" s="240">
        <f t="shared" si="3"/>
        <v>48091.559999999969</v>
      </c>
    </row>
    <row r="202" spans="1:9" s="62" customFormat="1" x14ac:dyDescent="0.45">
      <c r="A202">
        <v>195</v>
      </c>
      <c r="B202" s="183" t="s">
        <v>427</v>
      </c>
      <c r="C202" s="80" t="s">
        <v>118</v>
      </c>
      <c r="D202"/>
      <c r="E202" s="6"/>
      <c r="F202" s="6"/>
      <c r="G202" s="250">
        <v>500</v>
      </c>
      <c r="H202" s="86"/>
      <c r="I202" s="240">
        <f t="shared" si="3"/>
        <v>47591.559999999969</v>
      </c>
    </row>
    <row r="203" spans="1:9" s="62" customFormat="1" x14ac:dyDescent="0.45">
      <c r="A203">
        <v>196</v>
      </c>
      <c r="B203" s="183" t="s">
        <v>427</v>
      </c>
      <c r="C203" s="80" t="s">
        <v>179</v>
      </c>
      <c r="D203"/>
      <c r="E203" s="6"/>
      <c r="F203" s="6"/>
      <c r="G203" s="249">
        <v>150</v>
      </c>
      <c r="H203" s="86"/>
      <c r="I203" s="240">
        <f t="shared" si="3"/>
        <v>47441.559999999969</v>
      </c>
    </row>
    <row r="204" spans="1:9" s="62" customFormat="1" x14ac:dyDescent="0.45">
      <c r="A204">
        <v>197</v>
      </c>
      <c r="B204" s="183" t="s">
        <v>427</v>
      </c>
      <c r="C204" s="80" t="s">
        <v>118</v>
      </c>
      <c r="D204"/>
      <c r="E204" s="6"/>
      <c r="F204" s="6"/>
      <c r="G204" s="250">
        <v>140</v>
      </c>
      <c r="H204" s="86"/>
      <c r="I204" s="240">
        <f t="shared" si="3"/>
        <v>47301.559999999969</v>
      </c>
    </row>
    <row r="205" spans="1:9" s="62" customFormat="1" x14ac:dyDescent="0.45">
      <c r="A205">
        <v>198</v>
      </c>
      <c r="B205" s="183" t="s">
        <v>427</v>
      </c>
      <c r="C205" s="80" t="s">
        <v>118</v>
      </c>
      <c r="D205"/>
      <c r="E205" s="6"/>
      <c r="F205" s="6"/>
      <c r="G205" s="249">
        <v>84</v>
      </c>
      <c r="H205" s="86"/>
      <c r="I205" s="240">
        <f t="shared" si="3"/>
        <v>47217.559999999969</v>
      </c>
    </row>
    <row r="206" spans="1:9" s="62" customFormat="1" x14ac:dyDescent="0.45">
      <c r="A206">
        <v>199</v>
      </c>
      <c r="B206" s="183" t="s">
        <v>427</v>
      </c>
      <c r="C206" s="80" t="s">
        <v>224</v>
      </c>
      <c r="D206"/>
      <c r="E206" s="6"/>
      <c r="F206" s="6"/>
      <c r="G206" s="249">
        <v>65</v>
      </c>
      <c r="H206" s="86"/>
      <c r="I206" s="240">
        <f t="shared" si="3"/>
        <v>47152.559999999969</v>
      </c>
    </row>
    <row r="207" spans="1:9" s="62" customFormat="1" x14ac:dyDescent="0.45">
      <c r="A207">
        <v>200</v>
      </c>
      <c r="B207" s="183" t="s">
        <v>427</v>
      </c>
      <c r="C207" s="80" t="s">
        <v>87</v>
      </c>
      <c r="D207"/>
      <c r="E207" s="6"/>
      <c r="F207" s="83">
        <v>500</v>
      </c>
      <c r="G207" s="120"/>
      <c r="H207" s="86"/>
      <c r="I207" s="240">
        <f t="shared" si="3"/>
        <v>47652.559999999969</v>
      </c>
    </row>
    <row r="208" spans="1:9" s="62" customFormat="1" x14ac:dyDescent="0.45">
      <c r="A208">
        <v>201</v>
      </c>
      <c r="B208" s="183" t="s">
        <v>427</v>
      </c>
      <c r="C208" s="80" t="s">
        <v>87</v>
      </c>
      <c r="D208"/>
      <c r="E208" s="6"/>
      <c r="F208" s="83">
        <v>424.65</v>
      </c>
      <c r="G208" s="120"/>
      <c r="H208" s="86"/>
      <c r="I208" s="240">
        <f t="shared" si="3"/>
        <v>48077.20999999997</v>
      </c>
    </row>
    <row r="209" spans="1:9" s="62" customFormat="1" x14ac:dyDescent="0.45">
      <c r="A209">
        <v>202</v>
      </c>
      <c r="B209" s="183" t="s">
        <v>427</v>
      </c>
      <c r="C209" s="80" t="s">
        <v>429</v>
      </c>
      <c r="D209"/>
      <c r="E209" s="6"/>
      <c r="F209" s="83">
        <v>391.71</v>
      </c>
      <c r="G209" s="120"/>
      <c r="H209" s="86"/>
      <c r="I209" s="240">
        <f t="shared" si="3"/>
        <v>48468.919999999969</v>
      </c>
    </row>
    <row r="210" spans="1:9" s="62" customFormat="1" x14ac:dyDescent="0.45">
      <c r="A210">
        <v>203</v>
      </c>
      <c r="B210" s="183" t="s">
        <v>427</v>
      </c>
      <c r="C210" s="80" t="s">
        <v>428</v>
      </c>
      <c r="D210"/>
      <c r="E210" s="6"/>
      <c r="F210" s="83">
        <v>350.12</v>
      </c>
      <c r="G210" s="120"/>
      <c r="H210" s="86"/>
      <c r="I210" s="240">
        <f t="shared" si="3"/>
        <v>48819.039999999972</v>
      </c>
    </row>
    <row r="211" spans="1:9" s="62" customFormat="1" x14ac:dyDescent="0.45">
      <c r="A211">
        <v>204</v>
      </c>
      <c r="B211" s="183" t="s">
        <v>427</v>
      </c>
      <c r="C211" s="80" t="s">
        <v>85</v>
      </c>
      <c r="D211"/>
      <c r="E211" s="6"/>
      <c r="F211" s="83">
        <v>343.73</v>
      </c>
      <c r="G211" s="120"/>
      <c r="H211" s="86"/>
      <c r="I211" s="240">
        <f t="shared" si="3"/>
        <v>49162.769999999975</v>
      </c>
    </row>
    <row r="212" spans="1:9" s="62" customFormat="1" x14ac:dyDescent="0.45">
      <c r="A212">
        <v>205</v>
      </c>
      <c r="B212" s="183" t="s">
        <v>427</v>
      </c>
      <c r="C212" s="80" t="s">
        <v>85</v>
      </c>
      <c r="D212"/>
      <c r="E212" s="6"/>
      <c r="F212" s="83">
        <v>341.99</v>
      </c>
      <c r="G212" s="120"/>
      <c r="H212" s="86"/>
      <c r="I212" s="240">
        <f t="shared" si="3"/>
        <v>49504.759999999973</v>
      </c>
    </row>
    <row r="213" spans="1:9" s="62" customFormat="1" x14ac:dyDescent="0.45">
      <c r="A213">
        <v>206</v>
      </c>
      <c r="B213" s="183" t="s">
        <v>427</v>
      </c>
      <c r="C213" s="80" t="s">
        <v>143</v>
      </c>
      <c r="D213"/>
      <c r="E213" s="6"/>
      <c r="F213" s="83">
        <v>336</v>
      </c>
      <c r="G213" s="120"/>
      <c r="H213" s="86"/>
      <c r="I213" s="240">
        <f t="shared" si="3"/>
        <v>49840.759999999973</v>
      </c>
    </row>
    <row r="214" spans="1:9" s="62" customFormat="1" x14ac:dyDescent="0.45">
      <c r="A214">
        <v>207</v>
      </c>
      <c r="B214" s="183" t="s">
        <v>427</v>
      </c>
      <c r="C214" s="80" t="s">
        <v>85</v>
      </c>
      <c r="D214"/>
      <c r="E214" s="6"/>
      <c r="F214" s="83">
        <v>250</v>
      </c>
      <c r="G214" s="120"/>
      <c r="H214" s="86"/>
      <c r="I214" s="240">
        <f t="shared" si="3"/>
        <v>50090.759999999973</v>
      </c>
    </row>
    <row r="215" spans="1:9" s="62" customFormat="1" x14ac:dyDescent="0.45">
      <c r="A215">
        <v>208</v>
      </c>
      <c r="B215" s="183" t="s">
        <v>430</v>
      </c>
      <c r="C215" s="80" t="s">
        <v>431</v>
      </c>
      <c r="D215"/>
      <c r="E215" s="6"/>
      <c r="F215" s="83">
        <v>310</v>
      </c>
      <c r="G215" s="120"/>
      <c r="H215" s="86"/>
      <c r="I215" s="240">
        <f t="shared" si="3"/>
        <v>50400.759999999973</v>
      </c>
    </row>
    <row r="216" spans="1:9" s="62" customFormat="1" x14ac:dyDescent="0.45">
      <c r="A216">
        <v>209</v>
      </c>
      <c r="B216" s="183" t="s">
        <v>430</v>
      </c>
      <c r="C216" s="80" t="s">
        <v>115</v>
      </c>
      <c r="D216"/>
      <c r="E216" s="6"/>
      <c r="F216" s="83">
        <v>425.83</v>
      </c>
      <c r="G216" s="120"/>
      <c r="H216" s="86"/>
      <c r="I216" s="240">
        <f t="shared" si="3"/>
        <v>50826.589999999975</v>
      </c>
    </row>
    <row r="217" spans="1:9" s="62" customFormat="1" x14ac:dyDescent="0.45">
      <c r="A217">
        <v>210</v>
      </c>
      <c r="B217" s="183" t="s">
        <v>430</v>
      </c>
      <c r="C217" s="80" t="s">
        <v>85</v>
      </c>
      <c r="D217"/>
      <c r="E217" s="6"/>
      <c r="F217" s="83">
        <v>1611.07</v>
      </c>
      <c r="G217" s="120"/>
      <c r="H217" s="86"/>
      <c r="I217" s="240">
        <f t="shared" si="3"/>
        <v>52437.659999999974</v>
      </c>
    </row>
    <row r="218" spans="1:9" s="62" customFormat="1" x14ac:dyDescent="0.45">
      <c r="A218">
        <v>211</v>
      </c>
      <c r="B218" s="183" t="s">
        <v>430</v>
      </c>
      <c r="C218" s="80" t="s">
        <v>119</v>
      </c>
      <c r="D218"/>
      <c r="E218" s="6"/>
      <c r="F218" s="6"/>
      <c r="G218" s="120"/>
      <c r="H218" s="86">
        <v>0.05</v>
      </c>
      <c r="I218" s="240">
        <f t="shared" si="3"/>
        <v>52437.609999999971</v>
      </c>
    </row>
    <row r="219" spans="1:9" s="62" customFormat="1" x14ac:dyDescent="0.45">
      <c r="A219">
        <v>212</v>
      </c>
      <c r="B219" s="183" t="s">
        <v>430</v>
      </c>
      <c r="C219" s="80" t="s">
        <v>86</v>
      </c>
      <c r="D219"/>
      <c r="E219" s="6"/>
      <c r="F219" s="83">
        <v>895.34</v>
      </c>
      <c r="G219" s="120"/>
      <c r="H219" s="86"/>
      <c r="I219" s="240">
        <f t="shared" si="3"/>
        <v>53332.949999999968</v>
      </c>
    </row>
    <row r="220" spans="1:9" s="62" customFormat="1" x14ac:dyDescent="0.45">
      <c r="A220">
        <v>213</v>
      </c>
      <c r="B220" s="183" t="s">
        <v>430</v>
      </c>
      <c r="C220" s="80" t="s">
        <v>85</v>
      </c>
      <c r="D220"/>
      <c r="E220" s="6"/>
      <c r="F220" s="83">
        <v>851</v>
      </c>
      <c r="G220" s="120"/>
      <c r="H220" s="86"/>
      <c r="I220" s="240">
        <f t="shared" si="3"/>
        <v>54183.949999999968</v>
      </c>
    </row>
    <row r="221" spans="1:9" s="62" customFormat="1" x14ac:dyDescent="0.45">
      <c r="A221">
        <v>214</v>
      </c>
      <c r="B221" s="183" t="s">
        <v>430</v>
      </c>
      <c r="C221" s="80" t="s">
        <v>86</v>
      </c>
      <c r="D221"/>
      <c r="E221" s="6"/>
      <c r="F221" s="83">
        <v>454.53</v>
      </c>
      <c r="G221" s="120"/>
      <c r="H221" s="86"/>
      <c r="I221" s="240">
        <f t="shared" si="3"/>
        <v>54638.479999999967</v>
      </c>
    </row>
    <row r="222" spans="1:9" s="62" customFormat="1" x14ac:dyDescent="0.45">
      <c r="A222">
        <v>215</v>
      </c>
      <c r="B222" s="183" t="s">
        <v>430</v>
      </c>
      <c r="C222" s="80" t="s">
        <v>85</v>
      </c>
      <c r="D222"/>
      <c r="E222" s="6"/>
      <c r="F222" s="83">
        <v>420.75</v>
      </c>
      <c r="G222" s="120"/>
      <c r="H222" s="86"/>
      <c r="I222" s="240">
        <f t="shared" si="3"/>
        <v>55059.229999999967</v>
      </c>
    </row>
    <row r="223" spans="1:9" s="62" customFormat="1" x14ac:dyDescent="0.45">
      <c r="A223">
        <v>216</v>
      </c>
      <c r="B223" s="183" t="s">
        <v>430</v>
      </c>
      <c r="C223" s="80" t="s">
        <v>85</v>
      </c>
      <c r="D223"/>
      <c r="E223" s="6"/>
      <c r="F223" s="83">
        <v>379.7</v>
      </c>
      <c r="G223" s="120"/>
      <c r="H223" s="86"/>
      <c r="I223" s="240">
        <f t="shared" si="3"/>
        <v>55438.929999999964</v>
      </c>
    </row>
    <row r="224" spans="1:9" s="62" customFormat="1" x14ac:dyDescent="0.45">
      <c r="A224">
        <v>217</v>
      </c>
      <c r="B224" s="183" t="s">
        <v>430</v>
      </c>
      <c r="C224" s="80" t="s">
        <v>85</v>
      </c>
      <c r="D224"/>
      <c r="E224" s="6"/>
      <c r="F224" s="83">
        <v>377</v>
      </c>
      <c r="G224" s="120"/>
      <c r="H224" s="86"/>
      <c r="I224" s="240">
        <f t="shared" si="3"/>
        <v>55815.929999999964</v>
      </c>
    </row>
    <row r="225" spans="1:9" s="62" customFormat="1" x14ac:dyDescent="0.45">
      <c r="A225">
        <v>218</v>
      </c>
      <c r="B225" s="183" t="s">
        <v>430</v>
      </c>
      <c r="C225" s="80" t="s">
        <v>86</v>
      </c>
      <c r="D225"/>
      <c r="E225" s="6"/>
      <c r="F225" s="83">
        <v>310</v>
      </c>
      <c r="G225" s="120"/>
      <c r="H225" s="86"/>
      <c r="I225" s="240">
        <f t="shared" si="3"/>
        <v>56125.929999999964</v>
      </c>
    </row>
    <row r="226" spans="1:9" s="62" customFormat="1" x14ac:dyDescent="0.45">
      <c r="A226">
        <v>219</v>
      </c>
      <c r="B226" s="183" t="s">
        <v>430</v>
      </c>
      <c r="C226" s="80" t="s">
        <v>85</v>
      </c>
      <c r="D226"/>
      <c r="E226" s="6"/>
      <c r="F226" s="83">
        <v>70</v>
      </c>
      <c r="G226" s="120"/>
      <c r="H226" s="86"/>
      <c r="I226" s="240">
        <f t="shared" si="3"/>
        <v>56195.929999999964</v>
      </c>
    </row>
    <row r="227" spans="1:9" s="62" customFormat="1" x14ac:dyDescent="0.45">
      <c r="A227">
        <v>220</v>
      </c>
      <c r="B227" s="183" t="s">
        <v>432</v>
      </c>
      <c r="C227" s="80" t="s">
        <v>115</v>
      </c>
      <c r="D227"/>
      <c r="E227" s="6"/>
      <c r="F227" s="83">
        <v>528.19000000000005</v>
      </c>
      <c r="G227" s="120"/>
      <c r="H227" s="86"/>
      <c r="I227" s="240">
        <f t="shared" si="3"/>
        <v>56724.119999999966</v>
      </c>
    </row>
    <row r="228" spans="1:9" s="62" customFormat="1" x14ac:dyDescent="0.45">
      <c r="A228">
        <v>221</v>
      </c>
      <c r="B228" s="183" t="s">
        <v>432</v>
      </c>
      <c r="C228" s="80" t="s">
        <v>115</v>
      </c>
      <c r="D228"/>
      <c r="E228" s="6"/>
      <c r="F228" s="83">
        <v>477.2</v>
      </c>
      <c r="G228" s="120"/>
      <c r="H228" s="86"/>
      <c r="I228" s="240">
        <f t="shared" si="3"/>
        <v>57201.319999999963</v>
      </c>
    </row>
    <row r="229" spans="1:9" s="62" customFormat="1" x14ac:dyDescent="0.45">
      <c r="A229">
        <v>222</v>
      </c>
      <c r="B229" s="183" t="s">
        <v>432</v>
      </c>
      <c r="C229" s="80" t="s">
        <v>85</v>
      </c>
      <c r="D229"/>
      <c r="E229" s="6"/>
      <c r="F229" s="83">
        <v>755.62</v>
      </c>
      <c r="G229" s="120"/>
      <c r="H229" s="86"/>
      <c r="I229" s="240">
        <f t="shared" si="3"/>
        <v>57956.939999999966</v>
      </c>
    </row>
    <row r="230" spans="1:9" s="62" customFormat="1" x14ac:dyDescent="0.45">
      <c r="A230">
        <v>223</v>
      </c>
      <c r="B230" s="183" t="s">
        <v>432</v>
      </c>
      <c r="C230" s="80" t="s">
        <v>85</v>
      </c>
      <c r="D230"/>
      <c r="E230" s="6"/>
      <c r="F230" s="83">
        <v>380</v>
      </c>
      <c r="G230" s="120"/>
      <c r="H230" s="86"/>
      <c r="I230" s="240">
        <f t="shared" si="3"/>
        <v>58336.939999999966</v>
      </c>
    </row>
    <row r="231" spans="1:9" s="62" customFormat="1" x14ac:dyDescent="0.45">
      <c r="A231">
        <v>224</v>
      </c>
      <c r="B231" s="183" t="s">
        <v>432</v>
      </c>
      <c r="C231" s="80" t="s">
        <v>85</v>
      </c>
      <c r="D231"/>
      <c r="E231" s="6"/>
      <c r="F231" s="83">
        <v>500</v>
      </c>
      <c r="G231" s="120"/>
      <c r="H231" s="86"/>
      <c r="I231" s="240">
        <f t="shared" si="3"/>
        <v>58836.939999999966</v>
      </c>
    </row>
    <row r="232" spans="1:9" s="62" customFormat="1" x14ac:dyDescent="0.45">
      <c r="A232">
        <v>225</v>
      </c>
      <c r="B232" s="183" t="s">
        <v>432</v>
      </c>
      <c r="C232" s="80" t="s">
        <v>87</v>
      </c>
      <c r="D232"/>
      <c r="E232" s="6"/>
      <c r="F232" s="83">
        <v>500</v>
      </c>
      <c r="G232" s="120"/>
      <c r="H232" s="86"/>
      <c r="I232" s="240">
        <f t="shared" si="3"/>
        <v>59336.939999999966</v>
      </c>
    </row>
    <row r="233" spans="1:9" s="62" customFormat="1" x14ac:dyDescent="0.45">
      <c r="A233">
        <v>226</v>
      </c>
      <c r="B233" s="183" t="s">
        <v>432</v>
      </c>
      <c r="C233" s="80" t="s">
        <v>85</v>
      </c>
      <c r="D233"/>
      <c r="E233" s="6"/>
      <c r="F233" s="83">
        <v>464.11</v>
      </c>
      <c r="G233" s="120"/>
      <c r="H233" s="86"/>
      <c r="I233" s="240">
        <f t="shared" si="3"/>
        <v>59801.049999999967</v>
      </c>
    </row>
    <row r="234" spans="1:9" s="62" customFormat="1" x14ac:dyDescent="0.45">
      <c r="A234">
        <v>227</v>
      </c>
      <c r="B234" s="183" t="s">
        <v>432</v>
      </c>
      <c r="C234" s="80" t="s">
        <v>141</v>
      </c>
      <c r="D234"/>
      <c r="E234" s="6"/>
      <c r="F234" s="6"/>
      <c r="G234" s="249">
        <v>263.01</v>
      </c>
      <c r="H234" s="86"/>
      <c r="I234" s="240">
        <f t="shared" si="3"/>
        <v>59538.039999999964</v>
      </c>
    </row>
    <row r="235" spans="1:9" s="62" customFormat="1" x14ac:dyDescent="0.45">
      <c r="A235">
        <v>228</v>
      </c>
      <c r="B235" s="183" t="s">
        <v>432</v>
      </c>
      <c r="C235" s="80" t="s">
        <v>115</v>
      </c>
      <c r="D235"/>
      <c r="E235" s="6"/>
      <c r="F235" s="83">
        <v>399</v>
      </c>
      <c r="G235" s="120"/>
      <c r="H235" s="86"/>
      <c r="I235" s="240">
        <f t="shared" si="3"/>
        <v>59937.039999999964</v>
      </c>
    </row>
    <row r="236" spans="1:9" s="62" customFormat="1" x14ac:dyDescent="0.45">
      <c r="A236">
        <v>229</v>
      </c>
      <c r="B236" s="183" t="s">
        <v>432</v>
      </c>
      <c r="C236" s="80" t="s">
        <v>87</v>
      </c>
      <c r="D236"/>
      <c r="E236" s="6"/>
      <c r="F236" s="83">
        <v>400</v>
      </c>
      <c r="G236" s="120"/>
      <c r="H236" s="86"/>
      <c r="I236" s="240">
        <f t="shared" si="3"/>
        <v>60337.039999999964</v>
      </c>
    </row>
    <row r="237" spans="1:9" s="62" customFormat="1" x14ac:dyDescent="0.45">
      <c r="A237">
        <v>230</v>
      </c>
      <c r="B237" s="183" t="s">
        <v>432</v>
      </c>
      <c r="C237" s="80" t="s">
        <v>87</v>
      </c>
      <c r="D237"/>
      <c r="E237" s="6"/>
      <c r="F237" s="83">
        <v>100</v>
      </c>
      <c r="G237" s="120"/>
      <c r="H237" s="86"/>
      <c r="I237" s="240">
        <f t="shared" si="3"/>
        <v>60437.039999999964</v>
      </c>
    </row>
    <row r="238" spans="1:9" s="62" customFormat="1" x14ac:dyDescent="0.45">
      <c r="A238">
        <v>231</v>
      </c>
      <c r="B238" s="183" t="s">
        <v>432</v>
      </c>
      <c r="C238" s="80" t="s">
        <v>87</v>
      </c>
      <c r="D238"/>
      <c r="E238" s="6"/>
      <c r="F238" s="83">
        <v>382.24</v>
      </c>
      <c r="G238" s="120"/>
      <c r="H238" s="86"/>
      <c r="I238" s="240">
        <f t="shared" si="3"/>
        <v>60819.279999999962</v>
      </c>
    </row>
    <row r="239" spans="1:9" s="62" customFormat="1" x14ac:dyDescent="0.45">
      <c r="A239">
        <v>232</v>
      </c>
      <c r="B239" s="183" t="s">
        <v>432</v>
      </c>
      <c r="C239" s="80" t="s">
        <v>85</v>
      </c>
      <c r="D239"/>
      <c r="E239" s="6"/>
      <c r="F239" s="83">
        <v>1412</v>
      </c>
      <c r="G239" s="120"/>
      <c r="H239" s="86"/>
      <c r="I239" s="240">
        <f t="shared" si="3"/>
        <v>62231.279999999962</v>
      </c>
    </row>
    <row r="240" spans="1:9" s="62" customFormat="1" x14ac:dyDescent="0.45">
      <c r="A240">
        <v>233</v>
      </c>
      <c r="B240" s="183" t="s">
        <v>432</v>
      </c>
      <c r="C240" s="80" t="s">
        <v>115</v>
      </c>
      <c r="D240"/>
      <c r="E240" s="6"/>
      <c r="F240" s="83">
        <v>465.5</v>
      </c>
      <c r="G240" s="120"/>
      <c r="H240" s="86"/>
      <c r="I240" s="240">
        <f t="shared" si="3"/>
        <v>62696.779999999962</v>
      </c>
    </row>
    <row r="241" spans="1:9" s="62" customFormat="1" x14ac:dyDescent="0.45">
      <c r="A241">
        <v>234</v>
      </c>
      <c r="B241" s="183" t="s">
        <v>432</v>
      </c>
      <c r="C241" s="80" t="s">
        <v>119</v>
      </c>
      <c r="D241"/>
      <c r="E241" s="6"/>
      <c r="F241" s="6"/>
      <c r="G241" s="120"/>
      <c r="H241" s="86">
        <v>0.05</v>
      </c>
      <c r="I241" s="240">
        <f t="shared" si="3"/>
        <v>62696.72999999996</v>
      </c>
    </row>
    <row r="242" spans="1:9" s="62" customFormat="1" x14ac:dyDescent="0.45">
      <c r="A242">
        <v>235</v>
      </c>
      <c r="B242" s="183">
        <v>45808</v>
      </c>
      <c r="C242" s="80" t="s">
        <v>433</v>
      </c>
      <c r="D242"/>
      <c r="E242" s="6"/>
      <c r="F242" s="6"/>
      <c r="G242" s="249">
        <v>15114.02</v>
      </c>
      <c r="H242" s="86"/>
      <c r="I242" s="240">
        <f t="shared" si="3"/>
        <v>47582.709999999963</v>
      </c>
    </row>
    <row r="243" spans="1:9" s="62" customFormat="1" x14ac:dyDescent="0.45">
      <c r="A243">
        <v>236</v>
      </c>
      <c r="B243" s="183" t="s">
        <v>434</v>
      </c>
      <c r="C243" s="80" t="s">
        <v>119</v>
      </c>
      <c r="D243"/>
      <c r="E243" s="6"/>
      <c r="F243" s="6"/>
      <c r="G243" s="120"/>
      <c r="H243" s="86">
        <v>0.75</v>
      </c>
      <c r="I243" s="240">
        <f t="shared" si="3"/>
        <v>47581.959999999963</v>
      </c>
    </row>
    <row r="244" spans="1:9" s="62" customFormat="1" x14ac:dyDescent="0.45">
      <c r="A244">
        <v>237</v>
      </c>
      <c r="B244" s="183" t="s">
        <v>434</v>
      </c>
      <c r="C244" s="80" t="s">
        <v>118</v>
      </c>
      <c r="D244" t="s">
        <v>437</v>
      </c>
      <c r="E244" s="6"/>
      <c r="F244" s="83">
        <v>-668.31</v>
      </c>
      <c r="G244" s="120"/>
      <c r="H244" s="86"/>
      <c r="I244" s="240">
        <f t="shared" si="3"/>
        <v>46913.649999999965</v>
      </c>
    </row>
    <row r="245" spans="1:9" s="62" customFormat="1" x14ac:dyDescent="0.45">
      <c r="A245">
        <v>238</v>
      </c>
      <c r="B245" s="183" t="s">
        <v>434</v>
      </c>
      <c r="C245" s="80" t="s">
        <v>436</v>
      </c>
      <c r="D245" t="s">
        <v>437</v>
      </c>
      <c r="E245" s="6"/>
      <c r="F245" s="83">
        <v>668.31</v>
      </c>
      <c r="G245" s="120"/>
      <c r="H245" s="86"/>
      <c r="I245" s="240">
        <f t="shared" si="3"/>
        <v>47581.959999999963</v>
      </c>
    </row>
    <row r="246" spans="1:9" s="62" customFormat="1" x14ac:dyDescent="0.45">
      <c r="A246">
        <v>239</v>
      </c>
      <c r="B246" s="183" t="s">
        <v>434</v>
      </c>
      <c r="C246" s="80" t="s">
        <v>143</v>
      </c>
      <c r="D246"/>
      <c r="E246" s="6"/>
      <c r="F246" s="83">
        <v>165.6</v>
      </c>
      <c r="G246" s="120"/>
      <c r="H246" s="86"/>
      <c r="I246" s="240">
        <f t="shared" si="3"/>
        <v>47747.559999999961</v>
      </c>
    </row>
    <row r="247" spans="1:9" s="62" customFormat="1" x14ac:dyDescent="0.45">
      <c r="A247">
        <v>240</v>
      </c>
      <c r="B247" s="183" t="s">
        <v>434</v>
      </c>
      <c r="C247" s="80" t="s">
        <v>85</v>
      </c>
      <c r="D247"/>
      <c r="E247" s="6"/>
      <c r="F247" s="83">
        <v>300</v>
      </c>
      <c r="G247" s="120"/>
      <c r="H247" s="86"/>
      <c r="I247" s="240">
        <f t="shared" si="3"/>
        <v>48047.559999999961</v>
      </c>
    </row>
    <row r="248" spans="1:9" s="62" customFormat="1" x14ac:dyDescent="0.45">
      <c r="A248">
        <v>241</v>
      </c>
      <c r="B248" s="183" t="s">
        <v>434</v>
      </c>
      <c r="C248" s="80" t="s">
        <v>85</v>
      </c>
      <c r="D248"/>
      <c r="E248" s="6"/>
      <c r="F248" s="83">
        <v>347.44</v>
      </c>
      <c r="G248" s="120"/>
      <c r="H248" s="86"/>
      <c r="I248" s="240">
        <f t="shared" si="3"/>
        <v>48394.999999999964</v>
      </c>
    </row>
    <row r="249" spans="1:9" s="62" customFormat="1" x14ac:dyDescent="0.45">
      <c r="A249">
        <v>242</v>
      </c>
      <c r="B249" s="183" t="s">
        <v>434</v>
      </c>
      <c r="C249" s="80" t="s">
        <v>87</v>
      </c>
      <c r="D249"/>
      <c r="E249" s="6"/>
      <c r="F249" s="83">
        <v>399.07</v>
      </c>
      <c r="G249" s="120"/>
      <c r="H249" s="86"/>
      <c r="I249" s="240">
        <f t="shared" si="3"/>
        <v>48794.069999999963</v>
      </c>
    </row>
    <row r="250" spans="1:9" s="62" customFormat="1" x14ac:dyDescent="0.45">
      <c r="A250">
        <v>243</v>
      </c>
      <c r="B250" s="183" t="s">
        <v>434</v>
      </c>
      <c r="C250" s="80" t="s">
        <v>115</v>
      </c>
      <c r="D250"/>
      <c r="E250" s="6"/>
      <c r="F250" s="83">
        <v>614.20000000000005</v>
      </c>
      <c r="G250" s="120"/>
      <c r="H250" s="86"/>
      <c r="I250" s="240">
        <f t="shared" si="3"/>
        <v>49408.26999999996</v>
      </c>
    </row>
    <row r="251" spans="1:9" s="62" customFormat="1" x14ac:dyDescent="0.45">
      <c r="A251">
        <v>244</v>
      </c>
      <c r="B251" s="183" t="s">
        <v>434</v>
      </c>
      <c r="C251" s="80" t="s">
        <v>86</v>
      </c>
      <c r="D251"/>
      <c r="E251" s="6"/>
      <c r="F251" s="83">
        <v>710.46</v>
      </c>
      <c r="G251" s="120"/>
      <c r="H251" s="86"/>
      <c r="I251" s="240">
        <f t="shared" si="3"/>
        <v>50118.72999999996</v>
      </c>
    </row>
    <row r="252" spans="1:9" s="62" customFormat="1" x14ac:dyDescent="0.45">
      <c r="A252">
        <v>245</v>
      </c>
      <c r="B252" s="183" t="s">
        <v>434</v>
      </c>
      <c r="C252" s="80" t="s">
        <v>86</v>
      </c>
      <c r="D252"/>
      <c r="E252" s="6"/>
      <c r="F252" s="83">
        <v>760</v>
      </c>
      <c r="G252" s="120"/>
      <c r="H252" s="86"/>
      <c r="I252" s="240">
        <f t="shared" si="3"/>
        <v>50878.72999999996</v>
      </c>
    </row>
    <row r="253" spans="1:9" s="62" customFormat="1" x14ac:dyDescent="0.45">
      <c r="A253">
        <v>246</v>
      </c>
      <c r="B253" s="183" t="s">
        <v>434</v>
      </c>
      <c r="C253" s="80" t="s">
        <v>115</v>
      </c>
      <c r="D253"/>
      <c r="E253" s="6"/>
      <c r="F253" s="83">
        <v>896.2</v>
      </c>
      <c r="G253" s="120"/>
      <c r="H253" s="86"/>
      <c r="I253" s="240">
        <f t="shared" si="3"/>
        <v>51774.929999999957</v>
      </c>
    </row>
    <row r="254" spans="1:9" s="62" customFormat="1" x14ac:dyDescent="0.45">
      <c r="A254">
        <v>247</v>
      </c>
      <c r="B254" s="183" t="s">
        <v>434</v>
      </c>
      <c r="C254" s="80" t="s">
        <v>435</v>
      </c>
      <c r="D254"/>
      <c r="E254" s="6"/>
      <c r="F254" s="6"/>
      <c r="G254" s="120"/>
      <c r="H254" s="86">
        <v>1</v>
      </c>
      <c r="I254" s="240">
        <f t="shared" si="3"/>
        <v>51773.929999999957</v>
      </c>
    </row>
    <row r="255" spans="1:9" s="62" customFormat="1" x14ac:dyDescent="0.45">
      <c r="A255">
        <v>248</v>
      </c>
      <c r="B255" s="183" t="s">
        <v>434</v>
      </c>
      <c r="C255" s="80" t="s">
        <v>211</v>
      </c>
      <c r="D255"/>
      <c r="E255" s="6"/>
      <c r="F255" s="6"/>
      <c r="G255" s="120"/>
      <c r="H255" s="86">
        <v>35</v>
      </c>
      <c r="I255" s="240">
        <f t="shared" si="3"/>
        <v>51738.929999999957</v>
      </c>
    </row>
    <row r="256" spans="1:9" s="62" customFormat="1" x14ac:dyDescent="0.45">
      <c r="A256">
        <v>249</v>
      </c>
      <c r="B256" s="183" t="s">
        <v>434</v>
      </c>
      <c r="C256" s="80" t="s">
        <v>212</v>
      </c>
      <c r="D256"/>
      <c r="E256" s="6"/>
      <c r="F256" s="6"/>
      <c r="G256" s="120"/>
      <c r="H256" s="86">
        <v>5.5</v>
      </c>
      <c r="I256" s="240">
        <f t="shared" si="3"/>
        <v>51733.429999999957</v>
      </c>
    </row>
    <row r="257" spans="1:9" s="62" customFormat="1" ht="14.65" thickBot="1" x14ac:dyDescent="0.5">
      <c r="A257"/>
      <c r="B257" s="183"/>
      <c r="C257" s="80"/>
      <c r="D257"/>
      <c r="E257" s="6"/>
      <c r="F257" s="84">
        <f>SUM(F8:F256)</f>
        <v>84362.37000000001</v>
      </c>
      <c r="G257" s="122">
        <f>SUM(G8:G256)</f>
        <v>76972.909999999989</v>
      </c>
      <c r="H257" s="88">
        <f>SUM(H7:H256)</f>
        <v>98.289999999999992</v>
      </c>
      <c r="I257" s="7"/>
    </row>
    <row r="258" spans="1:9" s="62" customFormat="1" ht="14.65" thickTop="1" x14ac:dyDescent="0.45">
      <c r="A258"/>
      <c r="B258" s="183" t="s">
        <v>25</v>
      </c>
      <c r="C258" s="81" t="s">
        <v>25</v>
      </c>
      <c r="D258" s="6" t="s">
        <v>25</v>
      </c>
      <c r="E258" s="6" t="s">
        <v>25</v>
      </c>
      <c r="F258" s="47"/>
      <c r="G258" s="120"/>
      <c r="H258" s="86"/>
      <c r="I258" s="7"/>
    </row>
    <row r="259" spans="1:9" s="62" customFormat="1" x14ac:dyDescent="0.45">
      <c r="A259"/>
      <c r="B259" s="80"/>
      <c r="C259" s="96" t="s">
        <v>25</v>
      </c>
      <c r="D259"/>
      <c r="E259" s="6"/>
      <c r="F259" s="47" t="s">
        <v>25</v>
      </c>
      <c r="G259" s="120"/>
      <c r="H259" s="86"/>
      <c r="I259" s="7"/>
    </row>
    <row r="260" spans="1:9" s="62" customFormat="1" x14ac:dyDescent="0.45">
      <c r="A260"/>
      <c r="B260" s="97"/>
      <c r="C260" s="97"/>
      <c r="D260" s="4"/>
      <c r="E260" s="16"/>
      <c r="F260" s="47"/>
      <c r="G260" s="120"/>
      <c r="H260" s="86"/>
      <c r="I260" s="7"/>
    </row>
    <row r="261" spans="1:9" s="62" customFormat="1" x14ac:dyDescent="0.45">
      <c r="A261"/>
      <c r="B261" s="97"/>
      <c r="C261" s="307" t="s">
        <v>105</v>
      </c>
      <c r="D261" s="307"/>
      <c r="E261" s="307"/>
      <c r="F261" s="47"/>
      <c r="G261" s="120"/>
      <c r="H261" s="86"/>
      <c r="I261"/>
    </row>
    <row r="262" spans="1:9" s="62" customFormat="1" x14ac:dyDescent="0.45">
      <c r="A262"/>
      <c r="B262" s="97"/>
      <c r="C262" s="98"/>
      <c r="D262" s="57"/>
      <c r="E262" s="57"/>
      <c r="F262" s="8"/>
      <c r="G262" s="120"/>
      <c r="H262" s="86"/>
      <c r="I262"/>
    </row>
    <row r="263" spans="1:9" s="62" customFormat="1" x14ac:dyDescent="0.45">
      <c r="A263"/>
      <c r="B263" s="97"/>
      <c r="C263" s="99" t="s">
        <v>0</v>
      </c>
      <c r="D263" s="18" t="s">
        <v>12</v>
      </c>
      <c r="E263" s="18" t="s">
        <v>11</v>
      </c>
      <c r="F263" s="8"/>
      <c r="G263" s="120"/>
      <c r="H263" s="86"/>
      <c r="I263"/>
    </row>
    <row r="264" spans="1:9" s="62" customFormat="1" x14ac:dyDescent="0.45">
      <c r="A264"/>
      <c r="B264" s="97"/>
      <c r="C264" s="61" t="s">
        <v>30</v>
      </c>
      <c r="D264" s="19"/>
      <c r="E264" s="13">
        <f>SUM(I7)</f>
        <v>44442.259999999966</v>
      </c>
      <c r="F264" s="8"/>
      <c r="G264" s="120"/>
      <c r="H264" s="86"/>
      <c r="I264"/>
    </row>
    <row r="265" spans="1:9" s="62" customFormat="1" x14ac:dyDescent="0.45">
      <c r="A265"/>
      <c r="B265" s="97"/>
      <c r="C265" s="60" t="s">
        <v>42</v>
      </c>
      <c r="D265" s="19" t="s">
        <v>25</v>
      </c>
      <c r="E265" s="12">
        <f>SUM(F257)</f>
        <v>84362.37000000001</v>
      </c>
      <c r="F265" s="8"/>
      <c r="G265" s="120"/>
      <c r="H265" s="86"/>
      <c r="I265"/>
    </row>
    <row r="266" spans="1:9" s="62" customFormat="1" ht="15.75" x14ac:dyDescent="0.5">
      <c r="A266"/>
      <c r="B266" s="97"/>
      <c r="C266" s="20" t="s">
        <v>9</v>
      </c>
      <c r="D266" s="21" t="s">
        <v>25</v>
      </c>
      <c r="E266" s="24">
        <f>SUM(E264:E265)</f>
        <v>128804.62999999998</v>
      </c>
      <c r="F266" s="8"/>
      <c r="G266" s="120" t="s">
        <v>25</v>
      </c>
      <c r="H266" s="86"/>
      <c r="I266"/>
    </row>
    <row r="267" spans="1:9" s="62" customFormat="1" x14ac:dyDescent="0.45">
      <c r="A267"/>
      <c r="B267" s="97"/>
      <c r="C267" s="97"/>
      <c r="D267" s="4"/>
      <c r="E267" s="25"/>
      <c r="F267" s="8"/>
      <c r="G267" s="120"/>
      <c r="H267" s="86"/>
      <c r="I267"/>
    </row>
    <row r="268" spans="1:9" s="62" customFormat="1" x14ac:dyDescent="0.45">
      <c r="A268"/>
      <c r="B268" s="97"/>
      <c r="C268" s="99" t="s">
        <v>1</v>
      </c>
      <c r="D268" s="4"/>
      <c r="E268" s="25"/>
      <c r="F268" s="8"/>
      <c r="G268" s="120"/>
      <c r="H268" s="86"/>
      <c r="I268"/>
    </row>
    <row r="269" spans="1:9" s="62" customFormat="1" x14ac:dyDescent="0.45">
      <c r="A269"/>
      <c r="B269" s="97"/>
      <c r="C269" s="308" t="s">
        <v>53</v>
      </c>
      <c r="D269" s="308"/>
      <c r="E269" s="44">
        <f>SUM(G36)+G37+G38+G45+G46+G47+G48+G74+G92+G93+G94+G98+G99+G159+G167+G175+G203+G205+G206+G234+G242</f>
        <v>34967.479999999996</v>
      </c>
      <c r="F269" s="8"/>
      <c r="G269" s="120"/>
      <c r="H269" s="86"/>
      <c r="I269"/>
    </row>
    <row r="270" spans="1:9" s="62" customFormat="1" x14ac:dyDescent="0.45">
      <c r="A270"/>
      <c r="B270" s="97"/>
      <c r="C270" s="308" t="s">
        <v>28</v>
      </c>
      <c r="D270" s="308"/>
      <c r="E270" s="45">
        <f>SUM(G100)+G101</f>
        <v>16939.3</v>
      </c>
      <c r="F270" s="8"/>
      <c r="G270" s="120"/>
      <c r="H270" s="86"/>
      <c r="I270"/>
    </row>
    <row r="271" spans="1:9" s="62" customFormat="1" x14ac:dyDescent="0.45">
      <c r="A271"/>
      <c r="B271" s="97"/>
      <c r="C271" s="309" t="s">
        <v>27</v>
      </c>
      <c r="D271" s="310"/>
      <c r="E271" s="82">
        <f>SUM(G82:G91)</f>
        <v>5144.8999999999996</v>
      </c>
      <c r="F271" s="8"/>
      <c r="G271" s="120"/>
      <c r="H271" s="86"/>
      <c r="I271"/>
    </row>
    <row r="272" spans="1:9" s="62" customFormat="1" x14ac:dyDescent="0.45">
      <c r="A272"/>
      <c r="B272" s="97"/>
      <c r="C272" s="309" t="s">
        <v>40</v>
      </c>
      <c r="D272" s="310"/>
      <c r="E272" s="39">
        <f>SUM(G81)+G111+G112</f>
        <v>9990.56</v>
      </c>
      <c r="F272" s="8"/>
      <c r="G272" s="120"/>
      <c r="H272" s="86"/>
      <c r="I272"/>
    </row>
    <row r="273" spans="1:9" s="62" customFormat="1" x14ac:dyDescent="0.45">
      <c r="A273"/>
      <c r="B273" s="97"/>
      <c r="C273" s="308" t="s">
        <v>29</v>
      </c>
      <c r="D273" s="308"/>
      <c r="E273" s="56">
        <f>SUM(G27)+G78+G95</f>
        <v>92.7</v>
      </c>
      <c r="F273" s="8"/>
      <c r="G273" s="120"/>
      <c r="H273" s="86"/>
      <c r="I273"/>
    </row>
    <row r="274" spans="1:9" s="62" customFormat="1" x14ac:dyDescent="0.45">
      <c r="A274"/>
      <c r="B274" s="97"/>
      <c r="C274" s="308" t="s">
        <v>52</v>
      </c>
      <c r="D274" s="308"/>
      <c r="E274" s="40">
        <f>SUM(G33)+G35+G43+G55+G61+G69+G70+G71+G72+G73+G68+G140+G141+G177+G202+G204</f>
        <v>9837.9699999999993</v>
      </c>
      <c r="F274" s="8" t="s">
        <v>25</v>
      </c>
      <c r="G274" s="120"/>
      <c r="H274" s="86"/>
      <c r="I274"/>
    </row>
    <row r="275" spans="1:9" s="62" customFormat="1" x14ac:dyDescent="0.45">
      <c r="A275"/>
      <c r="B275" s="97"/>
      <c r="C275" s="308" t="s">
        <v>43</v>
      </c>
      <c r="D275" s="308"/>
      <c r="E275" s="41">
        <f>SUM(H257)</f>
        <v>98.289999999999992</v>
      </c>
      <c r="F275" s="8" t="s">
        <v>25</v>
      </c>
      <c r="G275" s="120" t="s">
        <v>25</v>
      </c>
      <c r="H275" s="86"/>
      <c r="I275"/>
    </row>
    <row r="276" spans="1:9" s="62" customFormat="1" x14ac:dyDescent="0.45">
      <c r="A276"/>
      <c r="B276" s="97"/>
      <c r="C276" s="100" t="s">
        <v>10</v>
      </c>
      <c r="D276" s="4"/>
      <c r="E276" s="43">
        <f>SUM(E269:E275)</f>
        <v>77071.199999999997</v>
      </c>
      <c r="F276" s="8"/>
      <c r="G276" s="120"/>
      <c r="H276" s="86"/>
      <c r="I276"/>
    </row>
    <row r="277" spans="1:9" s="62" customFormat="1" ht="14.65" thickBot="1" x14ac:dyDescent="0.5">
      <c r="A277"/>
      <c r="B277" s="97"/>
      <c r="C277" s="97"/>
      <c r="D277" s="4"/>
      <c r="E277" s="23"/>
      <c r="F277" s="8"/>
      <c r="G277" s="120"/>
      <c r="H277" s="86"/>
      <c r="I277"/>
    </row>
    <row r="278" spans="1:9" s="62" customFormat="1" ht="16.149999999999999" thickBot="1" x14ac:dyDescent="0.55000000000000004">
      <c r="A278"/>
      <c r="B278" s="97"/>
      <c r="C278" s="304" t="s">
        <v>3</v>
      </c>
      <c r="D278" s="305"/>
      <c r="E278" s="28">
        <f>SUM(-E276,E266)</f>
        <v>51733.429999999978</v>
      </c>
      <c r="F278" s="8"/>
      <c r="G278" s="120">
        <f>SUM(E278,-I256)</f>
        <v>0</v>
      </c>
      <c r="H278" s="86"/>
      <c r="I278"/>
    </row>
    <row r="279" spans="1:9" s="62" customFormat="1" x14ac:dyDescent="0.45">
      <c r="A279"/>
      <c r="B279" s="97"/>
      <c r="C279" s="97"/>
      <c r="D279" s="4"/>
      <c r="E279" s="31"/>
      <c r="F279" s="54"/>
      <c r="G279" s="120"/>
      <c r="H279" s="86"/>
      <c r="I279"/>
    </row>
    <row r="280" spans="1:9" s="62" customFormat="1" x14ac:dyDescent="0.45">
      <c r="A280"/>
      <c r="B280" s="97"/>
      <c r="C280" s="97"/>
      <c r="D280" s="4"/>
      <c r="E280" s="53"/>
      <c r="F280" s="54"/>
      <c r="G280" s="120"/>
      <c r="H280" s="86"/>
      <c r="I280"/>
    </row>
    <row r="281" spans="1:9" s="62" customFormat="1" x14ac:dyDescent="0.45">
      <c r="A281"/>
      <c r="B281" s="80"/>
      <c r="C281" s="80"/>
      <c r="D281"/>
      <c r="E281" s="30"/>
      <c r="F281" s="54"/>
      <c r="G281" s="120"/>
      <c r="H281" s="86"/>
      <c r="I281"/>
    </row>
    <row r="282" spans="1:9" s="62" customFormat="1" x14ac:dyDescent="0.45">
      <c r="A282"/>
      <c r="B282" s="80"/>
      <c r="C282" s="80"/>
      <c r="D282"/>
      <c r="E282" s="30"/>
      <c r="F282" s="8"/>
      <c r="G282" s="120"/>
      <c r="H282" s="86"/>
      <c r="I282"/>
    </row>
    <row r="283" spans="1:9" s="8" customFormat="1" x14ac:dyDescent="0.45">
      <c r="A283"/>
      <c r="B283" s="80"/>
      <c r="C283" s="80"/>
      <c r="D283"/>
      <c r="E283" s="30"/>
      <c r="G283" s="120"/>
      <c r="H283" s="86"/>
      <c r="I283"/>
    </row>
    <row r="284" spans="1:9" s="8" customFormat="1" x14ac:dyDescent="0.45">
      <c r="A284"/>
      <c r="B284" s="80"/>
      <c r="C284" s="80"/>
      <c r="D284"/>
      <c r="E284" s="30">
        <v>11</v>
      </c>
      <c r="G284" s="120"/>
      <c r="H284" s="86"/>
      <c r="I284"/>
    </row>
    <row r="285" spans="1:9" s="8" customFormat="1" x14ac:dyDescent="0.45">
      <c r="A285"/>
      <c r="B285" s="80"/>
      <c r="C285" s="80"/>
      <c r="D285"/>
      <c r="E285" s="30"/>
      <c r="G285" s="120"/>
      <c r="H285" s="86"/>
      <c r="I285"/>
    </row>
    <row r="286" spans="1:9" s="8" customFormat="1" x14ac:dyDescent="0.45">
      <c r="A286"/>
      <c r="B286" s="80"/>
      <c r="C286" s="80"/>
      <c r="D286"/>
      <c r="E286" s="30"/>
      <c r="G286" s="120"/>
      <c r="H286" s="86"/>
      <c r="I286"/>
    </row>
    <row r="287" spans="1:9" s="8" customFormat="1" x14ac:dyDescent="0.45">
      <c r="A287"/>
      <c r="B287" s="80"/>
      <c r="C287" s="80"/>
      <c r="D287"/>
      <c r="E287" s="38"/>
      <c r="G287" s="120"/>
      <c r="H287" s="86"/>
      <c r="I287"/>
    </row>
  </sheetData>
  <sortState xmlns:xlrd2="http://schemas.microsoft.com/office/spreadsheetml/2017/richdata2" ref="B244:H256">
    <sortCondition ref="F244:F256"/>
  </sortState>
  <mergeCells count="15">
    <mergeCell ref="H5:H6"/>
    <mergeCell ref="B5:B6"/>
    <mergeCell ref="C5:C6"/>
    <mergeCell ref="D5:E6"/>
    <mergeCell ref="F5:F6"/>
    <mergeCell ref="G5:G6"/>
    <mergeCell ref="C274:D274"/>
    <mergeCell ref="C275:D275"/>
    <mergeCell ref="C278:D278"/>
    <mergeCell ref="C261:E261"/>
    <mergeCell ref="C269:D269"/>
    <mergeCell ref="C270:D270"/>
    <mergeCell ref="C271:D271"/>
    <mergeCell ref="C272:D272"/>
    <mergeCell ref="C273:D273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F57BF-0110-46B9-BF18-82D5EA9005C7}">
  <sheetPr>
    <tabColor theme="9" tint="-0.249977111117893"/>
  </sheetPr>
  <dimension ref="A1:N239"/>
  <sheetViews>
    <sheetView topLeftCell="A4" zoomScale="80" zoomScaleNormal="80" workbookViewId="0">
      <pane xSplit="1" ySplit="3" topLeftCell="B213" activePane="bottomRight" state="frozen"/>
      <selection activeCell="D98" sqref="D98"/>
      <selection pane="topRight" activeCell="D98" sqref="D98"/>
      <selection pane="bottomLeft" activeCell="D98" sqref="D98"/>
      <selection pane="bottomRight" activeCell="D98" sqref="D98"/>
    </sheetView>
  </sheetViews>
  <sheetFormatPr baseColWidth="10" defaultRowHeight="14.25" x14ac:dyDescent="0.45"/>
  <cols>
    <col min="2" max="2" width="11.86328125" style="107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6" bestFit="1" customWidth="1"/>
    <col min="8" max="8" width="9.73046875" style="86" customWidth="1"/>
    <col min="9" max="9" width="12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105">
        <v>2019</v>
      </c>
    </row>
    <row r="2" spans="1:10" x14ac:dyDescent="0.45">
      <c r="B2" s="106" t="s">
        <v>31</v>
      </c>
      <c r="C2" s="3"/>
      <c r="D2" s="3"/>
      <c r="E2" s="15"/>
      <c r="F2" s="9"/>
      <c r="G2" s="89"/>
      <c r="H2" s="89"/>
    </row>
    <row r="3" spans="1:10" x14ac:dyDescent="0.45">
      <c r="B3" s="106" t="s">
        <v>26</v>
      </c>
      <c r="C3" s="5">
        <v>20537982765</v>
      </c>
      <c r="D3" s="3"/>
      <c r="E3" s="15"/>
      <c r="F3" s="9"/>
      <c r="G3" s="89"/>
      <c r="H3" s="89"/>
      <c r="I3" s="3"/>
    </row>
    <row r="4" spans="1:10" x14ac:dyDescent="0.45">
      <c r="B4" s="106" t="s">
        <v>6</v>
      </c>
      <c r="C4" s="5" t="s">
        <v>41</v>
      </c>
      <c r="D4" s="3"/>
      <c r="E4" s="15"/>
      <c r="F4" s="9"/>
      <c r="G4" s="89"/>
      <c r="H4" s="89"/>
      <c r="I4" s="3"/>
    </row>
    <row r="5" spans="1:10" ht="15" customHeight="1" x14ac:dyDescent="0.45">
      <c r="A5" s="1"/>
      <c r="B5" s="311" t="s">
        <v>2</v>
      </c>
      <c r="C5" s="312" t="s">
        <v>32</v>
      </c>
      <c r="D5" s="306" t="s">
        <v>36</v>
      </c>
      <c r="E5" s="306"/>
      <c r="F5" s="313" t="s">
        <v>7</v>
      </c>
      <c r="G5" s="317" t="s">
        <v>8</v>
      </c>
      <c r="H5" s="317" t="s">
        <v>5</v>
      </c>
      <c r="I5" s="37" t="s">
        <v>3</v>
      </c>
    </row>
    <row r="6" spans="1:10" x14ac:dyDescent="0.45">
      <c r="A6" s="2"/>
      <c r="B6" s="311"/>
      <c r="C6" s="312"/>
      <c r="D6" s="306"/>
      <c r="E6" s="306"/>
      <c r="F6" s="313"/>
      <c r="G6" s="317"/>
      <c r="H6" s="317"/>
      <c r="I6" s="37" t="s">
        <v>4</v>
      </c>
    </row>
    <row r="7" spans="1:10" s="62" customFormat="1" x14ac:dyDescent="0.45">
      <c r="A7"/>
      <c r="B7" s="107"/>
      <c r="C7" s="3" t="s">
        <v>30</v>
      </c>
      <c r="D7" t="s">
        <v>25</v>
      </c>
      <c r="E7" s="6"/>
      <c r="F7" s="8"/>
      <c r="G7" s="86"/>
      <c r="H7" s="86"/>
      <c r="I7" s="9">
        <f>SUM('MAY25'!E278)</f>
        <v>51733.429999999978</v>
      </c>
      <c r="J7"/>
    </row>
    <row r="8" spans="1:10" s="62" customFormat="1" x14ac:dyDescent="0.45">
      <c r="A8">
        <v>1</v>
      </c>
      <c r="B8" s="107" t="s">
        <v>440</v>
      </c>
      <c r="C8" t="s">
        <v>87</v>
      </c>
      <c r="D8"/>
      <c r="E8" s="6"/>
      <c r="F8" s="83">
        <v>500</v>
      </c>
      <c r="G8" s="120"/>
      <c r="H8" s="86"/>
      <c r="I8" s="240">
        <f t="shared" ref="I8:I74" si="0">I7+F8-G8-H8</f>
        <v>52233.429999999978</v>
      </c>
    </row>
    <row r="9" spans="1:10" s="62" customFormat="1" x14ac:dyDescent="0.45">
      <c r="A9">
        <v>2</v>
      </c>
      <c r="B9" s="107" t="s">
        <v>440</v>
      </c>
      <c r="C9" t="s">
        <v>85</v>
      </c>
      <c r="D9"/>
      <c r="E9" s="6"/>
      <c r="F9" s="83">
        <v>448</v>
      </c>
      <c r="G9" s="120"/>
      <c r="H9" s="86"/>
      <c r="I9" s="240">
        <f t="shared" si="0"/>
        <v>52681.429999999978</v>
      </c>
    </row>
    <row r="10" spans="1:10" s="62" customFormat="1" x14ac:dyDescent="0.45">
      <c r="A10">
        <v>3</v>
      </c>
      <c r="B10" s="107" t="s">
        <v>440</v>
      </c>
      <c r="C10" t="s">
        <v>85</v>
      </c>
      <c r="D10"/>
      <c r="E10" s="6"/>
      <c r="F10" s="83">
        <v>425.1</v>
      </c>
      <c r="G10" s="120"/>
      <c r="H10" s="86"/>
      <c r="I10" s="240">
        <f t="shared" si="0"/>
        <v>53106.529999999977</v>
      </c>
    </row>
    <row r="11" spans="1:10" s="62" customFormat="1" x14ac:dyDescent="0.45">
      <c r="A11">
        <v>4</v>
      </c>
      <c r="B11" s="107" t="s">
        <v>440</v>
      </c>
      <c r="C11" t="s">
        <v>85</v>
      </c>
      <c r="D11"/>
      <c r="E11" s="6"/>
      <c r="F11" s="83">
        <v>402.94</v>
      </c>
      <c r="G11" s="120"/>
      <c r="H11" s="86"/>
      <c r="I11" s="240">
        <f t="shared" si="0"/>
        <v>53509.469999999979</v>
      </c>
    </row>
    <row r="12" spans="1:10" s="62" customFormat="1" x14ac:dyDescent="0.45">
      <c r="A12">
        <v>5</v>
      </c>
      <c r="B12" s="107" t="s">
        <v>440</v>
      </c>
      <c r="C12" t="s">
        <v>113</v>
      </c>
      <c r="D12"/>
      <c r="E12" s="6"/>
      <c r="F12" s="83">
        <v>402.84</v>
      </c>
      <c r="G12" s="120"/>
      <c r="H12" s="86"/>
      <c r="I12" s="240">
        <f t="shared" si="0"/>
        <v>53912.309999999976</v>
      </c>
    </row>
    <row r="13" spans="1:10" s="62" customFormat="1" x14ac:dyDescent="0.45">
      <c r="A13">
        <v>6</v>
      </c>
      <c r="B13" s="107" t="s">
        <v>440</v>
      </c>
      <c r="C13" t="s">
        <v>85</v>
      </c>
      <c r="D13"/>
      <c r="E13" s="6"/>
      <c r="F13" s="83">
        <v>399.04</v>
      </c>
      <c r="G13" s="120"/>
      <c r="H13" s="86"/>
      <c r="I13" s="240">
        <f t="shared" si="0"/>
        <v>54311.349999999977</v>
      </c>
    </row>
    <row r="14" spans="1:10" s="62" customFormat="1" x14ac:dyDescent="0.45">
      <c r="A14">
        <v>7</v>
      </c>
      <c r="B14" s="107" t="s">
        <v>440</v>
      </c>
      <c r="C14" t="s">
        <v>85</v>
      </c>
      <c r="D14"/>
      <c r="E14" s="6"/>
      <c r="F14" s="83">
        <v>396.28</v>
      </c>
      <c r="G14" s="120"/>
      <c r="H14" s="86"/>
      <c r="I14" s="240">
        <f t="shared" si="0"/>
        <v>54707.629999999976</v>
      </c>
    </row>
    <row r="15" spans="1:10" s="62" customFormat="1" x14ac:dyDescent="0.45">
      <c r="A15">
        <v>8</v>
      </c>
      <c r="B15" s="107" t="s">
        <v>440</v>
      </c>
      <c r="C15" t="s">
        <v>85</v>
      </c>
      <c r="D15"/>
      <c r="E15" s="6"/>
      <c r="F15" s="83">
        <v>390.78</v>
      </c>
      <c r="G15" s="120"/>
      <c r="H15" s="86"/>
      <c r="I15" s="240">
        <f t="shared" si="0"/>
        <v>55098.409999999974</v>
      </c>
    </row>
    <row r="16" spans="1:10" s="62" customFormat="1" x14ac:dyDescent="0.45">
      <c r="A16">
        <v>9</v>
      </c>
      <c r="B16" s="107" t="s">
        <v>440</v>
      </c>
      <c r="C16" t="s">
        <v>85</v>
      </c>
      <c r="D16"/>
      <c r="E16" s="6"/>
      <c r="F16" s="83">
        <v>389.67</v>
      </c>
      <c r="G16" s="120"/>
      <c r="H16" s="86"/>
      <c r="I16" s="240">
        <f t="shared" si="0"/>
        <v>55488.079999999973</v>
      </c>
    </row>
    <row r="17" spans="1:10" s="62" customFormat="1" x14ac:dyDescent="0.45">
      <c r="A17">
        <v>10</v>
      </c>
      <c r="B17" s="107" t="s">
        <v>440</v>
      </c>
      <c r="C17" t="s">
        <v>113</v>
      </c>
      <c r="D17"/>
      <c r="E17" s="6"/>
      <c r="F17" s="83">
        <v>385</v>
      </c>
      <c r="G17" s="86"/>
      <c r="H17" s="86"/>
      <c r="I17" s="240">
        <f t="shared" si="0"/>
        <v>55873.079999999973</v>
      </c>
      <c r="J17"/>
    </row>
    <row r="18" spans="1:10" s="62" customFormat="1" x14ac:dyDescent="0.45">
      <c r="A18">
        <v>11</v>
      </c>
      <c r="B18" s="107" t="s">
        <v>440</v>
      </c>
      <c r="C18" t="s">
        <v>87</v>
      </c>
      <c r="D18"/>
      <c r="E18" s="6"/>
      <c r="F18" s="83">
        <v>377.87</v>
      </c>
      <c r="G18" s="86"/>
      <c r="H18" s="86"/>
      <c r="I18" s="240">
        <f t="shared" si="0"/>
        <v>56250.949999999975</v>
      </c>
      <c r="J18"/>
    </row>
    <row r="19" spans="1:10" s="62" customFormat="1" x14ac:dyDescent="0.45">
      <c r="A19">
        <v>12</v>
      </c>
      <c r="B19" s="107" t="s">
        <v>440</v>
      </c>
      <c r="C19" t="s">
        <v>86</v>
      </c>
      <c r="D19"/>
      <c r="E19" s="6"/>
      <c r="F19" s="83">
        <v>374.51</v>
      </c>
      <c r="G19" s="86"/>
      <c r="H19" s="86"/>
      <c r="I19" s="240">
        <f t="shared" si="0"/>
        <v>56625.459999999977</v>
      </c>
      <c r="J19"/>
    </row>
    <row r="20" spans="1:10" s="62" customFormat="1" x14ac:dyDescent="0.45">
      <c r="A20">
        <v>13</v>
      </c>
      <c r="B20" s="107" t="s">
        <v>440</v>
      </c>
      <c r="C20" t="s">
        <v>87</v>
      </c>
      <c r="D20"/>
      <c r="E20" s="6"/>
      <c r="F20" s="83">
        <v>373</v>
      </c>
      <c r="G20" s="86"/>
      <c r="H20" s="86"/>
      <c r="I20" s="240">
        <f t="shared" si="0"/>
        <v>56998.459999999977</v>
      </c>
      <c r="J20"/>
    </row>
    <row r="21" spans="1:10" s="62" customFormat="1" x14ac:dyDescent="0.45">
      <c r="A21">
        <v>14</v>
      </c>
      <c r="B21" s="107" t="s">
        <v>440</v>
      </c>
      <c r="C21" t="s">
        <v>85</v>
      </c>
      <c r="D21"/>
      <c r="E21" s="6"/>
      <c r="F21" s="83">
        <v>339.23</v>
      </c>
      <c r="G21" s="86"/>
      <c r="H21" s="86"/>
      <c r="I21" s="240">
        <f t="shared" si="0"/>
        <v>57337.689999999981</v>
      </c>
      <c r="J21"/>
    </row>
    <row r="22" spans="1:10" s="62" customFormat="1" x14ac:dyDescent="0.45">
      <c r="A22">
        <v>15</v>
      </c>
      <c r="B22" s="107" t="s">
        <v>439</v>
      </c>
      <c r="C22" t="s">
        <v>118</v>
      </c>
      <c r="D22"/>
      <c r="E22" s="6"/>
      <c r="F22" s="6"/>
      <c r="G22" s="270">
        <v>507</v>
      </c>
      <c r="H22" s="86"/>
      <c r="I22" s="240">
        <f t="shared" si="0"/>
        <v>56830.689999999981</v>
      </c>
      <c r="J22"/>
    </row>
    <row r="23" spans="1:10" s="62" customFormat="1" x14ac:dyDescent="0.45">
      <c r="A23">
        <v>16</v>
      </c>
      <c r="B23" s="107" t="s">
        <v>443</v>
      </c>
      <c r="C23" t="s">
        <v>125</v>
      </c>
      <c r="D23"/>
      <c r="E23" s="6"/>
      <c r="F23" s="6"/>
      <c r="G23" s="270">
        <v>177</v>
      </c>
      <c r="H23" s="86"/>
      <c r="I23" s="240">
        <f t="shared" si="0"/>
        <v>56653.689999999981</v>
      </c>
      <c r="J23"/>
    </row>
    <row r="24" spans="1:10" s="62" customFormat="1" x14ac:dyDescent="0.45">
      <c r="A24">
        <v>17</v>
      </c>
      <c r="B24" s="107" t="s">
        <v>439</v>
      </c>
      <c r="C24" t="s">
        <v>118</v>
      </c>
      <c r="D24"/>
      <c r="E24" s="6"/>
      <c r="F24" s="6"/>
      <c r="G24" s="271">
        <v>48.5</v>
      </c>
      <c r="H24" s="86"/>
      <c r="I24" s="240">
        <f t="shared" si="0"/>
        <v>56605.189999999981</v>
      </c>
      <c r="J24"/>
    </row>
    <row r="25" spans="1:10" s="62" customFormat="1" x14ac:dyDescent="0.45">
      <c r="A25">
        <v>18</v>
      </c>
      <c r="B25" s="107" t="s">
        <v>439</v>
      </c>
      <c r="C25" t="s">
        <v>119</v>
      </c>
      <c r="D25"/>
      <c r="E25" s="6"/>
      <c r="F25" s="6"/>
      <c r="G25" s="86"/>
      <c r="H25" s="86">
        <v>0.05</v>
      </c>
      <c r="I25" s="240">
        <f t="shared" si="0"/>
        <v>56605.139999999978</v>
      </c>
      <c r="J25"/>
    </row>
    <row r="26" spans="1:10" s="62" customFormat="1" x14ac:dyDescent="0.45">
      <c r="A26">
        <v>19</v>
      </c>
      <c r="B26" s="107" t="s">
        <v>439</v>
      </c>
      <c r="C26" t="s">
        <v>85</v>
      </c>
      <c r="D26"/>
      <c r="E26" s="6"/>
      <c r="F26" s="83">
        <v>350</v>
      </c>
      <c r="G26" s="86"/>
      <c r="H26" s="86"/>
      <c r="I26" s="240">
        <f t="shared" si="0"/>
        <v>56955.139999999978</v>
      </c>
      <c r="J26"/>
    </row>
    <row r="27" spans="1:10" s="62" customFormat="1" x14ac:dyDescent="0.45">
      <c r="A27">
        <v>20</v>
      </c>
      <c r="B27" s="107" t="s">
        <v>439</v>
      </c>
      <c r="C27" t="s">
        <v>441</v>
      </c>
      <c r="D27"/>
      <c r="E27" s="6"/>
      <c r="F27" s="83">
        <v>367.63</v>
      </c>
      <c r="G27" s="86"/>
      <c r="H27" s="86"/>
      <c r="I27" s="240">
        <f t="shared" si="0"/>
        <v>57322.769999999975</v>
      </c>
      <c r="J27"/>
    </row>
    <row r="28" spans="1:10" s="62" customFormat="1" x14ac:dyDescent="0.45">
      <c r="A28">
        <v>21</v>
      </c>
      <c r="B28" s="107" t="s">
        <v>439</v>
      </c>
      <c r="C28" t="s">
        <v>85</v>
      </c>
      <c r="D28"/>
      <c r="E28" s="6"/>
      <c r="F28" s="83">
        <v>400.4</v>
      </c>
      <c r="G28" s="86"/>
      <c r="H28" s="86"/>
      <c r="I28" s="240">
        <f t="shared" si="0"/>
        <v>57723.169999999976</v>
      </c>
      <c r="J28"/>
    </row>
    <row r="29" spans="1:10" s="62" customFormat="1" x14ac:dyDescent="0.45">
      <c r="A29">
        <v>22</v>
      </c>
      <c r="B29" s="107" t="s">
        <v>439</v>
      </c>
      <c r="C29" t="s">
        <v>87</v>
      </c>
      <c r="D29"/>
      <c r="E29" s="6"/>
      <c r="F29" s="83">
        <v>750</v>
      </c>
      <c r="G29" s="86"/>
      <c r="H29" s="86"/>
      <c r="I29" s="240">
        <f t="shared" si="0"/>
        <v>58473.169999999976</v>
      </c>
      <c r="J29"/>
    </row>
    <row r="30" spans="1:10" s="62" customFormat="1" x14ac:dyDescent="0.45">
      <c r="A30">
        <v>23</v>
      </c>
      <c r="B30" s="107" t="s">
        <v>439</v>
      </c>
      <c r="C30" t="s">
        <v>86</v>
      </c>
      <c r="D30"/>
      <c r="E30" s="6"/>
      <c r="F30" s="83">
        <v>1800</v>
      </c>
      <c r="G30" s="86"/>
      <c r="H30" s="86"/>
      <c r="I30" s="240">
        <f t="shared" si="0"/>
        <v>60273.169999999976</v>
      </c>
      <c r="J30"/>
    </row>
    <row r="31" spans="1:10" s="62" customFormat="1" x14ac:dyDescent="0.45">
      <c r="A31">
        <v>24</v>
      </c>
      <c r="B31" s="107" t="s">
        <v>443</v>
      </c>
      <c r="C31" t="s">
        <v>119</v>
      </c>
      <c r="D31"/>
      <c r="E31" s="6"/>
      <c r="F31" s="6"/>
      <c r="G31" s="86"/>
      <c r="H31" s="86">
        <v>0.1</v>
      </c>
      <c r="I31" s="240">
        <f t="shared" si="0"/>
        <v>60273.069999999978</v>
      </c>
      <c r="J31"/>
    </row>
    <row r="32" spans="1:10" s="62" customFormat="1" x14ac:dyDescent="0.45">
      <c r="A32">
        <v>25</v>
      </c>
      <c r="B32" s="107" t="s">
        <v>443</v>
      </c>
      <c r="C32" t="s">
        <v>115</v>
      </c>
      <c r="D32"/>
      <c r="E32" s="6"/>
      <c r="F32" s="83">
        <v>374.88</v>
      </c>
      <c r="G32" s="86"/>
      <c r="H32" s="86"/>
      <c r="I32" s="240">
        <f t="shared" si="0"/>
        <v>60647.949999999975</v>
      </c>
      <c r="J32"/>
    </row>
    <row r="33" spans="1:10" s="62" customFormat="1" x14ac:dyDescent="0.45">
      <c r="A33">
        <v>26</v>
      </c>
      <c r="B33" s="107" t="s">
        <v>443</v>
      </c>
      <c r="C33" t="s">
        <v>85</v>
      </c>
      <c r="D33"/>
      <c r="E33" s="6"/>
      <c r="F33" s="83">
        <v>1544</v>
      </c>
      <c r="G33" s="86"/>
      <c r="H33" s="86"/>
      <c r="I33" s="240">
        <f t="shared" si="0"/>
        <v>62191.949999999975</v>
      </c>
      <c r="J33"/>
    </row>
    <row r="34" spans="1:10" s="62" customFormat="1" x14ac:dyDescent="0.45">
      <c r="A34">
        <v>27</v>
      </c>
      <c r="B34" s="107" t="s">
        <v>443</v>
      </c>
      <c r="C34" t="s">
        <v>85</v>
      </c>
      <c r="D34"/>
      <c r="E34" s="6"/>
      <c r="F34" s="83">
        <v>1600</v>
      </c>
      <c r="G34" s="86"/>
      <c r="H34" s="86"/>
      <c r="I34" s="240">
        <f t="shared" si="0"/>
        <v>63791.949999999975</v>
      </c>
      <c r="J34"/>
    </row>
    <row r="35" spans="1:10" s="62" customFormat="1" x14ac:dyDescent="0.45">
      <c r="A35">
        <v>28</v>
      </c>
      <c r="B35" s="107" t="s">
        <v>442</v>
      </c>
      <c r="C35" t="s">
        <v>119</v>
      </c>
      <c r="D35"/>
      <c r="E35" s="6"/>
      <c r="F35" s="6"/>
      <c r="G35" s="86"/>
      <c r="H35" s="86">
        <v>0.05</v>
      </c>
      <c r="I35" s="240">
        <f t="shared" si="0"/>
        <v>63791.899999999972</v>
      </c>
      <c r="J35"/>
    </row>
    <row r="36" spans="1:10" s="62" customFormat="1" x14ac:dyDescent="0.45">
      <c r="A36">
        <v>29</v>
      </c>
      <c r="B36" s="107" t="s">
        <v>442</v>
      </c>
      <c r="C36" t="s">
        <v>85</v>
      </c>
      <c r="D36"/>
      <c r="E36" s="6"/>
      <c r="F36" s="83">
        <v>1116.8900000000001</v>
      </c>
      <c r="G36" s="86"/>
      <c r="H36" s="86"/>
      <c r="I36" s="240">
        <f t="shared" si="0"/>
        <v>64908.789999999972</v>
      </c>
      <c r="J36"/>
    </row>
    <row r="37" spans="1:10" s="62" customFormat="1" x14ac:dyDescent="0.45">
      <c r="A37">
        <v>30</v>
      </c>
      <c r="B37" s="107" t="s">
        <v>442</v>
      </c>
      <c r="C37" t="s">
        <v>85</v>
      </c>
      <c r="D37"/>
      <c r="E37" s="6"/>
      <c r="F37" s="83">
        <v>723.49</v>
      </c>
      <c r="G37" s="86"/>
      <c r="H37" s="86"/>
      <c r="I37" s="240">
        <f t="shared" si="0"/>
        <v>65632.27999999997</v>
      </c>
      <c r="J37"/>
    </row>
    <row r="38" spans="1:10" s="62" customFormat="1" x14ac:dyDescent="0.45">
      <c r="A38">
        <v>31</v>
      </c>
      <c r="B38" s="107" t="s">
        <v>442</v>
      </c>
      <c r="C38" t="s">
        <v>87</v>
      </c>
      <c r="D38"/>
      <c r="E38" s="6"/>
      <c r="F38" s="83">
        <v>500</v>
      </c>
      <c r="G38" s="86"/>
      <c r="H38" s="86"/>
      <c r="I38" s="240">
        <f t="shared" si="0"/>
        <v>66132.27999999997</v>
      </c>
      <c r="J38"/>
    </row>
    <row r="39" spans="1:10" s="62" customFormat="1" x14ac:dyDescent="0.45">
      <c r="A39">
        <v>32</v>
      </c>
      <c r="B39" s="107" t="s">
        <v>442</v>
      </c>
      <c r="C39" t="s">
        <v>87</v>
      </c>
      <c r="D39"/>
      <c r="E39" s="6"/>
      <c r="F39" s="83">
        <v>416.42</v>
      </c>
      <c r="G39" s="86"/>
      <c r="H39" s="86"/>
      <c r="I39" s="240">
        <f t="shared" si="0"/>
        <v>66548.699999999968</v>
      </c>
      <c r="J39"/>
    </row>
    <row r="40" spans="1:10" s="62" customFormat="1" x14ac:dyDescent="0.45">
      <c r="A40">
        <v>33</v>
      </c>
      <c r="B40" s="107" t="s">
        <v>442</v>
      </c>
      <c r="C40" t="s">
        <v>85</v>
      </c>
      <c r="D40"/>
      <c r="E40" s="6"/>
      <c r="F40" s="83">
        <v>381.75</v>
      </c>
      <c r="G40" s="86"/>
      <c r="H40" s="86"/>
      <c r="I40" s="240">
        <f t="shared" si="0"/>
        <v>66930.449999999968</v>
      </c>
      <c r="J40"/>
    </row>
    <row r="41" spans="1:10" s="62" customFormat="1" x14ac:dyDescent="0.45">
      <c r="A41">
        <v>34</v>
      </c>
      <c r="B41" s="107" t="s">
        <v>442</v>
      </c>
      <c r="C41" t="s">
        <v>87</v>
      </c>
      <c r="D41"/>
      <c r="E41" s="6"/>
      <c r="F41" s="83">
        <v>379.23</v>
      </c>
      <c r="G41" s="86"/>
      <c r="H41" s="86"/>
      <c r="I41" s="240">
        <f t="shared" si="0"/>
        <v>67309.679999999964</v>
      </c>
      <c r="J41"/>
    </row>
    <row r="42" spans="1:10" s="62" customFormat="1" x14ac:dyDescent="0.45">
      <c r="A42">
        <v>35</v>
      </c>
      <c r="B42" s="107" t="s">
        <v>442</v>
      </c>
      <c r="C42" t="s">
        <v>85</v>
      </c>
      <c r="D42"/>
      <c r="E42" s="6"/>
      <c r="F42" s="83">
        <v>350</v>
      </c>
      <c r="G42" s="86"/>
      <c r="H42" s="86"/>
      <c r="I42" s="240">
        <f t="shared" si="0"/>
        <v>67659.679999999964</v>
      </c>
      <c r="J42"/>
    </row>
    <row r="43" spans="1:10" s="62" customFormat="1" x14ac:dyDescent="0.45">
      <c r="A43">
        <v>36</v>
      </c>
      <c r="B43" s="107" t="s">
        <v>442</v>
      </c>
      <c r="C43" t="s">
        <v>85</v>
      </c>
      <c r="D43"/>
      <c r="E43" s="6"/>
      <c r="F43" s="83">
        <v>300</v>
      </c>
      <c r="G43" s="86"/>
      <c r="H43" s="86"/>
      <c r="I43" s="240">
        <f t="shared" si="0"/>
        <v>67959.679999999964</v>
      </c>
      <c r="J43"/>
    </row>
    <row r="44" spans="1:10" s="62" customFormat="1" x14ac:dyDescent="0.45">
      <c r="A44">
        <v>37</v>
      </c>
      <c r="B44" s="107" t="s">
        <v>442</v>
      </c>
      <c r="C44" t="s">
        <v>87</v>
      </c>
      <c r="D44"/>
      <c r="E44" s="6"/>
      <c r="F44" s="83">
        <v>217.9</v>
      </c>
      <c r="G44" s="86"/>
      <c r="H44" s="86"/>
      <c r="I44" s="240">
        <f t="shared" si="0"/>
        <v>68177.579999999958</v>
      </c>
      <c r="J44"/>
    </row>
    <row r="45" spans="1:10" s="62" customFormat="1" x14ac:dyDescent="0.45">
      <c r="A45">
        <v>38</v>
      </c>
      <c r="B45" s="107" t="s">
        <v>444</v>
      </c>
      <c r="C45" t="s">
        <v>140</v>
      </c>
      <c r="D45"/>
      <c r="E45" s="6"/>
      <c r="F45" s="6"/>
      <c r="G45" s="270">
        <v>189.2</v>
      </c>
      <c r="H45" s="86"/>
      <c r="I45" s="240">
        <f t="shared" si="0"/>
        <v>67988.379999999961</v>
      </c>
      <c r="J45"/>
    </row>
    <row r="46" spans="1:10" s="62" customFormat="1" x14ac:dyDescent="0.45">
      <c r="A46">
        <v>39</v>
      </c>
      <c r="B46" s="107" t="s">
        <v>444</v>
      </c>
      <c r="C46" s="80" t="s">
        <v>124</v>
      </c>
      <c r="D46"/>
      <c r="E46" s="6"/>
      <c r="F46" s="6"/>
      <c r="G46" s="270">
        <v>239.8</v>
      </c>
      <c r="H46" s="86"/>
      <c r="I46" s="240">
        <f t="shared" si="0"/>
        <v>67748.579999999958</v>
      </c>
      <c r="J46"/>
    </row>
    <row r="47" spans="1:10" s="62" customFormat="1" x14ac:dyDescent="0.45">
      <c r="A47">
        <v>40</v>
      </c>
      <c r="B47" s="107" t="s">
        <v>444</v>
      </c>
      <c r="C47" s="80" t="s">
        <v>123</v>
      </c>
      <c r="D47"/>
      <c r="E47" s="6"/>
      <c r="F47" s="6"/>
      <c r="G47" s="270">
        <v>247</v>
      </c>
      <c r="H47" s="86"/>
      <c r="I47" s="240">
        <f t="shared" si="0"/>
        <v>67501.579999999958</v>
      </c>
      <c r="J47"/>
    </row>
    <row r="48" spans="1:10" s="62" customFormat="1" x14ac:dyDescent="0.45">
      <c r="A48">
        <v>41</v>
      </c>
      <c r="B48" s="107" t="s">
        <v>444</v>
      </c>
      <c r="C48" t="s">
        <v>131</v>
      </c>
      <c r="D48"/>
      <c r="E48" s="6"/>
      <c r="F48" s="6"/>
      <c r="G48" s="270">
        <v>402.56</v>
      </c>
      <c r="H48" s="86"/>
      <c r="I48" s="240">
        <f t="shared" si="0"/>
        <v>67099.01999999996</v>
      </c>
      <c r="J48"/>
    </row>
    <row r="49" spans="1:10" s="62" customFormat="1" x14ac:dyDescent="0.45">
      <c r="A49">
        <v>42</v>
      </c>
      <c r="B49" s="107" t="s">
        <v>444</v>
      </c>
      <c r="C49" t="s">
        <v>132</v>
      </c>
      <c r="D49"/>
      <c r="E49" s="6"/>
      <c r="F49" s="6"/>
      <c r="G49" s="270">
        <v>436.07</v>
      </c>
      <c r="H49" s="86"/>
      <c r="I49" s="240">
        <f t="shared" si="0"/>
        <v>66662.949999999953</v>
      </c>
      <c r="J49"/>
    </row>
    <row r="50" spans="1:10" s="62" customFormat="1" x14ac:dyDescent="0.45">
      <c r="A50">
        <v>43</v>
      </c>
      <c r="B50" s="107" t="s">
        <v>444</v>
      </c>
      <c r="C50" t="s">
        <v>133</v>
      </c>
      <c r="D50"/>
      <c r="E50" s="6"/>
      <c r="F50" s="6"/>
      <c r="G50" s="270">
        <v>320.13</v>
      </c>
      <c r="H50" s="86"/>
      <c r="I50" s="240">
        <f t="shared" si="0"/>
        <v>66342.819999999949</v>
      </c>
      <c r="J50"/>
    </row>
    <row r="51" spans="1:10" s="62" customFormat="1" x14ac:dyDescent="0.45">
      <c r="A51">
        <v>44</v>
      </c>
      <c r="B51" s="107" t="s">
        <v>444</v>
      </c>
      <c r="C51" t="s">
        <v>134</v>
      </c>
      <c r="D51"/>
      <c r="E51" s="6"/>
      <c r="F51" s="6"/>
      <c r="G51" s="270">
        <v>128.47999999999999</v>
      </c>
      <c r="H51" s="86"/>
      <c r="I51" s="240">
        <f t="shared" si="0"/>
        <v>66214.339999999953</v>
      </c>
      <c r="J51"/>
    </row>
    <row r="52" spans="1:10" s="62" customFormat="1" x14ac:dyDescent="0.45">
      <c r="A52">
        <v>45</v>
      </c>
      <c r="B52" s="107" t="s">
        <v>444</v>
      </c>
      <c r="C52" t="s">
        <v>87</v>
      </c>
      <c r="D52"/>
      <c r="E52" s="6"/>
      <c r="F52" s="83">
        <v>500</v>
      </c>
      <c r="G52" s="86"/>
      <c r="H52" s="86"/>
      <c r="I52" s="240">
        <f t="shared" si="0"/>
        <v>66714.339999999953</v>
      </c>
      <c r="J52"/>
    </row>
    <row r="53" spans="1:10" s="62" customFormat="1" x14ac:dyDescent="0.45">
      <c r="A53">
        <v>46</v>
      </c>
      <c r="B53" s="171" t="s">
        <v>444</v>
      </c>
      <c r="C53" t="s">
        <v>87</v>
      </c>
      <c r="D53"/>
      <c r="E53" s="6"/>
      <c r="F53" s="83">
        <v>100</v>
      </c>
      <c r="G53" s="86"/>
      <c r="H53" s="86"/>
      <c r="I53" s="240">
        <f t="shared" si="0"/>
        <v>66814.339999999953</v>
      </c>
      <c r="J53"/>
    </row>
    <row r="54" spans="1:10" s="62" customFormat="1" x14ac:dyDescent="0.45">
      <c r="A54">
        <v>47</v>
      </c>
      <c r="B54" s="171" t="s">
        <v>444</v>
      </c>
      <c r="C54" t="s">
        <v>87</v>
      </c>
      <c r="D54"/>
      <c r="E54" s="6"/>
      <c r="F54" s="83">
        <v>442</v>
      </c>
      <c r="G54" s="86"/>
      <c r="H54" s="86"/>
      <c r="I54" s="240">
        <f t="shared" si="0"/>
        <v>67256.339999999953</v>
      </c>
      <c r="J54"/>
    </row>
    <row r="55" spans="1:10" s="62" customFormat="1" x14ac:dyDescent="0.45">
      <c r="A55">
        <v>48</v>
      </c>
      <c r="B55" s="171" t="s">
        <v>444</v>
      </c>
      <c r="C55" t="s">
        <v>445</v>
      </c>
      <c r="D55"/>
      <c r="E55" s="6"/>
      <c r="F55" s="6"/>
      <c r="G55" s="271">
        <v>247.8</v>
      </c>
      <c r="H55" s="86"/>
      <c r="I55" s="240">
        <f t="shared" si="0"/>
        <v>67008.53999999995</v>
      </c>
      <c r="J55"/>
    </row>
    <row r="56" spans="1:10" s="62" customFormat="1" x14ac:dyDescent="0.45">
      <c r="A56">
        <v>49</v>
      </c>
      <c r="B56" s="171" t="s">
        <v>447</v>
      </c>
      <c r="C56" t="s">
        <v>86</v>
      </c>
      <c r="D56"/>
      <c r="E56" s="6"/>
      <c r="F56" s="83">
        <v>500</v>
      </c>
      <c r="G56" s="86"/>
      <c r="H56" s="86"/>
      <c r="I56" s="240">
        <f t="shared" si="0"/>
        <v>67508.53999999995</v>
      </c>
      <c r="J56"/>
    </row>
    <row r="57" spans="1:10" s="62" customFormat="1" x14ac:dyDescent="0.45">
      <c r="A57">
        <v>50</v>
      </c>
      <c r="B57" s="171" t="s">
        <v>447</v>
      </c>
      <c r="C57" t="s">
        <v>85</v>
      </c>
      <c r="D57"/>
      <c r="E57" s="6"/>
      <c r="F57" s="83">
        <v>427</v>
      </c>
      <c r="G57" s="86"/>
      <c r="H57" s="86"/>
      <c r="I57" s="240">
        <f t="shared" si="0"/>
        <v>67935.53999999995</v>
      </c>
      <c r="J57"/>
    </row>
    <row r="58" spans="1:10" s="62" customFormat="1" x14ac:dyDescent="0.45">
      <c r="A58">
        <v>51</v>
      </c>
      <c r="B58" s="171" t="s">
        <v>446</v>
      </c>
      <c r="C58" t="s">
        <v>85</v>
      </c>
      <c r="D58"/>
      <c r="E58" s="6"/>
      <c r="F58" s="83">
        <v>357</v>
      </c>
      <c r="G58" s="86"/>
      <c r="H58" s="86"/>
      <c r="I58" s="240">
        <f t="shared" si="0"/>
        <v>68292.53999999995</v>
      </c>
      <c r="J58"/>
    </row>
    <row r="59" spans="1:10" s="62" customFormat="1" x14ac:dyDescent="0.45">
      <c r="A59">
        <v>52</v>
      </c>
      <c r="B59" s="171" t="s">
        <v>446</v>
      </c>
      <c r="C59" t="s">
        <v>85</v>
      </c>
      <c r="D59"/>
      <c r="E59" s="6"/>
      <c r="F59" s="83">
        <v>300</v>
      </c>
      <c r="G59" s="86"/>
      <c r="H59" s="86"/>
      <c r="I59" s="240">
        <f t="shared" si="0"/>
        <v>68592.53999999995</v>
      </c>
      <c r="J59"/>
    </row>
    <row r="60" spans="1:10" s="62" customFormat="1" x14ac:dyDescent="0.45">
      <c r="A60">
        <v>53</v>
      </c>
      <c r="B60" s="171" t="s">
        <v>448</v>
      </c>
      <c r="C60" t="s">
        <v>118</v>
      </c>
      <c r="D60"/>
      <c r="E60" s="6"/>
      <c r="F60" s="6"/>
      <c r="G60" s="270">
        <v>268</v>
      </c>
      <c r="H60" s="86"/>
      <c r="I60" s="240">
        <f t="shared" si="0"/>
        <v>68324.53999999995</v>
      </c>
      <c r="J60"/>
    </row>
    <row r="61" spans="1:10" s="62" customFormat="1" x14ac:dyDescent="0.45">
      <c r="A61">
        <v>54</v>
      </c>
      <c r="B61" s="171" t="s">
        <v>448</v>
      </c>
      <c r="C61" t="s">
        <v>118</v>
      </c>
      <c r="D61"/>
      <c r="E61" s="6"/>
      <c r="F61" s="6"/>
      <c r="G61" s="271">
        <v>240.5</v>
      </c>
      <c r="H61" s="86"/>
      <c r="I61" s="240">
        <f t="shared" si="0"/>
        <v>68084.03999999995</v>
      </c>
      <c r="J61"/>
    </row>
    <row r="62" spans="1:10" s="62" customFormat="1" x14ac:dyDescent="0.45">
      <c r="A62">
        <v>55</v>
      </c>
      <c r="B62" s="171" t="s">
        <v>448</v>
      </c>
      <c r="C62" t="s">
        <v>118</v>
      </c>
      <c r="D62"/>
      <c r="E62" s="6"/>
      <c r="F62" s="6"/>
      <c r="G62" s="274">
        <v>11</v>
      </c>
      <c r="H62" s="86"/>
      <c r="I62" s="240">
        <f t="shared" si="0"/>
        <v>68073.03999999995</v>
      </c>
      <c r="J62"/>
    </row>
    <row r="63" spans="1:10" s="62" customFormat="1" x14ac:dyDescent="0.45">
      <c r="A63">
        <v>56</v>
      </c>
      <c r="B63" s="171" t="s">
        <v>448</v>
      </c>
      <c r="C63" t="s">
        <v>85</v>
      </c>
      <c r="D63"/>
      <c r="E63" s="6"/>
      <c r="F63" s="83">
        <v>377.46</v>
      </c>
      <c r="G63" s="86"/>
      <c r="H63" s="86"/>
      <c r="I63" s="240">
        <f t="shared" si="0"/>
        <v>68450.499999999956</v>
      </c>
      <c r="J63"/>
    </row>
    <row r="64" spans="1:10" s="62" customFormat="1" x14ac:dyDescent="0.45">
      <c r="A64">
        <v>57</v>
      </c>
      <c r="B64" s="171" t="s">
        <v>448</v>
      </c>
      <c r="C64" t="s">
        <v>85</v>
      </c>
      <c r="D64" t="s">
        <v>451</v>
      </c>
      <c r="E64" s="6"/>
      <c r="F64" s="83">
        <v>377.46</v>
      </c>
      <c r="G64" s="86"/>
      <c r="H64" s="86"/>
      <c r="I64" s="240">
        <f t="shared" si="0"/>
        <v>68827.959999999963</v>
      </c>
      <c r="J64"/>
    </row>
    <row r="65" spans="1:10" s="62" customFormat="1" x14ac:dyDescent="0.45">
      <c r="A65">
        <v>58</v>
      </c>
      <c r="B65" s="171" t="s">
        <v>448</v>
      </c>
      <c r="C65" t="s">
        <v>143</v>
      </c>
      <c r="D65"/>
      <c r="E65" s="6"/>
      <c r="F65" s="83">
        <v>324.86</v>
      </c>
      <c r="G65" s="86"/>
      <c r="H65" s="86"/>
      <c r="I65" s="240">
        <f t="shared" si="0"/>
        <v>69152.819999999963</v>
      </c>
      <c r="J65"/>
    </row>
    <row r="66" spans="1:10" s="62" customFormat="1" x14ac:dyDescent="0.45">
      <c r="A66">
        <v>59</v>
      </c>
      <c r="B66" s="171" t="s">
        <v>450</v>
      </c>
      <c r="C66" t="s">
        <v>85</v>
      </c>
      <c r="D66"/>
      <c r="E66" s="6"/>
      <c r="F66" s="83">
        <v>771.5</v>
      </c>
      <c r="G66" s="86"/>
      <c r="H66" s="86"/>
      <c r="I66" s="240">
        <f t="shared" si="0"/>
        <v>69924.319999999963</v>
      </c>
      <c r="J66"/>
    </row>
    <row r="67" spans="1:10" s="62" customFormat="1" x14ac:dyDescent="0.45">
      <c r="A67">
        <v>60</v>
      </c>
      <c r="B67" s="171" t="s">
        <v>450</v>
      </c>
      <c r="C67" t="s">
        <v>85</v>
      </c>
      <c r="D67"/>
      <c r="E67" s="6"/>
      <c r="F67" s="83">
        <v>437</v>
      </c>
      <c r="G67" s="86"/>
      <c r="H67" s="86"/>
      <c r="I67" s="240">
        <f t="shared" si="0"/>
        <v>70361.319999999963</v>
      </c>
      <c r="J67"/>
    </row>
    <row r="68" spans="1:10" s="62" customFormat="1" x14ac:dyDescent="0.45">
      <c r="A68">
        <v>61</v>
      </c>
      <c r="B68" s="171" t="s">
        <v>450</v>
      </c>
      <c r="C68" t="s">
        <v>85</v>
      </c>
      <c r="D68"/>
      <c r="E68" s="6"/>
      <c r="F68" s="83">
        <v>401.43</v>
      </c>
      <c r="G68" s="86"/>
      <c r="H68" s="86"/>
      <c r="I68" s="240">
        <f t="shared" si="0"/>
        <v>70762.749999999956</v>
      </c>
      <c r="J68"/>
    </row>
    <row r="69" spans="1:10" s="62" customFormat="1" x14ac:dyDescent="0.45">
      <c r="A69">
        <v>62</v>
      </c>
      <c r="B69" s="171" t="s">
        <v>450</v>
      </c>
      <c r="C69" t="s">
        <v>87</v>
      </c>
      <c r="D69"/>
      <c r="E69" s="6"/>
      <c r="F69" s="83">
        <v>398.41</v>
      </c>
      <c r="G69" s="86"/>
      <c r="H69" s="86"/>
      <c r="I69" s="240">
        <f t="shared" si="0"/>
        <v>71161.15999999996</v>
      </c>
      <c r="J69"/>
    </row>
    <row r="70" spans="1:10" s="62" customFormat="1" x14ac:dyDescent="0.45">
      <c r="A70">
        <v>63</v>
      </c>
      <c r="B70" s="171" t="s">
        <v>450</v>
      </c>
      <c r="C70" t="s">
        <v>85</v>
      </c>
      <c r="D70"/>
      <c r="E70" s="6"/>
      <c r="F70" s="83">
        <v>380</v>
      </c>
      <c r="G70" s="86"/>
      <c r="H70" s="86"/>
      <c r="I70" s="240">
        <f t="shared" si="0"/>
        <v>71541.15999999996</v>
      </c>
      <c r="J70"/>
    </row>
    <row r="71" spans="1:10" s="62" customFormat="1" x14ac:dyDescent="0.45">
      <c r="A71">
        <v>64</v>
      </c>
      <c r="B71" s="171" t="s">
        <v>450</v>
      </c>
      <c r="C71" t="s">
        <v>85</v>
      </c>
      <c r="D71"/>
      <c r="E71" s="6"/>
      <c r="F71" s="83">
        <v>369.33</v>
      </c>
      <c r="G71" s="86"/>
      <c r="H71" s="86"/>
      <c r="I71" s="240">
        <f t="shared" si="0"/>
        <v>71910.489999999962</v>
      </c>
      <c r="J71"/>
    </row>
    <row r="72" spans="1:10" s="62" customFormat="1" x14ac:dyDescent="0.45">
      <c r="A72">
        <v>65</v>
      </c>
      <c r="B72" s="171" t="s">
        <v>449</v>
      </c>
      <c r="C72" t="s">
        <v>87</v>
      </c>
      <c r="D72"/>
      <c r="E72" s="6"/>
      <c r="F72" s="83">
        <v>416.54</v>
      </c>
      <c r="G72" s="86"/>
      <c r="H72" s="86"/>
      <c r="I72" s="240">
        <f t="shared" si="0"/>
        <v>72327.029999999955</v>
      </c>
      <c r="J72"/>
    </row>
    <row r="73" spans="1:10" s="62" customFormat="1" x14ac:dyDescent="0.45">
      <c r="A73">
        <v>66</v>
      </c>
      <c r="B73" s="171">
        <v>45820</v>
      </c>
      <c r="C73" t="s">
        <v>118</v>
      </c>
      <c r="D73"/>
      <c r="E73" s="6"/>
      <c r="F73" s="6"/>
      <c r="G73" s="271">
        <v>330</v>
      </c>
      <c r="H73" s="86"/>
      <c r="I73" s="240">
        <f t="shared" si="0"/>
        <v>71997.029999999955</v>
      </c>
      <c r="J73"/>
    </row>
    <row r="74" spans="1:10" s="62" customFormat="1" x14ac:dyDescent="0.45">
      <c r="A74">
        <v>67</v>
      </c>
      <c r="B74" s="171">
        <v>45820</v>
      </c>
      <c r="C74" t="s">
        <v>118</v>
      </c>
      <c r="D74"/>
      <c r="E74" s="6"/>
      <c r="F74" s="6"/>
      <c r="G74" s="274">
        <v>34.299999999999997</v>
      </c>
      <c r="H74" s="86"/>
      <c r="I74" s="240">
        <f t="shared" si="0"/>
        <v>71962.729999999952</v>
      </c>
      <c r="J74"/>
    </row>
    <row r="75" spans="1:10" s="62" customFormat="1" x14ac:dyDescent="0.45">
      <c r="A75">
        <v>68</v>
      </c>
      <c r="B75" s="171">
        <v>45820</v>
      </c>
      <c r="C75" t="s">
        <v>85</v>
      </c>
      <c r="D75" t="s">
        <v>451</v>
      </c>
      <c r="E75" s="6"/>
      <c r="F75" s="83">
        <v>-377.46</v>
      </c>
      <c r="G75" s="86"/>
      <c r="H75" s="86"/>
      <c r="I75" s="240">
        <f t="shared" ref="I75:I134" si="1">I74+F75-G75-H75</f>
        <v>71585.269999999946</v>
      </c>
      <c r="J75"/>
    </row>
    <row r="76" spans="1:10" s="62" customFormat="1" x14ac:dyDescent="0.45">
      <c r="A76">
        <v>69</v>
      </c>
      <c r="B76" s="171">
        <v>45820</v>
      </c>
      <c r="C76" t="s">
        <v>85</v>
      </c>
      <c r="D76"/>
      <c r="E76" s="6"/>
      <c r="F76" s="83">
        <v>400</v>
      </c>
      <c r="G76" s="86"/>
      <c r="H76" s="86"/>
      <c r="I76" s="240">
        <f t="shared" si="1"/>
        <v>71985.269999999946</v>
      </c>
      <c r="J76"/>
    </row>
    <row r="77" spans="1:10" s="62" customFormat="1" x14ac:dyDescent="0.45">
      <c r="A77">
        <v>70</v>
      </c>
      <c r="B77" s="171" t="s">
        <v>453</v>
      </c>
      <c r="C77" t="s">
        <v>86</v>
      </c>
      <c r="D77"/>
      <c r="E77" s="6"/>
      <c r="F77" s="83">
        <v>389.9</v>
      </c>
      <c r="G77" s="86"/>
      <c r="H77" s="86"/>
      <c r="I77" s="240">
        <f t="shared" si="1"/>
        <v>72375.16999999994</v>
      </c>
      <c r="J77"/>
    </row>
    <row r="78" spans="1:10" s="62" customFormat="1" x14ac:dyDescent="0.45">
      <c r="A78">
        <v>71</v>
      </c>
      <c r="B78" s="171" t="s">
        <v>453</v>
      </c>
      <c r="C78" t="s">
        <v>115</v>
      </c>
      <c r="D78"/>
      <c r="E78" s="6"/>
      <c r="F78" s="83">
        <v>379.14</v>
      </c>
      <c r="G78" s="86"/>
      <c r="H78" s="86"/>
      <c r="I78" s="240">
        <f t="shared" si="1"/>
        <v>72754.309999999939</v>
      </c>
      <c r="J78"/>
    </row>
    <row r="79" spans="1:10" s="62" customFormat="1" x14ac:dyDescent="0.45">
      <c r="A79">
        <v>72</v>
      </c>
      <c r="B79" s="171" t="s">
        <v>452</v>
      </c>
      <c r="C79" t="s">
        <v>118</v>
      </c>
      <c r="D79"/>
      <c r="E79" s="6"/>
      <c r="F79" s="6"/>
      <c r="G79" s="271">
        <v>130</v>
      </c>
      <c r="H79" s="86"/>
      <c r="I79" s="240">
        <f t="shared" si="1"/>
        <v>72624.309999999939</v>
      </c>
      <c r="J79"/>
    </row>
    <row r="80" spans="1:10" s="62" customFormat="1" x14ac:dyDescent="0.45">
      <c r="A80">
        <v>73</v>
      </c>
      <c r="B80" s="171" t="s">
        <v>452</v>
      </c>
      <c r="C80" t="s">
        <v>118</v>
      </c>
      <c r="D80"/>
      <c r="E80" s="6"/>
      <c r="F80" s="6"/>
      <c r="G80" s="274">
        <v>20</v>
      </c>
      <c r="H80" s="86"/>
      <c r="I80" s="240">
        <f t="shared" si="1"/>
        <v>72604.309999999939</v>
      </c>
      <c r="J80"/>
    </row>
    <row r="81" spans="1:10" s="62" customFormat="1" x14ac:dyDescent="0.45">
      <c r="A81">
        <v>74</v>
      </c>
      <c r="B81" s="171" t="s">
        <v>452</v>
      </c>
      <c r="C81" t="s">
        <v>118</v>
      </c>
      <c r="D81"/>
      <c r="E81" s="6"/>
      <c r="F81" s="6"/>
      <c r="G81" s="271">
        <v>40</v>
      </c>
      <c r="H81" s="86"/>
      <c r="I81" s="240">
        <f t="shared" si="1"/>
        <v>72564.309999999939</v>
      </c>
      <c r="J81"/>
    </row>
    <row r="82" spans="1:10" s="62" customFormat="1" x14ac:dyDescent="0.45">
      <c r="A82">
        <v>75</v>
      </c>
      <c r="B82" s="171" t="s">
        <v>452</v>
      </c>
      <c r="C82" t="s">
        <v>454</v>
      </c>
      <c r="D82"/>
      <c r="E82" s="6"/>
      <c r="F82" s="6"/>
      <c r="G82" s="270">
        <v>14254.2</v>
      </c>
      <c r="H82" s="86"/>
      <c r="I82" s="240">
        <f t="shared" si="1"/>
        <v>58310.109999999942</v>
      </c>
      <c r="J82"/>
    </row>
    <row r="83" spans="1:10" s="62" customFormat="1" x14ac:dyDescent="0.45">
      <c r="A83">
        <v>76</v>
      </c>
      <c r="B83" s="171" t="s">
        <v>452</v>
      </c>
      <c r="C83" t="s">
        <v>153</v>
      </c>
      <c r="D83"/>
      <c r="E83" s="6"/>
      <c r="F83" s="6"/>
      <c r="G83" s="276">
        <v>319.8</v>
      </c>
      <c r="H83" s="86"/>
      <c r="I83" s="240">
        <f t="shared" si="1"/>
        <v>57990.309999999939</v>
      </c>
      <c r="J83"/>
    </row>
    <row r="84" spans="1:10" s="62" customFormat="1" x14ac:dyDescent="0.45">
      <c r="A84">
        <v>77</v>
      </c>
      <c r="B84" s="171" t="s">
        <v>452</v>
      </c>
      <c r="C84" t="s">
        <v>150</v>
      </c>
      <c r="D84"/>
      <c r="E84" s="6"/>
      <c r="F84" s="6"/>
      <c r="G84" s="276">
        <v>284.2</v>
      </c>
      <c r="H84" s="86"/>
      <c r="I84" s="240">
        <f t="shared" si="1"/>
        <v>57706.109999999942</v>
      </c>
      <c r="J84"/>
    </row>
    <row r="85" spans="1:10" s="62" customFormat="1" x14ac:dyDescent="0.45">
      <c r="A85">
        <v>78</v>
      </c>
      <c r="B85" s="171" t="s">
        <v>452</v>
      </c>
      <c r="C85" t="s">
        <v>147</v>
      </c>
      <c r="D85"/>
      <c r="E85" s="6"/>
      <c r="F85" s="6"/>
      <c r="G85" s="276">
        <v>224</v>
      </c>
      <c r="H85" s="86"/>
      <c r="I85" s="240">
        <f t="shared" si="1"/>
        <v>57482.109999999942</v>
      </c>
      <c r="J85"/>
    </row>
    <row r="86" spans="1:10" s="62" customFormat="1" x14ac:dyDescent="0.45">
      <c r="A86">
        <v>79</v>
      </c>
      <c r="B86" s="171" t="s">
        <v>452</v>
      </c>
      <c r="C86" t="s">
        <v>151</v>
      </c>
      <c r="D86"/>
      <c r="E86" s="6"/>
      <c r="F86" s="6"/>
      <c r="G86" s="276">
        <v>287.39999999999998</v>
      </c>
      <c r="H86" s="86"/>
      <c r="I86" s="240">
        <f t="shared" si="1"/>
        <v>57194.709999999941</v>
      </c>
      <c r="J86"/>
    </row>
    <row r="87" spans="1:10" s="62" customFormat="1" x14ac:dyDescent="0.45">
      <c r="A87">
        <v>80</v>
      </c>
      <c r="B87" s="171" t="s">
        <v>452</v>
      </c>
      <c r="C87" t="s">
        <v>149</v>
      </c>
      <c r="D87"/>
      <c r="E87" s="6"/>
      <c r="F87" s="6"/>
      <c r="G87" s="276">
        <v>257.7</v>
      </c>
      <c r="H87" s="86"/>
      <c r="I87" s="240">
        <f t="shared" si="1"/>
        <v>56937.009999999944</v>
      </c>
      <c r="J87"/>
    </row>
    <row r="88" spans="1:10" s="62" customFormat="1" x14ac:dyDescent="0.45">
      <c r="A88">
        <v>81</v>
      </c>
      <c r="B88" s="171" t="s">
        <v>452</v>
      </c>
      <c r="C88" t="s">
        <v>148</v>
      </c>
      <c r="D88"/>
      <c r="E88" s="6"/>
      <c r="F88" s="6"/>
      <c r="G88" s="276">
        <v>265.7</v>
      </c>
      <c r="H88" s="86"/>
      <c r="I88" s="240">
        <f t="shared" si="1"/>
        <v>56671.309999999947</v>
      </c>
      <c r="J88"/>
    </row>
    <row r="89" spans="1:10" s="62" customFormat="1" x14ac:dyDescent="0.45">
      <c r="A89">
        <v>82</v>
      </c>
      <c r="B89" s="171" t="s">
        <v>452</v>
      </c>
      <c r="C89" t="s">
        <v>152</v>
      </c>
      <c r="D89"/>
      <c r="E89" s="6"/>
      <c r="F89" s="6"/>
      <c r="G89" s="276">
        <v>180.7</v>
      </c>
      <c r="H89" s="86"/>
      <c r="I89" s="240">
        <f t="shared" si="1"/>
        <v>56490.60999999995</v>
      </c>
      <c r="J89"/>
    </row>
    <row r="90" spans="1:10" s="62" customFormat="1" x14ac:dyDescent="0.45">
      <c r="A90">
        <v>83</v>
      </c>
      <c r="B90" s="171" t="s">
        <v>452</v>
      </c>
      <c r="C90" t="s">
        <v>146</v>
      </c>
      <c r="D90"/>
      <c r="E90" s="6"/>
      <c r="F90" s="6"/>
      <c r="G90" s="276">
        <v>292.2</v>
      </c>
      <c r="H90" s="86"/>
      <c r="I90" s="240">
        <f t="shared" si="1"/>
        <v>56198.409999999953</v>
      </c>
      <c r="J90"/>
    </row>
    <row r="91" spans="1:10" s="62" customFormat="1" x14ac:dyDescent="0.45">
      <c r="A91">
        <v>84</v>
      </c>
      <c r="B91" s="171" t="s">
        <v>452</v>
      </c>
      <c r="C91" t="s">
        <v>155</v>
      </c>
      <c r="D91"/>
      <c r="E91" s="6"/>
      <c r="F91" s="6"/>
      <c r="G91" s="276">
        <v>351.6</v>
      </c>
      <c r="H91" s="86"/>
      <c r="I91" s="240">
        <f t="shared" si="1"/>
        <v>55846.809999999954</v>
      </c>
      <c r="J91"/>
    </row>
    <row r="92" spans="1:10" s="62" customFormat="1" x14ac:dyDescent="0.45">
      <c r="A92">
        <v>85</v>
      </c>
      <c r="B92" s="171" t="s">
        <v>452</v>
      </c>
      <c r="C92" t="s">
        <v>154</v>
      </c>
      <c r="D92"/>
      <c r="E92" s="6"/>
      <c r="F92" s="6"/>
      <c r="G92" s="276">
        <v>3208.4</v>
      </c>
      <c r="H92" s="86"/>
      <c r="I92" s="240">
        <f t="shared" si="1"/>
        <v>52638.409999999953</v>
      </c>
      <c r="J92"/>
    </row>
    <row r="93" spans="1:10" s="62" customFormat="1" x14ac:dyDescent="0.45">
      <c r="A93">
        <v>86</v>
      </c>
      <c r="B93" s="171" t="s">
        <v>452</v>
      </c>
      <c r="C93" t="s">
        <v>145</v>
      </c>
      <c r="D93"/>
      <c r="E93" s="6"/>
      <c r="F93" s="6"/>
      <c r="G93" s="275">
        <v>7411.4</v>
      </c>
      <c r="H93" s="86"/>
      <c r="I93" s="240">
        <f t="shared" si="1"/>
        <v>45227.009999999951</v>
      </c>
      <c r="J93"/>
    </row>
    <row r="94" spans="1:10" s="62" customFormat="1" x14ac:dyDescent="0.45">
      <c r="A94">
        <v>87</v>
      </c>
      <c r="B94" s="171" t="s">
        <v>452</v>
      </c>
      <c r="C94" t="s">
        <v>156</v>
      </c>
      <c r="D94"/>
      <c r="E94" s="6"/>
      <c r="F94" s="6"/>
      <c r="G94" s="275">
        <v>7317.3</v>
      </c>
      <c r="H94" s="86"/>
      <c r="I94" s="240">
        <f t="shared" si="1"/>
        <v>37909.709999999948</v>
      </c>
      <c r="J94"/>
    </row>
    <row r="95" spans="1:10" s="62" customFormat="1" x14ac:dyDescent="0.45">
      <c r="A95">
        <v>88</v>
      </c>
      <c r="B95" s="171" t="s">
        <v>452</v>
      </c>
      <c r="C95" s="79" t="s">
        <v>157</v>
      </c>
      <c r="G95" s="227">
        <v>1946.65</v>
      </c>
      <c r="H95" s="90">
        <v>4.3</v>
      </c>
      <c r="I95" s="240">
        <f t="shared" si="1"/>
        <v>35958.759999999944</v>
      </c>
      <c r="J95"/>
    </row>
    <row r="96" spans="1:10" s="62" customFormat="1" x14ac:dyDescent="0.45">
      <c r="A96">
        <v>89</v>
      </c>
      <c r="B96" s="171" t="s">
        <v>452</v>
      </c>
      <c r="C96" s="79" t="s">
        <v>158</v>
      </c>
      <c r="G96" s="227">
        <v>500</v>
      </c>
      <c r="H96" s="86"/>
      <c r="I96" s="240">
        <f t="shared" si="1"/>
        <v>35458.759999999944</v>
      </c>
      <c r="J96"/>
    </row>
    <row r="97" spans="1:10" s="62" customFormat="1" x14ac:dyDescent="0.45">
      <c r="A97">
        <v>90</v>
      </c>
      <c r="B97" s="171">
        <v>45823</v>
      </c>
      <c r="C97" t="s">
        <v>119</v>
      </c>
      <c r="D97"/>
      <c r="E97" s="6"/>
      <c r="F97" s="6"/>
      <c r="G97" s="86"/>
      <c r="H97" s="86">
        <v>1.6</v>
      </c>
      <c r="I97" s="240">
        <f t="shared" si="1"/>
        <v>35457.159999999945</v>
      </c>
      <c r="J97"/>
    </row>
    <row r="98" spans="1:10" s="62" customFormat="1" x14ac:dyDescent="0.45">
      <c r="A98">
        <v>91</v>
      </c>
      <c r="B98" s="171">
        <v>45823</v>
      </c>
      <c r="C98" t="s">
        <v>85</v>
      </c>
      <c r="D98"/>
      <c r="E98" s="6"/>
      <c r="F98" s="83">
        <v>500</v>
      </c>
      <c r="G98" s="86"/>
      <c r="H98" s="86"/>
      <c r="I98" s="240">
        <f t="shared" si="1"/>
        <v>35957.159999999945</v>
      </c>
      <c r="J98"/>
    </row>
    <row r="99" spans="1:10" s="62" customFormat="1" x14ac:dyDescent="0.45">
      <c r="A99">
        <v>92</v>
      </c>
      <c r="B99" s="171">
        <v>45823</v>
      </c>
      <c r="C99" t="s">
        <v>87</v>
      </c>
      <c r="D99"/>
      <c r="E99" s="6"/>
      <c r="F99" s="83">
        <v>50</v>
      </c>
      <c r="G99" s="86"/>
      <c r="H99" s="86"/>
      <c r="I99" s="240">
        <f t="shared" si="1"/>
        <v>36007.159999999945</v>
      </c>
      <c r="J99"/>
    </row>
    <row r="100" spans="1:10" s="62" customFormat="1" x14ac:dyDescent="0.45">
      <c r="A100">
        <v>93</v>
      </c>
      <c r="B100" s="171">
        <v>45824</v>
      </c>
      <c r="C100" t="s">
        <v>87</v>
      </c>
      <c r="D100"/>
      <c r="E100" s="6"/>
      <c r="F100" s="83">
        <v>412.41</v>
      </c>
      <c r="G100" s="86"/>
      <c r="H100" s="86"/>
      <c r="I100" s="240">
        <f t="shared" si="1"/>
        <v>36419.569999999949</v>
      </c>
      <c r="J100"/>
    </row>
    <row r="101" spans="1:10" s="62" customFormat="1" x14ac:dyDescent="0.45">
      <c r="A101">
        <v>94</v>
      </c>
      <c r="B101" s="171" t="s">
        <v>456</v>
      </c>
      <c r="C101" t="s">
        <v>118</v>
      </c>
      <c r="D101"/>
      <c r="E101" s="6"/>
      <c r="F101" s="6"/>
      <c r="G101" s="271">
        <v>65</v>
      </c>
      <c r="H101" s="86"/>
      <c r="I101" s="240">
        <f t="shared" si="1"/>
        <v>36354.569999999949</v>
      </c>
      <c r="J101"/>
    </row>
    <row r="102" spans="1:10" s="62" customFormat="1" x14ac:dyDescent="0.45">
      <c r="A102">
        <v>95</v>
      </c>
      <c r="B102" s="171" t="s">
        <v>456</v>
      </c>
      <c r="C102" t="s">
        <v>118</v>
      </c>
      <c r="D102"/>
      <c r="E102" s="6"/>
      <c r="F102" s="6"/>
      <c r="G102" s="270">
        <v>39.9</v>
      </c>
      <c r="H102" s="86"/>
      <c r="I102" s="240">
        <f t="shared" si="1"/>
        <v>36314.669999999947</v>
      </c>
      <c r="J102"/>
    </row>
    <row r="103" spans="1:10" s="62" customFormat="1" x14ac:dyDescent="0.45">
      <c r="A103">
        <v>96</v>
      </c>
      <c r="B103" s="171" t="s">
        <v>456</v>
      </c>
      <c r="C103" t="s">
        <v>85</v>
      </c>
      <c r="D103"/>
      <c r="E103" s="6"/>
      <c r="F103" s="83">
        <v>461.33</v>
      </c>
      <c r="G103" s="86"/>
      <c r="H103" s="86"/>
      <c r="I103" s="240">
        <f t="shared" si="1"/>
        <v>36775.999999999949</v>
      </c>
      <c r="J103"/>
    </row>
    <row r="104" spans="1:10" s="62" customFormat="1" x14ac:dyDescent="0.45">
      <c r="A104">
        <v>97</v>
      </c>
      <c r="B104" s="171" t="s">
        <v>456</v>
      </c>
      <c r="C104" t="s">
        <v>457</v>
      </c>
      <c r="D104"/>
      <c r="E104" s="6"/>
      <c r="F104" s="83">
        <v>300</v>
      </c>
      <c r="G104" s="86"/>
      <c r="H104" s="86"/>
      <c r="I104" s="240">
        <f t="shared" si="1"/>
        <v>37075.999999999949</v>
      </c>
      <c r="J104"/>
    </row>
    <row r="105" spans="1:10" s="62" customFormat="1" x14ac:dyDescent="0.45">
      <c r="A105">
        <v>98</v>
      </c>
      <c r="B105" s="171" t="s">
        <v>455</v>
      </c>
      <c r="C105" t="s">
        <v>87</v>
      </c>
      <c r="D105"/>
      <c r="E105" s="6"/>
      <c r="F105" s="83">
        <v>350</v>
      </c>
      <c r="G105" s="86"/>
      <c r="H105" s="86"/>
      <c r="I105" s="240">
        <f t="shared" si="1"/>
        <v>37425.999999999949</v>
      </c>
      <c r="J105"/>
    </row>
    <row r="106" spans="1:10" s="62" customFormat="1" x14ac:dyDescent="0.45">
      <c r="A106">
        <v>99</v>
      </c>
      <c r="B106" s="171" t="s">
        <v>455</v>
      </c>
      <c r="C106" t="s">
        <v>115</v>
      </c>
      <c r="D106"/>
      <c r="E106" s="6"/>
      <c r="F106" s="83">
        <v>500</v>
      </c>
      <c r="G106" s="86"/>
      <c r="H106" s="86"/>
      <c r="I106" s="240">
        <f t="shared" si="1"/>
        <v>37925.999999999949</v>
      </c>
      <c r="J106"/>
    </row>
    <row r="107" spans="1:10" s="62" customFormat="1" x14ac:dyDescent="0.45">
      <c r="A107">
        <v>100</v>
      </c>
      <c r="B107" s="171" t="s">
        <v>455</v>
      </c>
      <c r="C107" t="s">
        <v>86</v>
      </c>
      <c r="D107"/>
      <c r="E107" s="6"/>
      <c r="F107" s="83">
        <v>405.43</v>
      </c>
      <c r="G107" s="86"/>
      <c r="H107" s="86"/>
      <c r="I107" s="240">
        <f t="shared" si="1"/>
        <v>38331.429999999949</v>
      </c>
      <c r="J107"/>
    </row>
    <row r="108" spans="1:10" s="62" customFormat="1" x14ac:dyDescent="0.45">
      <c r="A108">
        <v>101</v>
      </c>
      <c r="B108" s="171" t="s">
        <v>455</v>
      </c>
      <c r="C108" t="s">
        <v>86</v>
      </c>
      <c r="D108"/>
      <c r="E108" s="6"/>
      <c r="F108" s="83">
        <v>381.45</v>
      </c>
      <c r="G108" s="86"/>
      <c r="H108" s="86"/>
      <c r="I108" s="240">
        <f t="shared" si="1"/>
        <v>38712.879999999946</v>
      </c>
      <c r="J108"/>
    </row>
    <row r="109" spans="1:10" s="62" customFormat="1" x14ac:dyDescent="0.45">
      <c r="A109">
        <v>102</v>
      </c>
      <c r="B109" s="171" t="s">
        <v>458</v>
      </c>
      <c r="C109" t="s">
        <v>115</v>
      </c>
      <c r="D109"/>
      <c r="E109" s="6"/>
      <c r="F109" s="83">
        <v>705.14</v>
      </c>
      <c r="G109" s="86"/>
      <c r="H109" s="86"/>
      <c r="I109" s="240">
        <f t="shared" si="1"/>
        <v>39418.019999999946</v>
      </c>
      <c r="J109"/>
    </row>
    <row r="110" spans="1:10" s="62" customFormat="1" x14ac:dyDescent="0.45">
      <c r="A110">
        <v>103</v>
      </c>
      <c r="B110" s="171" t="s">
        <v>458</v>
      </c>
      <c r="C110" t="s">
        <v>113</v>
      </c>
      <c r="D110"/>
      <c r="E110" s="6"/>
      <c r="F110" s="83">
        <v>420</v>
      </c>
      <c r="G110" s="86"/>
      <c r="H110" s="86"/>
      <c r="I110" s="240">
        <f t="shared" si="1"/>
        <v>39838.019999999946</v>
      </c>
      <c r="J110"/>
    </row>
    <row r="111" spans="1:10" s="62" customFormat="1" x14ac:dyDescent="0.45">
      <c r="A111">
        <v>104</v>
      </c>
      <c r="B111" s="171" t="s">
        <v>458</v>
      </c>
      <c r="C111" t="s">
        <v>143</v>
      </c>
      <c r="D111"/>
      <c r="E111" s="6"/>
      <c r="F111" s="83">
        <v>404.53</v>
      </c>
      <c r="G111" s="86"/>
      <c r="H111" s="86"/>
      <c r="I111" s="240">
        <f t="shared" si="1"/>
        <v>40242.549999999945</v>
      </c>
      <c r="J111"/>
    </row>
    <row r="112" spans="1:10" s="62" customFormat="1" x14ac:dyDescent="0.45">
      <c r="A112">
        <v>105</v>
      </c>
      <c r="B112" s="171" t="s">
        <v>458</v>
      </c>
      <c r="C112" t="s">
        <v>143</v>
      </c>
      <c r="D112"/>
      <c r="E112" s="6"/>
      <c r="F112" s="83">
        <v>401</v>
      </c>
      <c r="G112" s="86"/>
      <c r="H112" s="86"/>
      <c r="I112" s="240">
        <f t="shared" si="1"/>
        <v>40643.549999999945</v>
      </c>
      <c r="J112"/>
    </row>
    <row r="113" spans="1:10" s="62" customFormat="1" x14ac:dyDescent="0.45">
      <c r="A113">
        <v>106</v>
      </c>
      <c r="B113" s="171" t="s">
        <v>458</v>
      </c>
      <c r="C113" t="s">
        <v>143</v>
      </c>
      <c r="D113"/>
      <c r="E113" s="6"/>
      <c r="F113" s="83">
        <v>386.9</v>
      </c>
      <c r="G113" s="86"/>
      <c r="H113" s="86"/>
      <c r="I113" s="240">
        <f t="shared" si="1"/>
        <v>41030.449999999946</v>
      </c>
      <c r="J113"/>
    </row>
    <row r="114" spans="1:10" s="62" customFormat="1" x14ac:dyDescent="0.45">
      <c r="A114">
        <v>107</v>
      </c>
      <c r="B114" s="171" t="s">
        <v>458</v>
      </c>
      <c r="C114" t="s">
        <v>143</v>
      </c>
      <c r="D114"/>
      <c r="E114" s="6"/>
      <c r="F114" s="83">
        <v>386.9</v>
      </c>
      <c r="G114" s="86"/>
      <c r="H114" s="86"/>
      <c r="I114" s="240">
        <f t="shared" si="1"/>
        <v>41417.349999999948</v>
      </c>
      <c r="J114"/>
    </row>
    <row r="115" spans="1:10" s="62" customFormat="1" x14ac:dyDescent="0.45">
      <c r="A115">
        <v>108</v>
      </c>
      <c r="B115" s="171" t="s">
        <v>458</v>
      </c>
      <c r="C115" t="s">
        <v>87</v>
      </c>
      <c r="D115"/>
      <c r="E115" s="6"/>
      <c r="F115" s="83">
        <v>377.81</v>
      </c>
      <c r="G115" s="86"/>
      <c r="H115" s="86"/>
      <c r="I115" s="240">
        <f t="shared" si="1"/>
        <v>41795.159999999945</v>
      </c>
      <c r="J115"/>
    </row>
    <row r="116" spans="1:10" s="62" customFormat="1" x14ac:dyDescent="0.45">
      <c r="A116">
        <v>109</v>
      </c>
      <c r="B116" s="171" t="s">
        <v>458</v>
      </c>
      <c r="C116" t="s">
        <v>85</v>
      </c>
      <c r="D116"/>
      <c r="E116" s="6"/>
      <c r="F116" s="83">
        <v>377.08</v>
      </c>
      <c r="G116" s="86"/>
      <c r="H116" s="86"/>
      <c r="I116" s="240">
        <f t="shared" si="1"/>
        <v>42172.239999999947</v>
      </c>
      <c r="J116"/>
    </row>
    <row r="117" spans="1:10" s="62" customFormat="1" x14ac:dyDescent="0.45">
      <c r="A117">
        <v>110</v>
      </c>
      <c r="B117" s="171" t="s">
        <v>458</v>
      </c>
      <c r="C117" t="s">
        <v>85</v>
      </c>
      <c r="D117"/>
      <c r="E117" s="6"/>
      <c r="F117" s="83">
        <v>359.46</v>
      </c>
      <c r="G117" s="86"/>
      <c r="H117" s="86"/>
      <c r="I117" s="240">
        <f t="shared" si="1"/>
        <v>42531.699999999946</v>
      </c>
      <c r="J117"/>
    </row>
    <row r="118" spans="1:10" s="62" customFormat="1" x14ac:dyDescent="0.45">
      <c r="A118">
        <v>111</v>
      </c>
      <c r="B118" s="171" t="s">
        <v>458</v>
      </c>
      <c r="C118" t="s">
        <v>85</v>
      </c>
      <c r="D118"/>
      <c r="E118" s="6"/>
      <c r="F118" s="83">
        <v>342.14</v>
      </c>
      <c r="G118" s="86"/>
      <c r="H118" s="86"/>
      <c r="I118" s="240">
        <f t="shared" si="1"/>
        <v>42873.839999999946</v>
      </c>
      <c r="J118"/>
    </row>
    <row r="119" spans="1:10" s="62" customFormat="1" x14ac:dyDescent="0.45">
      <c r="A119">
        <v>112</v>
      </c>
      <c r="B119" s="171" t="s">
        <v>459</v>
      </c>
      <c r="C119" t="s">
        <v>119</v>
      </c>
      <c r="D119"/>
      <c r="E119" s="6"/>
      <c r="F119" s="6"/>
      <c r="G119" s="86"/>
      <c r="H119" s="86">
        <v>0.1</v>
      </c>
      <c r="I119" s="240">
        <f t="shared" si="1"/>
        <v>42873.739999999947</v>
      </c>
      <c r="J119"/>
    </row>
    <row r="120" spans="1:10" s="62" customFormat="1" x14ac:dyDescent="0.45">
      <c r="A120">
        <v>113</v>
      </c>
      <c r="B120" s="171" t="s">
        <v>459</v>
      </c>
      <c r="C120" t="s">
        <v>460</v>
      </c>
      <c r="D120"/>
      <c r="E120" s="6"/>
      <c r="F120" s="6"/>
      <c r="G120" s="270">
        <v>1607</v>
      </c>
      <c r="H120" s="86"/>
      <c r="I120" s="240">
        <f t="shared" si="1"/>
        <v>41266.739999999947</v>
      </c>
      <c r="J120"/>
    </row>
    <row r="121" spans="1:10" s="62" customFormat="1" x14ac:dyDescent="0.45">
      <c r="A121">
        <v>114</v>
      </c>
      <c r="B121" s="171" t="s">
        <v>459</v>
      </c>
      <c r="C121" t="s">
        <v>85</v>
      </c>
      <c r="D121"/>
      <c r="E121" s="6"/>
      <c r="F121" s="83">
        <v>1209.29</v>
      </c>
      <c r="G121" s="86"/>
      <c r="H121" s="86"/>
      <c r="I121" s="240">
        <f t="shared" si="1"/>
        <v>42476.029999999948</v>
      </c>
      <c r="J121"/>
    </row>
    <row r="122" spans="1:10" s="62" customFormat="1" x14ac:dyDescent="0.45">
      <c r="A122">
        <v>115</v>
      </c>
      <c r="B122" s="171" t="s">
        <v>459</v>
      </c>
      <c r="C122" t="s">
        <v>87</v>
      </c>
      <c r="D122"/>
      <c r="E122" s="6"/>
      <c r="F122" s="83">
        <v>492</v>
      </c>
      <c r="G122" s="86"/>
      <c r="H122" s="86"/>
      <c r="I122" s="240">
        <f t="shared" si="1"/>
        <v>42968.029999999948</v>
      </c>
      <c r="J122"/>
    </row>
    <row r="123" spans="1:10" s="62" customFormat="1" x14ac:dyDescent="0.45">
      <c r="A123">
        <v>116</v>
      </c>
      <c r="B123" s="171" t="s">
        <v>459</v>
      </c>
      <c r="C123" t="s">
        <v>87</v>
      </c>
      <c r="D123"/>
      <c r="E123" s="6"/>
      <c r="F123" s="83">
        <v>464.62</v>
      </c>
      <c r="G123" s="86"/>
      <c r="H123" s="86"/>
      <c r="I123" s="240">
        <f t="shared" si="1"/>
        <v>43432.649999999951</v>
      </c>
      <c r="J123"/>
    </row>
    <row r="124" spans="1:10" s="62" customFormat="1" x14ac:dyDescent="0.45">
      <c r="A124">
        <v>117</v>
      </c>
      <c r="B124" s="171" t="s">
        <v>459</v>
      </c>
      <c r="C124" t="s">
        <v>461</v>
      </c>
      <c r="D124"/>
      <c r="E124" s="6"/>
      <c r="F124" s="83">
        <v>453</v>
      </c>
      <c r="G124" s="86"/>
      <c r="H124" s="86"/>
      <c r="I124" s="240">
        <f t="shared" si="1"/>
        <v>43885.649999999951</v>
      </c>
      <c r="J124"/>
    </row>
    <row r="125" spans="1:10" s="62" customFormat="1" x14ac:dyDescent="0.45">
      <c r="A125">
        <v>118</v>
      </c>
      <c r="B125" s="171" t="s">
        <v>459</v>
      </c>
      <c r="C125" t="s">
        <v>87</v>
      </c>
      <c r="D125"/>
      <c r="E125" s="6"/>
      <c r="F125" s="83">
        <v>438</v>
      </c>
      <c r="G125" s="86"/>
      <c r="H125" s="86"/>
      <c r="I125" s="240">
        <f t="shared" si="1"/>
        <v>44323.649999999951</v>
      </c>
      <c r="J125"/>
    </row>
    <row r="126" spans="1:10" s="62" customFormat="1" x14ac:dyDescent="0.45">
      <c r="A126">
        <v>119</v>
      </c>
      <c r="B126" s="171" t="s">
        <v>459</v>
      </c>
      <c r="C126" t="s">
        <v>86</v>
      </c>
      <c r="D126"/>
      <c r="E126" s="6"/>
      <c r="F126" s="83">
        <v>414.92</v>
      </c>
      <c r="G126" s="86"/>
      <c r="H126" s="86"/>
      <c r="I126" s="240">
        <f t="shared" si="1"/>
        <v>44738.569999999949</v>
      </c>
      <c r="J126"/>
    </row>
    <row r="127" spans="1:10" s="62" customFormat="1" x14ac:dyDescent="0.45">
      <c r="A127">
        <v>120</v>
      </c>
      <c r="B127" s="171" t="s">
        <v>459</v>
      </c>
      <c r="C127" t="s">
        <v>85</v>
      </c>
      <c r="D127"/>
      <c r="E127" s="6"/>
      <c r="F127" s="83">
        <v>404.41</v>
      </c>
      <c r="G127" s="86"/>
      <c r="H127" s="86"/>
      <c r="I127" s="240">
        <f t="shared" si="1"/>
        <v>45142.979999999952</v>
      </c>
      <c r="J127"/>
    </row>
    <row r="128" spans="1:10" s="62" customFormat="1" x14ac:dyDescent="0.45">
      <c r="A128">
        <v>121</v>
      </c>
      <c r="B128" s="171" t="s">
        <v>459</v>
      </c>
      <c r="C128" t="s">
        <v>87</v>
      </c>
      <c r="D128"/>
      <c r="E128" s="6"/>
      <c r="F128" s="83">
        <v>402.9</v>
      </c>
      <c r="G128" s="86"/>
      <c r="H128" s="86"/>
      <c r="I128" s="240">
        <f t="shared" si="1"/>
        <v>45545.879999999954</v>
      </c>
      <c r="J128"/>
    </row>
    <row r="129" spans="1:10" s="62" customFormat="1" x14ac:dyDescent="0.45">
      <c r="A129">
        <v>122</v>
      </c>
      <c r="B129" s="171" t="s">
        <v>459</v>
      </c>
      <c r="C129" t="s">
        <v>115</v>
      </c>
      <c r="D129"/>
      <c r="E129" s="6"/>
      <c r="F129" s="83">
        <v>401.78</v>
      </c>
      <c r="G129" s="86"/>
      <c r="H129" s="86"/>
      <c r="I129" s="240">
        <f t="shared" si="1"/>
        <v>45947.659999999953</v>
      </c>
      <c r="J129"/>
    </row>
    <row r="130" spans="1:10" s="62" customFormat="1" x14ac:dyDescent="0.45">
      <c r="A130">
        <v>123</v>
      </c>
      <c r="B130" s="171" t="s">
        <v>459</v>
      </c>
      <c r="C130" t="s">
        <v>86</v>
      </c>
      <c r="D130"/>
      <c r="E130" s="6"/>
      <c r="F130" s="83">
        <v>396.4</v>
      </c>
      <c r="G130" s="86"/>
      <c r="H130" s="86"/>
      <c r="I130" s="240">
        <f t="shared" si="1"/>
        <v>46344.059999999954</v>
      </c>
      <c r="J130"/>
    </row>
    <row r="131" spans="1:10" s="62" customFormat="1" x14ac:dyDescent="0.45">
      <c r="A131">
        <v>124</v>
      </c>
      <c r="B131" s="171" t="s">
        <v>459</v>
      </c>
      <c r="C131" t="s">
        <v>87</v>
      </c>
      <c r="D131"/>
      <c r="E131" s="6"/>
      <c r="F131" s="83">
        <v>354</v>
      </c>
      <c r="G131" s="86"/>
      <c r="H131" s="86"/>
      <c r="I131" s="240">
        <f t="shared" si="1"/>
        <v>46698.059999999954</v>
      </c>
      <c r="J131"/>
    </row>
    <row r="132" spans="1:10" s="62" customFormat="1" x14ac:dyDescent="0.45">
      <c r="A132">
        <v>125</v>
      </c>
      <c r="B132" s="171" t="s">
        <v>459</v>
      </c>
      <c r="C132" t="s">
        <v>87</v>
      </c>
      <c r="D132"/>
      <c r="E132" s="6"/>
      <c r="F132" s="83">
        <v>350.94</v>
      </c>
      <c r="G132" s="86"/>
      <c r="H132" s="86"/>
      <c r="I132" s="240">
        <f t="shared" si="1"/>
        <v>47048.999999999956</v>
      </c>
      <c r="J132"/>
    </row>
    <row r="133" spans="1:10" s="62" customFormat="1" x14ac:dyDescent="0.45">
      <c r="A133">
        <v>126</v>
      </c>
      <c r="B133" s="171" t="s">
        <v>459</v>
      </c>
      <c r="C133" t="s">
        <v>87</v>
      </c>
      <c r="D133"/>
      <c r="E133" s="6"/>
      <c r="F133" s="83">
        <v>349.31</v>
      </c>
      <c r="G133" s="86"/>
      <c r="H133" s="86"/>
      <c r="I133" s="240">
        <f t="shared" si="1"/>
        <v>47398.309999999954</v>
      </c>
      <c r="J133"/>
    </row>
    <row r="134" spans="1:10" s="62" customFormat="1" x14ac:dyDescent="0.45">
      <c r="A134">
        <v>127</v>
      </c>
      <c r="B134" s="171" t="s">
        <v>459</v>
      </c>
      <c r="C134" t="s">
        <v>188</v>
      </c>
      <c r="D134"/>
      <c r="E134" s="6"/>
      <c r="F134" s="83">
        <v>339.58</v>
      </c>
      <c r="G134" s="86"/>
      <c r="H134" s="86"/>
      <c r="I134" s="240">
        <f t="shared" si="1"/>
        <v>47737.889999999956</v>
      </c>
      <c r="J134"/>
    </row>
    <row r="135" spans="1:10" s="62" customFormat="1" x14ac:dyDescent="0.45">
      <c r="A135">
        <v>128</v>
      </c>
      <c r="B135" s="171" t="s">
        <v>462</v>
      </c>
      <c r="C135" t="s">
        <v>87</v>
      </c>
      <c r="D135"/>
      <c r="E135" s="6"/>
      <c r="F135" s="83">
        <v>398.43</v>
      </c>
      <c r="G135" s="86"/>
      <c r="H135" s="86"/>
      <c r="I135" s="240">
        <f>I134+F135-G135-H135</f>
        <v>48136.319999999956</v>
      </c>
      <c r="J135"/>
    </row>
    <row r="136" spans="1:10" s="62" customFormat="1" x14ac:dyDescent="0.45">
      <c r="A136">
        <v>129</v>
      </c>
      <c r="B136" s="171" t="s">
        <v>462</v>
      </c>
      <c r="C136" t="s">
        <v>87</v>
      </c>
      <c r="D136"/>
      <c r="E136" s="6"/>
      <c r="F136" s="83">
        <v>500</v>
      </c>
      <c r="G136" s="86"/>
      <c r="H136" s="86"/>
      <c r="I136" s="240">
        <f t="shared" ref="I136:I199" si="2">I135+F136-G136-H136</f>
        <v>48636.319999999956</v>
      </c>
      <c r="J136"/>
    </row>
    <row r="137" spans="1:10" s="62" customFormat="1" x14ac:dyDescent="0.45">
      <c r="A137">
        <v>130</v>
      </c>
      <c r="B137" s="171" t="s">
        <v>462</v>
      </c>
      <c r="C137" t="s">
        <v>86</v>
      </c>
      <c r="D137"/>
      <c r="E137" s="6"/>
      <c r="F137" s="83">
        <v>499.77</v>
      </c>
      <c r="G137" s="86"/>
      <c r="H137" s="86"/>
      <c r="I137" s="240">
        <f t="shared" si="2"/>
        <v>49136.089999999953</v>
      </c>
      <c r="J137"/>
    </row>
    <row r="138" spans="1:10" s="62" customFormat="1" x14ac:dyDescent="0.45">
      <c r="A138">
        <v>131</v>
      </c>
      <c r="B138" s="171" t="s">
        <v>462</v>
      </c>
      <c r="C138" t="s">
        <v>87</v>
      </c>
      <c r="D138"/>
      <c r="E138" s="6"/>
      <c r="F138" s="83">
        <v>414.6</v>
      </c>
      <c r="G138" s="86"/>
      <c r="H138" s="86"/>
      <c r="I138" s="240">
        <f t="shared" si="2"/>
        <v>49550.689999999951</v>
      </c>
      <c r="J138"/>
    </row>
    <row r="139" spans="1:10" s="62" customFormat="1" x14ac:dyDescent="0.45">
      <c r="A139">
        <v>132</v>
      </c>
      <c r="B139" s="171" t="s">
        <v>462</v>
      </c>
      <c r="C139" t="s">
        <v>87</v>
      </c>
      <c r="D139"/>
      <c r="E139" s="6"/>
      <c r="F139" s="83">
        <v>402.2</v>
      </c>
      <c r="G139" s="86"/>
      <c r="H139" s="86"/>
      <c r="I139" s="240">
        <f t="shared" si="2"/>
        <v>49952.889999999948</v>
      </c>
      <c r="J139"/>
    </row>
    <row r="140" spans="1:10" s="62" customFormat="1" x14ac:dyDescent="0.45">
      <c r="A140">
        <v>133</v>
      </c>
      <c r="B140" s="171" t="s">
        <v>462</v>
      </c>
      <c r="C140" t="s">
        <v>87</v>
      </c>
      <c r="D140"/>
      <c r="E140" s="6"/>
      <c r="F140" s="83">
        <v>393.1</v>
      </c>
      <c r="G140" s="86"/>
      <c r="H140" s="86"/>
      <c r="I140" s="240">
        <f t="shared" si="2"/>
        <v>50345.989999999947</v>
      </c>
      <c r="J140"/>
    </row>
    <row r="141" spans="1:10" s="62" customFormat="1" x14ac:dyDescent="0.45">
      <c r="A141">
        <v>134</v>
      </c>
      <c r="B141" s="171" t="s">
        <v>462</v>
      </c>
      <c r="C141" t="s">
        <v>143</v>
      </c>
      <c r="D141"/>
      <c r="E141" s="6"/>
      <c r="F141" s="83">
        <v>389.82</v>
      </c>
      <c r="G141" s="86"/>
      <c r="H141" s="86"/>
      <c r="I141" s="240">
        <f t="shared" si="2"/>
        <v>50735.809999999947</v>
      </c>
      <c r="J141"/>
    </row>
    <row r="142" spans="1:10" s="62" customFormat="1" x14ac:dyDescent="0.45">
      <c r="A142">
        <v>135</v>
      </c>
      <c r="B142" s="171" t="s">
        <v>462</v>
      </c>
      <c r="C142" t="s">
        <v>87</v>
      </c>
      <c r="D142"/>
      <c r="E142" s="6"/>
      <c r="F142" s="83">
        <v>382.24</v>
      </c>
      <c r="G142" s="86"/>
      <c r="H142" s="86"/>
      <c r="I142" s="240">
        <f t="shared" si="2"/>
        <v>51118.049999999945</v>
      </c>
      <c r="J142"/>
    </row>
    <row r="143" spans="1:10" s="62" customFormat="1" x14ac:dyDescent="0.45">
      <c r="A143">
        <v>136</v>
      </c>
      <c r="B143" s="171" t="s">
        <v>462</v>
      </c>
      <c r="C143" t="s">
        <v>87</v>
      </c>
      <c r="D143"/>
      <c r="E143" s="6"/>
      <c r="F143" s="83">
        <v>374</v>
      </c>
      <c r="G143" s="86"/>
      <c r="H143" s="86"/>
      <c r="I143" s="240">
        <f t="shared" si="2"/>
        <v>51492.049999999945</v>
      </c>
      <c r="J143"/>
    </row>
    <row r="144" spans="1:10" s="62" customFormat="1" x14ac:dyDescent="0.45">
      <c r="A144">
        <v>137</v>
      </c>
      <c r="B144" s="171" t="s">
        <v>462</v>
      </c>
      <c r="C144" t="s">
        <v>85</v>
      </c>
      <c r="D144"/>
      <c r="E144" s="6"/>
      <c r="F144" s="83">
        <v>368.21</v>
      </c>
      <c r="G144" s="86"/>
      <c r="H144" s="86"/>
      <c r="I144" s="240">
        <f t="shared" si="2"/>
        <v>51860.259999999944</v>
      </c>
      <c r="J144"/>
    </row>
    <row r="145" spans="1:10" s="62" customFormat="1" x14ac:dyDescent="0.45">
      <c r="A145">
        <v>138</v>
      </c>
      <c r="B145" s="171" t="s">
        <v>462</v>
      </c>
      <c r="C145" t="s">
        <v>87</v>
      </c>
      <c r="D145"/>
      <c r="E145" s="6"/>
      <c r="F145" s="83">
        <v>100</v>
      </c>
      <c r="G145" s="86"/>
      <c r="H145" s="86"/>
      <c r="I145" s="240">
        <f t="shared" si="2"/>
        <v>51960.259999999944</v>
      </c>
      <c r="J145"/>
    </row>
    <row r="146" spans="1:10" s="62" customFormat="1" x14ac:dyDescent="0.45">
      <c r="A146">
        <v>139</v>
      </c>
      <c r="B146" s="171" t="s">
        <v>462</v>
      </c>
      <c r="C146" t="s">
        <v>463</v>
      </c>
      <c r="D146"/>
      <c r="E146" s="6"/>
      <c r="F146" s="83">
        <v>62</v>
      </c>
      <c r="G146" s="86"/>
      <c r="H146" s="86"/>
      <c r="I146" s="240">
        <f t="shared" si="2"/>
        <v>52022.259999999944</v>
      </c>
      <c r="J146"/>
    </row>
    <row r="147" spans="1:10" s="62" customFormat="1" x14ac:dyDescent="0.45">
      <c r="A147">
        <v>140</v>
      </c>
      <c r="B147" s="171">
        <v>45829</v>
      </c>
      <c r="C147" t="s">
        <v>85</v>
      </c>
      <c r="D147"/>
      <c r="E147" s="6"/>
      <c r="F147" s="83">
        <v>350.62</v>
      </c>
      <c r="G147" s="86"/>
      <c r="H147" s="86"/>
      <c r="I147" s="240">
        <f t="shared" si="2"/>
        <v>52372.879999999946</v>
      </c>
      <c r="J147"/>
    </row>
    <row r="148" spans="1:10" s="62" customFormat="1" x14ac:dyDescent="0.45">
      <c r="A148">
        <v>141</v>
      </c>
      <c r="B148" s="171" t="s">
        <v>465</v>
      </c>
      <c r="C148" t="s">
        <v>85</v>
      </c>
      <c r="D148"/>
      <c r="E148" s="6"/>
      <c r="F148" s="83">
        <v>392</v>
      </c>
      <c r="G148" s="86"/>
      <c r="H148" s="86"/>
      <c r="I148" s="240">
        <f t="shared" si="2"/>
        <v>52764.879999999946</v>
      </c>
      <c r="J148"/>
    </row>
    <row r="149" spans="1:10" s="62" customFormat="1" x14ac:dyDescent="0.45">
      <c r="A149">
        <v>142</v>
      </c>
      <c r="B149" s="171" t="s">
        <v>465</v>
      </c>
      <c r="C149" t="s">
        <v>85</v>
      </c>
      <c r="D149"/>
      <c r="E149" s="6"/>
      <c r="F149" s="83">
        <v>359.33</v>
      </c>
      <c r="G149" s="86"/>
      <c r="H149" s="86"/>
      <c r="I149" s="240">
        <f t="shared" si="2"/>
        <v>53124.209999999948</v>
      </c>
      <c r="J149"/>
    </row>
    <row r="150" spans="1:10" s="62" customFormat="1" x14ac:dyDescent="0.45">
      <c r="A150">
        <v>143</v>
      </c>
      <c r="B150" s="171" t="s">
        <v>464</v>
      </c>
      <c r="C150" t="s">
        <v>85</v>
      </c>
      <c r="D150"/>
      <c r="E150" s="6"/>
      <c r="F150" s="83">
        <v>393.51</v>
      </c>
      <c r="G150" s="86"/>
      <c r="H150" s="86"/>
      <c r="I150" s="240">
        <f t="shared" si="2"/>
        <v>53517.71999999995</v>
      </c>
      <c r="J150"/>
    </row>
    <row r="151" spans="1:10" s="62" customFormat="1" x14ac:dyDescent="0.45">
      <c r="A151">
        <v>144</v>
      </c>
      <c r="B151" s="171" t="s">
        <v>466</v>
      </c>
      <c r="C151" t="s">
        <v>86</v>
      </c>
      <c r="D151"/>
      <c r="E151" s="6"/>
      <c r="F151" s="83">
        <v>445.02</v>
      </c>
      <c r="G151" s="86"/>
      <c r="H151" s="86"/>
      <c r="I151" s="240">
        <f t="shared" si="2"/>
        <v>53962.739999999947</v>
      </c>
      <c r="J151"/>
    </row>
    <row r="152" spans="1:10" s="62" customFormat="1" x14ac:dyDescent="0.45">
      <c r="A152">
        <v>145</v>
      </c>
      <c r="B152" s="171" t="s">
        <v>466</v>
      </c>
      <c r="C152" t="s">
        <v>85</v>
      </c>
      <c r="D152"/>
      <c r="E152" s="6"/>
      <c r="F152" s="83">
        <v>693.7</v>
      </c>
      <c r="G152" s="86"/>
      <c r="H152" s="86"/>
      <c r="I152" s="240">
        <f t="shared" si="2"/>
        <v>54656.439999999944</v>
      </c>
      <c r="J152"/>
    </row>
    <row r="153" spans="1:10" s="62" customFormat="1" x14ac:dyDescent="0.45">
      <c r="A153">
        <v>146</v>
      </c>
      <c r="B153" s="171" t="s">
        <v>466</v>
      </c>
      <c r="C153" t="s">
        <v>87</v>
      </c>
      <c r="D153"/>
      <c r="E153" s="6"/>
      <c r="F153" s="83">
        <v>432</v>
      </c>
      <c r="G153" s="86"/>
      <c r="H153" s="86"/>
      <c r="I153" s="240">
        <f t="shared" si="2"/>
        <v>55088.439999999944</v>
      </c>
      <c r="J153"/>
    </row>
    <row r="154" spans="1:10" s="62" customFormat="1" x14ac:dyDescent="0.45">
      <c r="A154">
        <v>147</v>
      </c>
      <c r="B154" s="171" t="s">
        <v>466</v>
      </c>
      <c r="C154" t="s">
        <v>85</v>
      </c>
      <c r="D154"/>
      <c r="E154" s="6"/>
      <c r="F154" s="83">
        <v>373.46</v>
      </c>
      <c r="G154" s="86"/>
      <c r="H154" s="86"/>
      <c r="I154" s="240">
        <f t="shared" si="2"/>
        <v>55461.899999999943</v>
      </c>
      <c r="J154"/>
    </row>
    <row r="155" spans="1:10" s="62" customFormat="1" x14ac:dyDescent="0.45">
      <c r="A155">
        <v>148</v>
      </c>
      <c r="B155" s="171" t="s">
        <v>466</v>
      </c>
      <c r="C155" t="s">
        <v>87</v>
      </c>
      <c r="D155"/>
      <c r="E155" s="6"/>
      <c r="F155" s="83">
        <v>341.03</v>
      </c>
      <c r="G155" s="86"/>
      <c r="H155" s="86"/>
      <c r="I155" s="240">
        <f t="shared" si="2"/>
        <v>55802.929999999942</v>
      </c>
      <c r="J155"/>
    </row>
    <row r="156" spans="1:10" s="62" customFormat="1" x14ac:dyDescent="0.45">
      <c r="A156">
        <v>149</v>
      </c>
      <c r="B156" s="171" t="s">
        <v>468</v>
      </c>
      <c r="C156" t="s">
        <v>118</v>
      </c>
      <c r="D156"/>
      <c r="E156" s="6"/>
      <c r="F156" s="6"/>
      <c r="G156" s="271">
        <v>55</v>
      </c>
      <c r="H156" s="86"/>
      <c r="I156" s="240">
        <f t="shared" si="2"/>
        <v>55747.929999999942</v>
      </c>
      <c r="J156"/>
    </row>
    <row r="157" spans="1:10" s="62" customFormat="1" x14ac:dyDescent="0.45">
      <c r="A157">
        <v>150</v>
      </c>
      <c r="B157" s="171" t="s">
        <v>468</v>
      </c>
      <c r="C157" t="s">
        <v>118</v>
      </c>
      <c r="D157"/>
      <c r="E157" s="6"/>
      <c r="F157" s="6"/>
      <c r="G157" s="271">
        <v>40</v>
      </c>
      <c r="H157" s="86"/>
      <c r="I157" s="240">
        <f t="shared" si="2"/>
        <v>55707.929999999942</v>
      </c>
      <c r="J157"/>
    </row>
    <row r="158" spans="1:10" s="62" customFormat="1" x14ac:dyDescent="0.45">
      <c r="A158">
        <v>151</v>
      </c>
      <c r="B158" s="171" t="s">
        <v>468</v>
      </c>
      <c r="C158" t="s">
        <v>86</v>
      </c>
      <c r="D158"/>
      <c r="E158" s="6"/>
      <c r="F158" s="83">
        <v>795</v>
      </c>
      <c r="G158" s="86"/>
      <c r="H158" s="86"/>
      <c r="I158" s="240">
        <f t="shared" si="2"/>
        <v>56502.929999999942</v>
      </c>
      <c r="J158"/>
    </row>
    <row r="159" spans="1:10" s="62" customFormat="1" x14ac:dyDescent="0.45">
      <c r="A159">
        <v>152</v>
      </c>
      <c r="B159" s="171" t="s">
        <v>468</v>
      </c>
      <c r="C159" t="s">
        <v>87</v>
      </c>
      <c r="D159"/>
      <c r="E159" s="6"/>
      <c r="F159" s="83">
        <v>394.94</v>
      </c>
      <c r="G159" s="86"/>
      <c r="H159" s="86"/>
      <c r="I159" s="240">
        <f t="shared" si="2"/>
        <v>56897.869999999944</v>
      </c>
      <c r="J159"/>
    </row>
    <row r="160" spans="1:10" s="62" customFormat="1" x14ac:dyDescent="0.45">
      <c r="A160">
        <v>153</v>
      </c>
      <c r="B160" s="171" t="s">
        <v>468</v>
      </c>
      <c r="C160" t="s">
        <v>143</v>
      </c>
      <c r="D160"/>
      <c r="E160" s="6"/>
      <c r="F160" s="83">
        <v>394</v>
      </c>
      <c r="G160" s="86"/>
      <c r="H160" s="86"/>
      <c r="I160" s="240">
        <f t="shared" si="2"/>
        <v>57291.869999999944</v>
      </c>
      <c r="J160"/>
    </row>
    <row r="161" spans="1:10" s="62" customFormat="1" x14ac:dyDescent="0.45">
      <c r="A161">
        <v>154</v>
      </c>
      <c r="B161" s="171" t="s">
        <v>468</v>
      </c>
      <c r="C161" t="s">
        <v>86</v>
      </c>
      <c r="D161"/>
      <c r="E161" s="6"/>
      <c r="F161" s="83">
        <v>378.42</v>
      </c>
      <c r="G161" s="86"/>
      <c r="H161" s="86"/>
      <c r="I161" s="240">
        <f t="shared" si="2"/>
        <v>57670.289999999943</v>
      </c>
      <c r="J161"/>
    </row>
    <row r="162" spans="1:10" s="62" customFormat="1" x14ac:dyDescent="0.45">
      <c r="A162">
        <v>155</v>
      </c>
      <c r="B162" s="171" t="s">
        <v>467</v>
      </c>
      <c r="C162" t="s">
        <v>87</v>
      </c>
      <c r="D162"/>
      <c r="E162" s="6"/>
      <c r="F162" s="83">
        <v>411.23</v>
      </c>
      <c r="G162" s="86"/>
      <c r="H162" s="86"/>
      <c r="I162" s="240">
        <f t="shared" si="2"/>
        <v>58081.519999999946</v>
      </c>
      <c r="J162"/>
    </row>
    <row r="163" spans="1:10" s="62" customFormat="1" x14ac:dyDescent="0.45">
      <c r="A163">
        <v>156</v>
      </c>
      <c r="B163" s="171" t="s">
        <v>467</v>
      </c>
      <c r="C163" t="s">
        <v>87</v>
      </c>
      <c r="D163"/>
      <c r="E163" s="6"/>
      <c r="F163" s="83">
        <v>450.29</v>
      </c>
      <c r="G163" s="86"/>
      <c r="H163" s="86"/>
      <c r="I163" s="240">
        <f t="shared" si="2"/>
        <v>58531.809999999947</v>
      </c>
      <c r="J163"/>
    </row>
    <row r="164" spans="1:10" s="62" customFormat="1" x14ac:dyDescent="0.45">
      <c r="A164">
        <v>157</v>
      </c>
      <c r="B164" s="171" t="s">
        <v>467</v>
      </c>
      <c r="C164" t="s">
        <v>85</v>
      </c>
      <c r="D164"/>
      <c r="E164" s="6"/>
      <c r="F164" s="83">
        <v>954.5</v>
      </c>
      <c r="G164" s="86"/>
      <c r="H164" s="86"/>
      <c r="I164" s="240">
        <f t="shared" si="2"/>
        <v>59486.309999999947</v>
      </c>
      <c r="J164"/>
    </row>
    <row r="165" spans="1:10" s="62" customFormat="1" x14ac:dyDescent="0.45">
      <c r="A165">
        <v>158</v>
      </c>
      <c r="B165" s="171" t="s">
        <v>467</v>
      </c>
      <c r="C165" t="s">
        <v>469</v>
      </c>
      <c r="D165"/>
      <c r="E165" s="6"/>
      <c r="F165" s="83">
        <v>342.2</v>
      </c>
      <c r="G165" s="86"/>
      <c r="H165" s="86"/>
      <c r="I165" s="240">
        <f t="shared" si="2"/>
        <v>59828.509999999944</v>
      </c>
      <c r="J165"/>
    </row>
    <row r="166" spans="1:10" s="62" customFormat="1" x14ac:dyDescent="0.45">
      <c r="A166">
        <v>159</v>
      </c>
      <c r="B166" s="171" t="s">
        <v>467</v>
      </c>
      <c r="C166" t="s">
        <v>470</v>
      </c>
      <c r="D166"/>
      <c r="E166" s="6"/>
      <c r="F166" s="6"/>
      <c r="G166" s="271">
        <v>250.98</v>
      </c>
      <c r="H166" s="86"/>
      <c r="I166" s="240">
        <f t="shared" si="2"/>
        <v>59577.529999999941</v>
      </c>
      <c r="J166"/>
    </row>
    <row r="167" spans="1:10" s="62" customFormat="1" x14ac:dyDescent="0.45">
      <c r="A167">
        <v>160</v>
      </c>
      <c r="B167" s="171" t="s">
        <v>467</v>
      </c>
      <c r="C167" t="s">
        <v>232</v>
      </c>
      <c r="D167"/>
      <c r="E167" s="6"/>
      <c r="F167" s="6"/>
      <c r="G167" s="270">
        <v>100</v>
      </c>
      <c r="H167" s="86"/>
      <c r="I167" s="240">
        <f t="shared" si="2"/>
        <v>59477.529999999941</v>
      </c>
      <c r="J167"/>
    </row>
    <row r="168" spans="1:10" s="62" customFormat="1" x14ac:dyDescent="0.45">
      <c r="A168">
        <v>161</v>
      </c>
      <c r="B168" s="171" t="s">
        <v>471</v>
      </c>
      <c r="C168" t="s">
        <v>203</v>
      </c>
      <c r="D168"/>
      <c r="E168" s="6"/>
      <c r="F168" s="6"/>
      <c r="G168" s="86"/>
      <c r="H168" s="86">
        <v>43.74</v>
      </c>
      <c r="I168" s="240">
        <f t="shared" si="2"/>
        <v>59433.789999999943</v>
      </c>
      <c r="J168"/>
    </row>
    <row r="169" spans="1:10" s="62" customFormat="1" x14ac:dyDescent="0.45">
      <c r="A169">
        <v>162</v>
      </c>
      <c r="B169" s="171" t="s">
        <v>471</v>
      </c>
      <c r="C169" t="s">
        <v>86</v>
      </c>
      <c r="D169"/>
      <c r="E169" s="6"/>
      <c r="F169" s="83">
        <v>732.14</v>
      </c>
      <c r="G169" s="86"/>
      <c r="H169" s="86"/>
      <c r="I169" s="240">
        <f t="shared" si="2"/>
        <v>60165.929999999942</v>
      </c>
      <c r="J169"/>
    </row>
    <row r="170" spans="1:10" s="62" customFormat="1" x14ac:dyDescent="0.45">
      <c r="A170">
        <v>163</v>
      </c>
      <c r="B170" s="171" t="s">
        <v>471</v>
      </c>
      <c r="C170" t="s">
        <v>85</v>
      </c>
      <c r="D170"/>
      <c r="E170" s="6"/>
      <c r="F170" s="83">
        <v>461.69</v>
      </c>
      <c r="G170" s="86"/>
      <c r="H170" s="86"/>
      <c r="I170" s="240">
        <f t="shared" si="2"/>
        <v>60627.619999999944</v>
      </c>
      <c r="J170"/>
    </row>
    <row r="171" spans="1:10" s="62" customFormat="1" x14ac:dyDescent="0.45">
      <c r="A171">
        <v>164</v>
      </c>
      <c r="B171" s="171" t="s">
        <v>471</v>
      </c>
      <c r="C171" t="s">
        <v>115</v>
      </c>
      <c r="D171"/>
      <c r="E171" s="6"/>
      <c r="F171" s="83">
        <v>430</v>
      </c>
      <c r="G171" s="86"/>
      <c r="H171" s="86"/>
      <c r="I171" s="240">
        <f t="shared" si="2"/>
        <v>61057.619999999944</v>
      </c>
      <c r="J171"/>
    </row>
    <row r="172" spans="1:10" s="62" customFormat="1" x14ac:dyDescent="0.45">
      <c r="A172">
        <v>165</v>
      </c>
      <c r="B172" s="171" t="s">
        <v>471</v>
      </c>
      <c r="C172" t="s">
        <v>87</v>
      </c>
      <c r="D172"/>
      <c r="E172" s="6"/>
      <c r="F172" s="83">
        <v>416.84</v>
      </c>
      <c r="G172" s="86"/>
      <c r="H172" s="86"/>
      <c r="I172" s="240">
        <f t="shared" si="2"/>
        <v>61474.459999999941</v>
      </c>
      <c r="J172"/>
    </row>
    <row r="173" spans="1:10" s="62" customFormat="1" x14ac:dyDescent="0.45">
      <c r="A173">
        <v>166</v>
      </c>
      <c r="B173" s="171" t="s">
        <v>471</v>
      </c>
      <c r="C173" t="s">
        <v>86</v>
      </c>
      <c r="D173"/>
      <c r="E173" s="6"/>
      <c r="F173" s="83">
        <v>408.62</v>
      </c>
      <c r="G173" s="86"/>
      <c r="H173" s="86"/>
      <c r="I173" s="240">
        <f t="shared" si="2"/>
        <v>61883.079999999944</v>
      </c>
      <c r="J173"/>
    </row>
    <row r="174" spans="1:10" s="62" customFormat="1" x14ac:dyDescent="0.45">
      <c r="A174">
        <v>167</v>
      </c>
      <c r="B174" s="171" t="s">
        <v>471</v>
      </c>
      <c r="C174" t="s">
        <v>85</v>
      </c>
      <c r="D174"/>
      <c r="E174" s="6"/>
      <c r="F174" s="83">
        <v>406.01</v>
      </c>
      <c r="G174" s="86"/>
      <c r="H174" s="86"/>
      <c r="I174" s="240">
        <f t="shared" si="2"/>
        <v>62289.089999999946</v>
      </c>
      <c r="J174"/>
    </row>
    <row r="175" spans="1:10" s="62" customFormat="1" x14ac:dyDescent="0.45">
      <c r="A175">
        <v>168</v>
      </c>
      <c r="B175" s="171" t="s">
        <v>471</v>
      </c>
      <c r="C175" t="s">
        <v>85</v>
      </c>
      <c r="D175"/>
      <c r="E175" s="6"/>
      <c r="F175" s="83">
        <v>390</v>
      </c>
      <c r="G175" s="86"/>
      <c r="H175" s="86"/>
      <c r="I175" s="240">
        <f t="shared" si="2"/>
        <v>62679.089999999946</v>
      </c>
      <c r="J175"/>
    </row>
    <row r="176" spans="1:10" s="62" customFormat="1" x14ac:dyDescent="0.45">
      <c r="A176">
        <v>169</v>
      </c>
      <c r="B176" s="171" t="s">
        <v>471</v>
      </c>
      <c r="C176" t="s">
        <v>87</v>
      </c>
      <c r="D176"/>
      <c r="E176" s="6"/>
      <c r="F176" s="83">
        <v>383.5</v>
      </c>
      <c r="G176" s="86"/>
      <c r="H176" s="86"/>
      <c r="I176" s="240">
        <f t="shared" si="2"/>
        <v>63062.589999999946</v>
      </c>
      <c r="J176"/>
    </row>
    <row r="177" spans="1:10" s="62" customFormat="1" x14ac:dyDescent="0.45">
      <c r="A177">
        <v>170</v>
      </c>
      <c r="B177" s="171" t="s">
        <v>471</v>
      </c>
      <c r="C177" t="s">
        <v>472</v>
      </c>
      <c r="D177"/>
      <c r="E177" s="6"/>
      <c r="F177" s="83">
        <v>352.4</v>
      </c>
      <c r="G177" s="86"/>
      <c r="H177" s="86"/>
      <c r="I177" s="240">
        <f t="shared" si="2"/>
        <v>63414.989999999947</v>
      </c>
      <c r="J177"/>
    </row>
    <row r="178" spans="1:10" s="62" customFormat="1" x14ac:dyDescent="0.45">
      <c r="A178">
        <v>171</v>
      </c>
      <c r="B178" s="171" t="s">
        <v>471</v>
      </c>
      <c r="C178" t="s">
        <v>143</v>
      </c>
      <c r="D178"/>
      <c r="E178" s="6"/>
      <c r="F178" s="83">
        <v>330</v>
      </c>
      <c r="G178" s="86"/>
      <c r="H178" s="86"/>
      <c r="I178" s="240">
        <f t="shared" si="2"/>
        <v>63744.989999999947</v>
      </c>
      <c r="J178"/>
    </row>
    <row r="179" spans="1:10" s="62" customFormat="1" x14ac:dyDescent="0.45">
      <c r="A179">
        <v>172</v>
      </c>
      <c r="B179" s="171" t="s">
        <v>480</v>
      </c>
      <c r="C179" t="s">
        <v>119</v>
      </c>
      <c r="D179"/>
      <c r="E179" s="6"/>
      <c r="F179" s="6"/>
      <c r="G179" s="86"/>
      <c r="H179" s="86">
        <v>0.1</v>
      </c>
      <c r="I179" s="240">
        <f t="shared" si="2"/>
        <v>63744.889999999948</v>
      </c>
      <c r="J179"/>
    </row>
    <row r="180" spans="1:10" s="62" customFormat="1" x14ac:dyDescent="0.45">
      <c r="A180">
        <v>173</v>
      </c>
      <c r="B180" s="171" t="s">
        <v>480</v>
      </c>
      <c r="C180" t="s">
        <v>115</v>
      </c>
      <c r="D180"/>
      <c r="E180" s="6"/>
      <c r="F180" s="83">
        <v>370</v>
      </c>
      <c r="G180" s="86"/>
      <c r="H180" s="86"/>
      <c r="I180" s="240">
        <f t="shared" si="2"/>
        <v>64114.889999999948</v>
      </c>
      <c r="J180"/>
    </row>
    <row r="181" spans="1:10" s="62" customFormat="1" x14ac:dyDescent="0.45">
      <c r="A181">
        <v>174</v>
      </c>
      <c r="B181" s="171" t="s">
        <v>480</v>
      </c>
      <c r="C181" t="s">
        <v>115</v>
      </c>
      <c r="D181"/>
      <c r="E181" s="6"/>
      <c r="F181" s="83">
        <v>379.25</v>
      </c>
      <c r="G181" s="86"/>
      <c r="H181" s="86"/>
      <c r="I181" s="240">
        <f t="shared" si="2"/>
        <v>64494.139999999948</v>
      </c>
      <c r="J181"/>
    </row>
    <row r="182" spans="1:10" s="62" customFormat="1" x14ac:dyDescent="0.45">
      <c r="A182">
        <v>175</v>
      </c>
      <c r="B182" s="171" t="s">
        <v>480</v>
      </c>
      <c r="C182" t="s">
        <v>85</v>
      </c>
      <c r="D182"/>
      <c r="E182" s="6"/>
      <c r="F182" s="83">
        <v>381.19</v>
      </c>
      <c r="G182" s="86"/>
      <c r="H182" s="86"/>
      <c r="I182" s="240">
        <f t="shared" si="2"/>
        <v>64875.329999999951</v>
      </c>
      <c r="J182"/>
    </row>
    <row r="183" spans="1:10" s="62" customFormat="1" x14ac:dyDescent="0.45">
      <c r="A183">
        <v>176</v>
      </c>
      <c r="B183" s="171" t="s">
        <v>480</v>
      </c>
      <c r="C183" t="s">
        <v>85</v>
      </c>
      <c r="D183"/>
      <c r="E183" s="6"/>
      <c r="F183" s="83">
        <v>390</v>
      </c>
      <c r="G183" s="86"/>
      <c r="H183" s="86"/>
      <c r="I183" s="240">
        <f t="shared" si="2"/>
        <v>65265.329999999951</v>
      </c>
      <c r="J183"/>
    </row>
    <row r="184" spans="1:10" s="62" customFormat="1" x14ac:dyDescent="0.45">
      <c r="A184">
        <v>177</v>
      </c>
      <c r="B184" s="171" t="s">
        <v>480</v>
      </c>
      <c r="C184" t="s">
        <v>86</v>
      </c>
      <c r="D184"/>
      <c r="E184" s="6"/>
      <c r="F184" s="83">
        <v>433.44</v>
      </c>
      <c r="G184" s="86"/>
      <c r="H184" s="86"/>
      <c r="I184" s="240">
        <f t="shared" si="2"/>
        <v>65698.769999999946</v>
      </c>
      <c r="J184"/>
    </row>
    <row r="185" spans="1:10" s="62" customFormat="1" x14ac:dyDescent="0.45">
      <c r="A185">
        <v>178</v>
      </c>
      <c r="B185" s="171" t="s">
        <v>480</v>
      </c>
      <c r="C185" t="s">
        <v>85</v>
      </c>
      <c r="D185"/>
      <c r="E185" s="6"/>
      <c r="F185" s="83">
        <v>2900</v>
      </c>
      <c r="G185" s="86"/>
      <c r="H185" s="86"/>
      <c r="I185" s="240">
        <f t="shared" si="2"/>
        <v>68598.769999999946</v>
      </c>
      <c r="J185"/>
    </row>
    <row r="186" spans="1:10" s="62" customFormat="1" x14ac:dyDescent="0.45">
      <c r="A186">
        <v>179</v>
      </c>
      <c r="B186" s="171" t="s">
        <v>475</v>
      </c>
      <c r="C186" t="s">
        <v>476</v>
      </c>
      <c r="D186"/>
      <c r="E186" s="6"/>
      <c r="F186" s="6"/>
      <c r="G186" s="270">
        <v>15315.43</v>
      </c>
      <c r="H186" s="86"/>
      <c r="I186" s="240">
        <f t="shared" si="2"/>
        <v>53283.339999999946</v>
      </c>
      <c r="J186"/>
    </row>
    <row r="187" spans="1:10" s="62" customFormat="1" x14ac:dyDescent="0.45">
      <c r="A187">
        <v>180</v>
      </c>
      <c r="B187" s="171" t="s">
        <v>475</v>
      </c>
      <c r="C187" t="s">
        <v>477</v>
      </c>
      <c r="D187"/>
      <c r="E187" s="6"/>
      <c r="F187" s="6"/>
      <c r="G187" s="86"/>
      <c r="H187" s="86">
        <v>1</v>
      </c>
      <c r="I187" s="240">
        <f t="shared" si="2"/>
        <v>53282.339999999946</v>
      </c>
      <c r="J187"/>
    </row>
    <row r="188" spans="1:10" s="62" customFormat="1" x14ac:dyDescent="0.45">
      <c r="A188">
        <v>181</v>
      </c>
      <c r="B188" s="171" t="s">
        <v>475</v>
      </c>
      <c r="C188" t="s">
        <v>85</v>
      </c>
      <c r="D188"/>
      <c r="E188" s="6"/>
      <c r="F188" s="83">
        <v>329.6</v>
      </c>
      <c r="G188" s="86"/>
      <c r="H188" s="86"/>
      <c r="I188" s="240">
        <f t="shared" si="2"/>
        <v>53611.939999999944</v>
      </c>
      <c r="J188"/>
    </row>
    <row r="189" spans="1:10" s="62" customFormat="1" x14ac:dyDescent="0.45">
      <c r="A189">
        <v>182</v>
      </c>
      <c r="B189" s="171" t="s">
        <v>475</v>
      </c>
      <c r="C189" t="s">
        <v>85</v>
      </c>
      <c r="D189"/>
      <c r="E189" s="6"/>
      <c r="F189" s="83">
        <v>329.95</v>
      </c>
      <c r="G189" s="86"/>
      <c r="H189" s="86"/>
      <c r="I189" s="240">
        <f t="shared" si="2"/>
        <v>53941.889999999941</v>
      </c>
      <c r="J189"/>
    </row>
    <row r="190" spans="1:10" s="62" customFormat="1" x14ac:dyDescent="0.45">
      <c r="A190">
        <v>183</v>
      </c>
      <c r="B190" s="171" t="s">
        <v>475</v>
      </c>
      <c r="C190" t="s">
        <v>479</v>
      </c>
      <c r="D190"/>
      <c r="E190" s="6"/>
      <c r="F190" s="83">
        <v>487.22</v>
      </c>
      <c r="G190" s="86"/>
      <c r="H190" s="86"/>
      <c r="I190" s="240">
        <f t="shared" si="2"/>
        <v>54429.109999999942</v>
      </c>
      <c r="J190"/>
    </row>
    <row r="191" spans="1:10" s="62" customFormat="1" x14ac:dyDescent="0.45">
      <c r="A191">
        <v>184</v>
      </c>
      <c r="B191" s="171" t="s">
        <v>475</v>
      </c>
      <c r="C191" t="s">
        <v>478</v>
      </c>
      <c r="D191" t="s">
        <v>481</v>
      </c>
      <c r="E191" s="6"/>
      <c r="F191" s="83">
        <v>608.30999999999995</v>
      </c>
      <c r="G191" s="86"/>
      <c r="H191" s="86"/>
      <c r="I191" s="240">
        <f t="shared" si="2"/>
        <v>55037.41999999994</v>
      </c>
      <c r="J191"/>
    </row>
    <row r="192" spans="1:10" s="62" customFormat="1" x14ac:dyDescent="0.45">
      <c r="A192">
        <v>185</v>
      </c>
      <c r="B192" s="171" t="s">
        <v>474</v>
      </c>
      <c r="C192" t="s">
        <v>85</v>
      </c>
      <c r="D192"/>
      <c r="E192" s="6"/>
      <c r="F192" s="83">
        <v>500</v>
      </c>
      <c r="G192" s="86"/>
      <c r="H192" s="86">
        <v>0.75</v>
      </c>
      <c r="I192" s="240">
        <f t="shared" si="2"/>
        <v>55536.66999999994</v>
      </c>
      <c r="J192"/>
    </row>
    <row r="193" spans="1:10" s="62" customFormat="1" x14ac:dyDescent="0.45">
      <c r="A193">
        <v>186</v>
      </c>
      <c r="B193" s="171" t="s">
        <v>474</v>
      </c>
      <c r="C193" t="s">
        <v>119</v>
      </c>
      <c r="D193"/>
      <c r="E193" s="6"/>
      <c r="F193" s="6"/>
      <c r="G193" s="86"/>
      <c r="H193" s="86"/>
      <c r="I193" s="240">
        <f t="shared" si="2"/>
        <v>55536.66999999994</v>
      </c>
      <c r="J193"/>
    </row>
    <row r="194" spans="1:10" s="62" customFormat="1" x14ac:dyDescent="0.45">
      <c r="A194">
        <v>187</v>
      </c>
      <c r="B194" s="171" t="s">
        <v>473</v>
      </c>
      <c r="C194" t="s">
        <v>223</v>
      </c>
      <c r="D194"/>
      <c r="E194" s="6"/>
      <c r="F194" s="6"/>
      <c r="G194" s="271">
        <v>405.27</v>
      </c>
      <c r="H194" s="86"/>
      <c r="I194" s="240">
        <f t="shared" si="2"/>
        <v>55131.399999999943</v>
      </c>
      <c r="J194"/>
    </row>
    <row r="195" spans="1:10" s="62" customFormat="1" x14ac:dyDescent="0.45">
      <c r="A195">
        <v>188</v>
      </c>
      <c r="B195" s="171" t="s">
        <v>473</v>
      </c>
      <c r="C195" t="s">
        <v>85</v>
      </c>
      <c r="D195"/>
      <c r="E195" s="6"/>
      <c r="F195" s="83">
        <v>267.47000000000003</v>
      </c>
      <c r="G195" s="86"/>
      <c r="H195" s="86"/>
      <c r="I195" s="240">
        <f t="shared" si="2"/>
        <v>55398.869999999944</v>
      </c>
      <c r="J195"/>
    </row>
    <row r="196" spans="1:10" s="62" customFormat="1" x14ac:dyDescent="0.45">
      <c r="A196">
        <v>189</v>
      </c>
      <c r="B196" s="171" t="s">
        <v>473</v>
      </c>
      <c r="C196" t="s">
        <v>85</v>
      </c>
      <c r="D196"/>
      <c r="E196" s="6"/>
      <c r="F196" s="83">
        <v>349.16</v>
      </c>
      <c r="G196" s="86"/>
      <c r="H196" s="86"/>
      <c r="I196" s="240">
        <f t="shared" si="2"/>
        <v>55748.029999999948</v>
      </c>
      <c r="J196"/>
    </row>
    <row r="197" spans="1:10" s="62" customFormat="1" x14ac:dyDescent="0.45">
      <c r="A197">
        <v>190</v>
      </c>
      <c r="B197" s="171" t="s">
        <v>473</v>
      </c>
      <c r="C197" t="s">
        <v>143</v>
      </c>
      <c r="D197"/>
      <c r="E197" s="6"/>
      <c r="F197" s="83">
        <v>362.8</v>
      </c>
      <c r="G197" s="86"/>
      <c r="H197" s="86"/>
      <c r="I197" s="240">
        <f t="shared" si="2"/>
        <v>56110.829999999951</v>
      </c>
      <c r="J197"/>
    </row>
    <row r="198" spans="1:10" s="62" customFormat="1" x14ac:dyDescent="0.45">
      <c r="A198">
        <v>191</v>
      </c>
      <c r="B198" s="171" t="s">
        <v>473</v>
      </c>
      <c r="C198" t="s">
        <v>85</v>
      </c>
      <c r="D198"/>
      <c r="E198" s="6"/>
      <c r="F198" s="83">
        <v>381.7</v>
      </c>
      <c r="G198" s="86"/>
      <c r="H198" s="86"/>
      <c r="I198" s="240">
        <f t="shared" si="2"/>
        <v>56492.529999999948</v>
      </c>
      <c r="J198"/>
    </row>
    <row r="199" spans="1:10" s="62" customFormat="1" x14ac:dyDescent="0.45">
      <c r="A199">
        <v>192</v>
      </c>
      <c r="B199" s="171" t="s">
        <v>473</v>
      </c>
      <c r="C199" t="s">
        <v>115</v>
      </c>
      <c r="D199"/>
      <c r="E199" s="6"/>
      <c r="F199" s="83">
        <v>394.1</v>
      </c>
      <c r="G199" s="86"/>
      <c r="H199" s="86"/>
      <c r="I199" s="240">
        <f t="shared" si="2"/>
        <v>56886.629999999946</v>
      </c>
      <c r="J199"/>
    </row>
    <row r="200" spans="1:10" s="62" customFormat="1" x14ac:dyDescent="0.45">
      <c r="A200">
        <v>193</v>
      </c>
      <c r="B200" s="171" t="s">
        <v>473</v>
      </c>
      <c r="C200" t="s">
        <v>115</v>
      </c>
      <c r="D200"/>
      <c r="E200" s="6"/>
      <c r="F200" s="83">
        <v>400</v>
      </c>
      <c r="G200" s="86"/>
      <c r="H200" s="86"/>
      <c r="I200" s="240">
        <f t="shared" ref="I200:I208" si="3">I199+F200-G200-H200</f>
        <v>57286.629999999946</v>
      </c>
      <c r="J200"/>
    </row>
    <row r="201" spans="1:10" s="62" customFormat="1" x14ac:dyDescent="0.45">
      <c r="A201">
        <v>194</v>
      </c>
      <c r="B201" s="171" t="s">
        <v>473</v>
      </c>
      <c r="C201" t="s">
        <v>87</v>
      </c>
      <c r="D201"/>
      <c r="E201" s="6"/>
      <c r="F201" s="83">
        <v>469</v>
      </c>
      <c r="G201" s="86"/>
      <c r="H201" s="86"/>
      <c r="I201" s="240">
        <f t="shared" si="3"/>
        <v>57755.629999999946</v>
      </c>
      <c r="J201"/>
    </row>
    <row r="202" spans="1:10" s="62" customFormat="1" x14ac:dyDescent="0.45">
      <c r="A202">
        <v>195</v>
      </c>
      <c r="B202" s="171" t="s">
        <v>473</v>
      </c>
      <c r="C202" t="s">
        <v>143</v>
      </c>
      <c r="D202"/>
      <c r="E202" s="6"/>
      <c r="F202" s="83">
        <v>475.29</v>
      </c>
      <c r="G202" s="86"/>
      <c r="H202" s="86"/>
      <c r="I202" s="240">
        <f t="shared" si="3"/>
        <v>58230.919999999947</v>
      </c>
      <c r="J202"/>
    </row>
    <row r="203" spans="1:10" s="62" customFormat="1" x14ac:dyDescent="0.45">
      <c r="A203">
        <v>196</v>
      </c>
      <c r="B203" s="171" t="s">
        <v>473</v>
      </c>
      <c r="C203" t="s">
        <v>85</v>
      </c>
      <c r="D203"/>
      <c r="E203" s="6"/>
      <c r="F203" s="83">
        <v>600</v>
      </c>
      <c r="G203" s="86"/>
      <c r="H203" s="86"/>
      <c r="I203" s="240">
        <f t="shared" si="3"/>
        <v>58830.919999999947</v>
      </c>
      <c r="J203"/>
    </row>
    <row r="204" spans="1:10" s="62" customFormat="1" x14ac:dyDescent="0.45">
      <c r="A204">
        <v>197</v>
      </c>
      <c r="B204" s="171" t="s">
        <v>473</v>
      </c>
      <c r="C204" t="s">
        <v>85</v>
      </c>
      <c r="D204"/>
      <c r="E204" s="6"/>
      <c r="F204" s="83">
        <v>765.75</v>
      </c>
      <c r="G204" s="86"/>
      <c r="H204" s="86"/>
      <c r="I204" s="240">
        <f t="shared" si="3"/>
        <v>59596.669999999947</v>
      </c>
      <c r="J204"/>
    </row>
    <row r="205" spans="1:10" s="62" customFormat="1" x14ac:dyDescent="0.45">
      <c r="A205">
        <v>198</v>
      </c>
      <c r="B205" s="171" t="s">
        <v>473</v>
      </c>
      <c r="C205" t="s">
        <v>118</v>
      </c>
      <c r="D205"/>
      <c r="E205" s="6"/>
      <c r="F205" s="6"/>
      <c r="G205" s="271">
        <v>724</v>
      </c>
      <c r="H205" s="86"/>
      <c r="I205" s="240">
        <f t="shared" si="3"/>
        <v>58872.669999999947</v>
      </c>
      <c r="J205"/>
    </row>
    <row r="206" spans="1:10" s="62" customFormat="1" x14ac:dyDescent="0.45">
      <c r="A206">
        <v>199</v>
      </c>
      <c r="B206" s="171" t="s">
        <v>473</v>
      </c>
      <c r="C206" t="s">
        <v>118</v>
      </c>
      <c r="D206" t="s">
        <v>481</v>
      </c>
      <c r="E206" s="6"/>
      <c r="F206" s="6"/>
      <c r="G206" s="270">
        <v>608.30999999999995</v>
      </c>
      <c r="H206" s="86"/>
      <c r="I206" s="240">
        <f t="shared" si="3"/>
        <v>58264.35999999995</v>
      </c>
      <c r="J206"/>
    </row>
    <row r="207" spans="1:10" s="62" customFormat="1" x14ac:dyDescent="0.45">
      <c r="A207">
        <v>200</v>
      </c>
      <c r="B207" s="171" t="s">
        <v>473</v>
      </c>
      <c r="C207" t="s">
        <v>211</v>
      </c>
      <c r="D207"/>
      <c r="E207" s="6"/>
      <c r="F207" s="6"/>
      <c r="G207" s="86"/>
      <c r="H207" s="86">
        <v>35</v>
      </c>
      <c r="I207" s="240">
        <f t="shared" si="3"/>
        <v>58229.35999999995</v>
      </c>
      <c r="J207"/>
    </row>
    <row r="208" spans="1:10" s="62" customFormat="1" x14ac:dyDescent="0.45">
      <c r="A208">
        <v>201</v>
      </c>
      <c r="B208" s="171" t="s">
        <v>473</v>
      </c>
      <c r="C208" t="s">
        <v>212</v>
      </c>
      <c r="D208"/>
      <c r="E208" s="6"/>
      <c r="F208" s="6"/>
      <c r="G208" s="86"/>
      <c r="H208" s="86">
        <v>5.5</v>
      </c>
      <c r="I208" s="240">
        <f t="shared" si="3"/>
        <v>58223.85999999995</v>
      </c>
      <c r="J208"/>
    </row>
    <row r="209" spans="1:10" s="62" customFormat="1" ht="14.65" thickBot="1" x14ac:dyDescent="0.5">
      <c r="A209"/>
      <c r="B209" s="171"/>
      <c r="C209"/>
      <c r="D209"/>
      <c r="E209" s="6"/>
      <c r="F209" s="84">
        <f>SUM(F8:F208)</f>
        <v>66912.200000000012</v>
      </c>
      <c r="G209" s="87">
        <f>SUM(G17:G208)</f>
        <v>60329.48000000001</v>
      </c>
      <c r="H209" s="88">
        <f>SUM(H17:H208)</f>
        <v>92.289999999999992</v>
      </c>
      <c r="I209" s="7"/>
      <c r="J209"/>
    </row>
    <row r="210" spans="1:10" s="62" customFormat="1" ht="14.65" thickTop="1" x14ac:dyDescent="0.45">
      <c r="A210"/>
      <c r="B210" s="171" t="s">
        <v>25</v>
      </c>
      <c r="C210" s="6" t="s">
        <v>25</v>
      </c>
      <c r="D210" s="6" t="s">
        <v>25</v>
      </c>
      <c r="E210" s="6" t="s">
        <v>25</v>
      </c>
      <c r="F210" s="47"/>
      <c r="G210" s="86"/>
      <c r="H210" s="86"/>
      <c r="I210" s="7"/>
      <c r="J210"/>
    </row>
    <row r="211" spans="1:10" s="62" customFormat="1" x14ac:dyDescent="0.45">
      <c r="A211"/>
      <c r="B211" s="171"/>
      <c r="C211" s="14" t="s">
        <v>25</v>
      </c>
      <c r="D211"/>
      <c r="E211" s="6"/>
      <c r="F211" s="47" t="s">
        <v>25</v>
      </c>
      <c r="G211" s="86"/>
      <c r="H211" s="86"/>
      <c r="I211" s="7"/>
      <c r="J211"/>
    </row>
    <row r="212" spans="1:10" s="62" customFormat="1" x14ac:dyDescent="0.45">
      <c r="A212"/>
      <c r="B212" s="186"/>
      <c r="C212" s="4"/>
      <c r="D212" s="4"/>
      <c r="E212" s="16"/>
      <c r="F212" s="47"/>
      <c r="G212" s="86"/>
      <c r="H212" s="86"/>
      <c r="I212"/>
      <c r="J212"/>
    </row>
    <row r="213" spans="1:10" s="62" customFormat="1" x14ac:dyDescent="0.45">
      <c r="A213"/>
      <c r="B213" s="186"/>
      <c r="C213" s="307" t="s">
        <v>104</v>
      </c>
      <c r="D213" s="307"/>
      <c r="E213" s="307"/>
      <c r="F213" s="47"/>
      <c r="G213" s="86"/>
      <c r="H213" s="86"/>
      <c r="I213"/>
      <c r="J213"/>
    </row>
    <row r="214" spans="1:10" s="62" customFormat="1" x14ac:dyDescent="0.45">
      <c r="A214"/>
      <c r="B214" s="186"/>
      <c r="C214" s="57"/>
      <c r="D214" s="57"/>
      <c r="E214" s="57"/>
      <c r="F214" s="8"/>
      <c r="G214" s="86"/>
      <c r="H214" s="86"/>
      <c r="I214"/>
      <c r="J214"/>
    </row>
    <row r="215" spans="1:10" s="62" customFormat="1" x14ac:dyDescent="0.45">
      <c r="A215"/>
      <c r="B215" s="186"/>
      <c r="C215" s="17" t="s">
        <v>0</v>
      </c>
      <c r="D215" s="18" t="s">
        <v>12</v>
      </c>
      <c r="E215" s="18" t="s">
        <v>11</v>
      </c>
      <c r="F215" s="8"/>
      <c r="G215" s="86"/>
      <c r="H215" s="86"/>
      <c r="I215"/>
      <c r="J215"/>
    </row>
    <row r="216" spans="1:10" s="62" customFormat="1" x14ac:dyDescent="0.45">
      <c r="A216"/>
      <c r="B216" s="186"/>
      <c r="C216" s="61" t="s">
        <v>30</v>
      </c>
      <c r="D216" s="19"/>
      <c r="E216" s="13">
        <f>SUM(I7)</f>
        <v>51733.429999999978</v>
      </c>
      <c r="F216" s="8"/>
      <c r="G216" s="86"/>
      <c r="H216" s="86"/>
      <c r="I216"/>
      <c r="J216" s="50"/>
    </row>
    <row r="217" spans="1:10" s="62" customFormat="1" x14ac:dyDescent="0.45">
      <c r="A217"/>
      <c r="B217" s="186"/>
      <c r="C217" s="60" t="s">
        <v>42</v>
      </c>
      <c r="D217" s="19" t="s">
        <v>25</v>
      </c>
      <c r="E217" s="12">
        <f>SUM(F209)</f>
        <v>66912.200000000012</v>
      </c>
      <c r="F217" s="8"/>
      <c r="G217" s="86"/>
      <c r="H217" s="86"/>
      <c r="I217"/>
      <c r="J217" s="50"/>
    </row>
    <row r="218" spans="1:10" s="62" customFormat="1" ht="15.75" x14ac:dyDescent="0.5">
      <c r="A218"/>
      <c r="B218" s="186"/>
      <c r="C218" s="20" t="s">
        <v>9</v>
      </c>
      <c r="D218" s="21" t="s">
        <v>25</v>
      </c>
      <c r="E218" s="24">
        <f>SUM(E216:E217)</f>
        <v>118645.62999999999</v>
      </c>
      <c r="F218" s="8"/>
      <c r="G218" s="86" t="s">
        <v>25</v>
      </c>
      <c r="H218" s="86"/>
      <c r="I218"/>
      <c r="J218" s="51">
        <v>43344</v>
      </c>
    </row>
    <row r="219" spans="1:10" s="62" customFormat="1" x14ac:dyDescent="0.45">
      <c r="A219"/>
      <c r="B219" s="186"/>
      <c r="C219" s="4"/>
      <c r="D219" s="4"/>
      <c r="E219" s="25"/>
      <c r="F219" s="8"/>
      <c r="G219" s="86"/>
      <c r="H219" s="86"/>
      <c r="I219"/>
      <c r="J219" s="46"/>
    </row>
    <row r="220" spans="1:10" s="62" customFormat="1" x14ac:dyDescent="0.45">
      <c r="A220"/>
      <c r="B220" s="186"/>
      <c r="C220" s="17" t="s">
        <v>1</v>
      </c>
      <c r="D220" s="4"/>
      <c r="E220" s="25"/>
      <c r="F220" s="8"/>
      <c r="G220" s="86"/>
      <c r="H220" s="86"/>
      <c r="I220"/>
      <c r="J220" s="46"/>
    </row>
    <row r="221" spans="1:10" s="62" customFormat="1" x14ac:dyDescent="0.45">
      <c r="A221"/>
      <c r="B221" s="186"/>
      <c r="C221" s="308" t="s">
        <v>53</v>
      </c>
      <c r="D221" s="308"/>
      <c r="E221" s="44">
        <f>SUM(G22)+G23+G45+G46+G47+G48+G49+G50+G51+G60+G82+G102+G120+G167+G186+G206</f>
        <v>34840.080000000002</v>
      </c>
      <c r="F221" s="8"/>
      <c r="G221" s="86"/>
      <c r="H221" s="86"/>
      <c r="I221"/>
      <c r="J221" s="46"/>
    </row>
    <row r="222" spans="1:10" s="62" customFormat="1" x14ac:dyDescent="0.45">
      <c r="A222"/>
      <c r="B222" s="186"/>
      <c r="C222" s="308" t="s">
        <v>28</v>
      </c>
      <c r="D222" s="308"/>
      <c r="E222" s="45">
        <f>SUM(G93)+G94</f>
        <v>14728.7</v>
      </c>
      <c r="F222" s="8"/>
      <c r="G222" s="86"/>
      <c r="H222" s="86"/>
      <c r="I222"/>
      <c r="J222" s="46"/>
    </row>
    <row r="223" spans="1:10" s="62" customFormat="1" x14ac:dyDescent="0.45">
      <c r="A223"/>
      <c r="B223" s="186"/>
      <c r="C223" s="309" t="s">
        <v>27</v>
      </c>
      <c r="D223" s="310"/>
      <c r="E223" s="82">
        <f>SUM(G83:G92)</f>
        <v>5671.7000000000007</v>
      </c>
      <c r="F223" s="8"/>
      <c r="G223" s="86"/>
      <c r="H223" s="86"/>
      <c r="I223"/>
      <c r="J223" s="46"/>
    </row>
    <row r="224" spans="1:10" s="62" customFormat="1" x14ac:dyDescent="0.45">
      <c r="A224"/>
      <c r="B224" s="186"/>
      <c r="C224" s="309" t="s">
        <v>40</v>
      </c>
      <c r="D224" s="310"/>
      <c r="E224" s="39">
        <f>SUM(G95)+G96</f>
        <v>2446.65</v>
      </c>
      <c r="F224" s="8"/>
      <c r="G224" s="86"/>
      <c r="H224" s="86"/>
      <c r="I224"/>
      <c r="J224" s="46"/>
    </row>
    <row r="225" spans="1:14" s="62" customFormat="1" x14ac:dyDescent="0.45">
      <c r="A225"/>
      <c r="B225" s="186"/>
      <c r="C225" s="308" t="s">
        <v>29</v>
      </c>
      <c r="D225" s="308"/>
      <c r="E225" s="56">
        <f>SUM(G62)+G74+G80</f>
        <v>65.3</v>
      </c>
      <c r="F225" s="8"/>
      <c r="G225" s="86"/>
      <c r="H225" s="86"/>
      <c r="I225"/>
      <c r="J225" s="46"/>
    </row>
    <row r="226" spans="1:14" s="62" customFormat="1" x14ac:dyDescent="0.45">
      <c r="A226"/>
      <c r="B226" s="186"/>
      <c r="C226" s="308" t="s">
        <v>52</v>
      </c>
      <c r="D226" s="308"/>
      <c r="E226" s="40">
        <f>SUM(G24)+G55+G61+G73+G79+G81+G101+G156+G157+G166+G205+G194</f>
        <v>2577.0499999999997</v>
      </c>
      <c r="F226" s="8" t="s">
        <v>25</v>
      </c>
      <c r="G226" s="86"/>
      <c r="H226" s="86"/>
      <c r="I226"/>
      <c r="J226" s="46"/>
    </row>
    <row r="227" spans="1:14" s="62" customFormat="1" x14ac:dyDescent="0.45">
      <c r="A227"/>
      <c r="B227" s="186"/>
      <c r="C227" s="308" t="s">
        <v>43</v>
      </c>
      <c r="D227" s="308"/>
      <c r="E227" s="41">
        <f>SUM(H209)</f>
        <v>92.289999999999992</v>
      </c>
      <c r="F227" s="8" t="s">
        <v>25</v>
      </c>
      <c r="G227" s="86" t="s">
        <v>25</v>
      </c>
      <c r="H227" s="86"/>
      <c r="I227"/>
      <c r="J227" s="46"/>
    </row>
    <row r="228" spans="1:14" s="62" customFormat="1" x14ac:dyDescent="0.45">
      <c r="A228"/>
      <c r="B228" s="186"/>
      <c r="C228" s="22" t="s">
        <v>10</v>
      </c>
      <c r="D228" s="4"/>
      <c r="E228" s="43">
        <f>SUM(E221:E227)</f>
        <v>60421.770000000004</v>
      </c>
      <c r="F228" s="8"/>
      <c r="G228" s="86"/>
      <c r="H228" s="86"/>
      <c r="I228"/>
      <c r="J228" s="46"/>
    </row>
    <row r="229" spans="1:14" s="62" customFormat="1" ht="14.65" thickBot="1" x14ac:dyDescent="0.5">
      <c r="A229"/>
      <c r="B229" s="186"/>
      <c r="C229" s="4"/>
      <c r="D229" s="4"/>
      <c r="E229" s="23"/>
      <c r="F229" s="8"/>
      <c r="G229" s="86"/>
      <c r="H229" s="86"/>
      <c r="I229"/>
      <c r="J229" s="46"/>
    </row>
    <row r="230" spans="1:14" s="62" customFormat="1" ht="16.149999999999999" thickBot="1" x14ac:dyDescent="0.55000000000000004">
      <c r="A230"/>
      <c r="B230" s="186"/>
      <c r="C230" s="304" t="s">
        <v>3</v>
      </c>
      <c r="D230" s="305"/>
      <c r="E230" s="28">
        <f>SUM(-E228,E218)</f>
        <v>58223.859999999986</v>
      </c>
      <c r="F230" s="8"/>
      <c r="G230" s="86"/>
      <c r="H230" s="86"/>
      <c r="I230"/>
      <c r="J230" s="46" t="s">
        <v>24</v>
      </c>
    </row>
    <row r="231" spans="1:14" s="62" customFormat="1" x14ac:dyDescent="0.45">
      <c r="A231"/>
      <c r="B231" s="186"/>
      <c r="C231" s="4"/>
      <c r="D231" s="4"/>
      <c r="E231" s="31"/>
      <c r="F231" s="54"/>
      <c r="G231" s="86">
        <f>SUM(E230,-I208)</f>
        <v>0</v>
      </c>
      <c r="H231" s="86"/>
      <c r="I231"/>
      <c r="J231" s="50"/>
    </row>
    <row r="232" spans="1:14" s="62" customFormat="1" x14ac:dyDescent="0.45">
      <c r="A232"/>
      <c r="B232" s="186"/>
      <c r="C232" s="4"/>
      <c r="D232" s="4"/>
      <c r="E232" s="53"/>
      <c r="F232" s="54"/>
      <c r="G232" s="86"/>
      <c r="H232" s="86"/>
      <c r="I232"/>
      <c r="J232" s="50"/>
    </row>
    <row r="233" spans="1:14" s="62" customFormat="1" x14ac:dyDescent="0.45">
      <c r="A233"/>
      <c r="B233" s="171"/>
      <c r="C233"/>
      <c r="D233"/>
      <c r="E233" s="30"/>
      <c r="F233" s="54"/>
      <c r="G233" s="86"/>
      <c r="H233" s="86"/>
      <c r="I233"/>
      <c r="J233" s="50"/>
    </row>
    <row r="234" spans="1:14" s="62" customFormat="1" x14ac:dyDescent="0.45">
      <c r="A234"/>
      <c r="B234" s="171"/>
      <c r="C234"/>
      <c r="D234"/>
      <c r="E234" s="30"/>
      <c r="F234" s="8"/>
      <c r="G234" s="86"/>
      <c r="H234" s="86"/>
      <c r="I234"/>
      <c r="J234"/>
    </row>
    <row r="235" spans="1:14" s="8" customFormat="1" x14ac:dyDescent="0.45">
      <c r="A235"/>
      <c r="B235" s="107"/>
      <c r="C235"/>
      <c r="D235"/>
      <c r="E235" s="30"/>
      <c r="G235" s="86"/>
      <c r="H235" s="86"/>
      <c r="I235"/>
      <c r="J235"/>
      <c r="K235" s="63"/>
      <c r="L235" s="63"/>
      <c r="M235" s="63"/>
      <c r="N235" s="63"/>
    </row>
    <row r="236" spans="1:14" s="8" customFormat="1" x14ac:dyDescent="0.45">
      <c r="A236"/>
      <c r="B236" s="107"/>
      <c r="C236"/>
      <c r="D236"/>
      <c r="E236" s="30">
        <v>11</v>
      </c>
      <c r="G236" s="86"/>
      <c r="H236" s="86"/>
      <c r="I236"/>
      <c r="J236"/>
      <c r="K236" s="63"/>
      <c r="L236" s="63"/>
      <c r="M236" s="63"/>
      <c r="N236" s="63"/>
    </row>
    <row r="237" spans="1:14" s="8" customFormat="1" x14ac:dyDescent="0.45">
      <c r="A237"/>
      <c r="B237" s="107"/>
      <c r="C237"/>
      <c r="D237"/>
      <c r="E237" s="30"/>
      <c r="G237" s="86"/>
      <c r="H237" s="86"/>
      <c r="I237"/>
      <c r="J237"/>
      <c r="K237" s="63"/>
      <c r="L237" s="63"/>
      <c r="M237" s="63"/>
      <c r="N237" s="63"/>
    </row>
    <row r="238" spans="1:14" s="8" customFormat="1" x14ac:dyDescent="0.45">
      <c r="A238"/>
      <c r="B238" s="107"/>
      <c r="C238"/>
      <c r="D238"/>
      <c r="E238" s="30"/>
      <c r="G238" s="86"/>
      <c r="H238" s="86"/>
      <c r="I238"/>
      <c r="J238"/>
      <c r="K238" s="63"/>
      <c r="L238" s="63"/>
      <c r="M238" s="63"/>
      <c r="N238" s="63"/>
    </row>
    <row r="239" spans="1:14" s="8" customFormat="1" x14ac:dyDescent="0.45">
      <c r="A239"/>
      <c r="B239" s="107"/>
      <c r="C239"/>
      <c r="D239"/>
      <c r="E239" s="38"/>
      <c r="G239" s="86"/>
      <c r="H239" s="86"/>
      <c r="I239"/>
      <c r="J239"/>
      <c r="K239" s="63"/>
      <c r="L239" s="63"/>
      <c r="M239" s="63"/>
      <c r="N239" s="63"/>
    </row>
  </sheetData>
  <sortState xmlns:xlrd2="http://schemas.microsoft.com/office/spreadsheetml/2017/richdata2" ref="B188:G208">
    <sortCondition ref="B188:B208"/>
  </sortState>
  <mergeCells count="15">
    <mergeCell ref="C226:D226"/>
    <mergeCell ref="C227:D227"/>
    <mergeCell ref="C230:D230"/>
    <mergeCell ref="C213:E213"/>
    <mergeCell ref="C221:D221"/>
    <mergeCell ref="C222:D222"/>
    <mergeCell ref="C223:D223"/>
    <mergeCell ref="C224:D224"/>
    <mergeCell ref="C225:D225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F319D-50B9-4980-9178-0DC3AD176BED}">
  <sheetPr>
    <tabColor theme="9" tint="-0.249977111117893"/>
  </sheetPr>
  <dimension ref="A1:N272"/>
  <sheetViews>
    <sheetView topLeftCell="A4" zoomScale="80" zoomScaleNormal="80" workbookViewId="0">
      <pane xSplit="1" ySplit="3" topLeftCell="B244" activePane="bottomRight" state="frozen"/>
      <selection activeCell="D98" sqref="D98"/>
      <selection pane="topRight" activeCell="D98" sqref="D98"/>
      <selection pane="bottomLeft" activeCell="D98" sqref="D98"/>
      <selection pane="bottomRight" activeCell="C246" sqref="C246:E246"/>
    </sheetView>
  </sheetViews>
  <sheetFormatPr baseColWidth="10" defaultRowHeight="14.25" x14ac:dyDescent="0.45"/>
  <cols>
    <col min="2" max="2" width="11.8632812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90" bestFit="1" customWidth="1"/>
    <col min="8" max="8" width="9.73046875" style="86" customWidth="1"/>
    <col min="9" max="9" width="12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58">
        <v>2019</v>
      </c>
    </row>
    <row r="2" spans="1:10" x14ac:dyDescent="0.45">
      <c r="B2" s="3" t="s">
        <v>31</v>
      </c>
      <c r="C2" s="3"/>
      <c r="D2" s="3"/>
      <c r="E2" s="15"/>
      <c r="F2" s="9"/>
      <c r="G2" s="91"/>
      <c r="H2" s="89"/>
    </row>
    <row r="3" spans="1:10" x14ac:dyDescent="0.45">
      <c r="B3" s="3" t="s">
        <v>26</v>
      </c>
      <c r="C3" s="5">
        <v>20537982765</v>
      </c>
      <c r="D3" s="3"/>
      <c r="E3" s="15"/>
      <c r="F3" s="9"/>
      <c r="G3" s="91"/>
      <c r="H3" s="89"/>
      <c r="I3" s="3"/>
    </row>
    <row r="4" spans="1:10" x14ac:dyDescent="0.45">
      <c r="B4" s="3" t="s">
        <v>6</v>
      </c>
      <c r="C4" s="5" t="s">
        <v>41</v>
      </c>
      <c r="D4" s="3"/>
      <c r="E4" s="15"/>
      <c r="F4" s="9"/>
      <c r="G4" s="91"/>
      <c r="H4" s="89"/>
      <c r="I4" s="3"/>
    </row>
    <row r="5" spans="1:10" ht="15" customHeight="1" x14ac:dyDescent="0.45">
      <c r="A5" s="1"/>
      <c r="B5" s="312" t="s">
        <v>2</v>
      </c>
      <c r="C5" s="312" t="s">
        <v>32</v>
      </c>
      <c r="D5" s="306" t="s">
        <v>36</v>
      </c>
      <c r="E5" s="306"/>
      <c r="F5" s="313" t="s">
        <v>7</v>
      </c>
      <c r="G5" s="318" t="s">
        <v>8</v>
      </c>
      <c r="H5" s="317" t="s">
        <v>5</v>
      </c>
      <c r="I5" s="37" t="s">
        <v>3</v>
      </c>
    </row>
    <row r="6" spans="1:10" x14ac:dyDescent="0.45">
      <c r="A6" s="2"/>
      <c r="B6" s="312"/>
      <c r="C6" s="312"/>
      <c r="D6" s="306"/>
      <c r="E6" s="306"/>
      <c r="F6" s="313"/>
      <c r="G6" s="318"/>
      <c r="H6" s="317"/>
      <c r="I6" s="37" t="s">
        <v>4</v>
      </c>
    </row>
    <row r="7" spans="1:10" s="62" customFormat="1" x14ac:dyDescent="0.45">
      <c r="A7"/>
      <c r="B7"/>
      <c r="C7" s="3" t="s">
        <v>30</v>
      </c>
      <c r="D7" t="s">
        <v>25</v>
      </c>
      <c r="E7" s="6"/>
      <c r="F7" s="8"/>
      <c r="G7" s="90"/>
      <c r="H7" s="86"/>
      <c r="I7" s="9">
        <f>SUM('JUN25'!E230)</f>
        <v>58223.859999999986</v>
      </c>
      <c r="J7"/>
    </row>
    <row r="8" spans="1:10" s="62" customFormat="1" x14ac:dyDescent="0.45">
      <c r="A8">
        <v>1</v>
      </c>
      <c r="B8" s="171" t="s">
        <v>482</v>
      </c>
      <c r="C8" t="s">
        <v>141</v>
      </c>
      <c r="D8"/>
      <c r="E8" s="6"/>
      <c r="F8" s="6"/>
      <c r="G8" s="247">
        <v>250</v>
      </c>
      <c r="H8" s="86"/>
      <c r="I8" s="240">
        <f>I7+F8-G8-H8</f>
        <v>57973.859999999986</v>
      </c>
      <c r="J8"/>
    </row>
    <row r="9" spans="1:10" s="62" customFormat="1" x14ac:dyDescent="0.45">
      <c r="A9">
        <v>2</v>
      </c>
      <c r="B9" s="171" t="s">
        <v>482</v>
      </c>
      <c r="C9" t="s">
        <v>118</v>
      </c>
      <c r="D9"/>
      <c r="E9" s="6"/>
      <c r="F9" s="6"/>
      <c r="G9" s="248">
        <v>40</v>
      </c>
      <c r="H9" s="86"/>
      <c r="I9" s="240">
        <f t="shared" ref="I9:I72" si="0">I8+F9-G9-H9</f>
        <v>57933.859999999986</v>
      </c>
      <c r="J9"/>
    </row>
    <row r="10" spans="1:10" s="62" customFormat="1" x14ac:dyDescent="0.45">
      <c r="A10">
        <v>3</v>
      </c>
      <c r="B10" s="171" t="s">
        <v>482</v>
      </c>
      <c r="C10" t="s">
        <v>118</v>
      </c>
      <c r="D10"/>
      <c r="E10" s="6"/>
      <c r="F10" s="6"/>
      <c r="G10" s="247">
        <v>452</v>
      </c>
      <c r="H10" s="86"/>
      <c r="I10" s="240">
        <f t="shared" si="0"/>
        <v>57481.859999999986</v>
      </c>
      <c r="J10"/>
    </row>
    <row r="11" spans="1:10" s="62" customFormat="1" x14ac:dyDescent="0.45">
      <c r="A11">
        <v>4</v>
      </c>
      <c r="B11" s="171" t="s">
        <v>482</v>
      </c>
      <c r="C11" t="s">
        <v>115</v>
      </c>
      <c r="D11"/>
      <c r="E11" s="6"/>
      <c r="F11" s="83">
        <v>553</v>
      </c>
      <c r="G11" s="90"/>
      <c r="H11" s="86"/>
      <c r="I11" s="240">
        <f t="shared" si="0"/>
        <v>58034.859999999986</v>
      </c>
      <c r="J11"/>
    </row>
    <row r="12" spans="1:10" s="62" customFormat="1" x14ac:dyDescent="0.45">
      <c r="A12">
        <v>5</v>
      </c>
      <c r="B12" s="171" t="s">
        <v>482</v>
      </c>
      <c r="C12" t="s">
        <v>87</v>
      </c>
      <c r="D12"/>
      <c r="E12" s="6"/>
      <c r="F12" s="83">
        <v>500</v>
      </c>
      <c r="G12" s="90"/>
      <c r="H12" s="86"/>
      <c r="I12" s="240">
        <f t="shared" si="0"/>
        <v>58534.859999999986</v>
      </c>
      <c r="J12"/>
    </row>
    <row r="13" spans="1:10" s="62" customFormat="1" x14ac:dyDescent="0.45">
      <c r="A13">
        <v>6</v>
      </c>
      <c r="B13" s="171" t="s">
        <v>482</v>
      </c>
      <c r="C13" t="s">
        <v>87</v>
      </c>
      <c r="D13"/>
      <c r="E13" s="6"/>
      <c r="F13" s="83">
        <v>500</v>
      </c>
      <c r="G13" s="90"/>
      <c r="H13" s="86"/>
      <c r="I13" s="240">
        <f t="shared" si="0"/>
        <v>59034.859999999986</v>
      </c>
      <c r="J13"/>
    </row>
    <row r="14" spans="1:10" s="62" customFormat="1" x14ac:dyDescent="0.45">
      <c r="A14">
        <v>7</v>
      </c>
      <c r="B14" s="171" t="s">
        <v>482</v>
      </c>
      <c r="C14" t="s">
        <v>85</v>
      </c>
      <c r="D14"/>
      <c r="E14" s="6"/>
      <c r="F14" s="83">
        <v>448</v>
      </c>
      <c r="G14" s="90"/>
      <c r="H14" s="86"/>
      <c r="I14" s="240">
        <f t="shared" si="0"/>
        <v>59482.859999999986</v>
      </c>
      <c r="J14"/>
    </row>
    <row r="15" spans="1:10" s="62" customFormat="1" x14ac:dyDescent="0.45">
      <c r="A15">
        <v>8</v>
      </c>
      <c r="B15" s="171" t="s">
        <v>482</v>
      </c>
      <c r="C15" t="s">
        <v>115</v>
      </c>
      <c r="D15"/>
      <c r="E15" s="6"/>
      <c r="F15" s="83">
        <v>435</v>
      </c>
      <c r="G15" s="90"/>
      <c r="H15" s="86"/>
      <c r="I15" s="240">
        <f t="shared" si="0"/>
        <v>59917.859999999986</v>
      </c>
      <c r="J15"/>
    </row>
    <row r="16" spans="1:10" s="62" customFormat="1" x14ac:dyDescent="0.45">
      <c r="A16">
        <v>9</v>
      </c>
      <c r="B16" s="171" t="s">
        <v>482</v>
      </c>
      <c r="C16" t="s">
        <v>85</v>
      </c>
      <c r="D16"/>
      <c r="E16" s="6"/>
      <c r="F16" s="83">
        <v>416.11</v>
      </c>
      <c r="G16" s="90"/>
      <c r="H16" s="86"/>
      <c r="I16" s="240">
        <f t="shared" si="0"/>
        <v>60333.969999999987</v>
      </c>
      <c r="J16"/>
    </row>
    <row r="17" spans="1:10" s="62" customFormat="1" x14ac:dyDescent="0.45">
      <c r="A17">
        <v>10</v>
      </c>
      <c r="B17" s="171" t="s">
        <v>482</v>
      </c>
      <c r="C17" t="s">
        <v>85</v>
      </c>
      <c r="D17"/>
      <c r="E17" s="6"/>
      <c r="F17" s="83">
        <v>387.21</v>
      </c>
      <c r="G17" s="90"/>
      <c r="H17" s="86"/>
      <c r="I17" s="240">
        <f t="shared" si="0"/>
        <v>60721.179999999986</v>
      </c>
      <c r="J17"/>
    </row>
    <row r="18" spans="1:10" s="62" customFormat="1" x14ac:dyDescent="0.45">
      <c r="A18">
        <v>11</v>
      </c>
      <c r="B18" s="171" t="s">
        <v>482</v>
      </c>
      <c r="C18" t="s">
        <v>85</v>
      </c>
      <c r="D18"/>
      <c r="E18" s="6"/>
      <c r="F18" s="83">
        <v>371.01</v>
      </c>
      <c r="G18" s="90"/>
      <c r="H18" s="86"/>
      <c r="I18" s="240">
        <f t="shared" si="0"/>
        <v>61092.189999999988</v>
      </c>
      <c r="J18"/>
    </row>
    <row r="19" spans="1:10" s="62" customFormat="1" x14ac:dyDescent="0.45">
      <c r="A19">
        <v>12</v>
      </c>
      <c r="B19" s="171" t="s">
        <v>482</v>
      </c>
      <c r="C19" t="s">
        <v>113</v>
      </c>
      <c r="D19"/>
      <c r="E19" s="6"/>
      <c r="F19" s="83">
        <v>370</v>
      </c>
      <c r="G19" s="90"/>
      <c r="H19" s="86"/>
      <c r="I19" s="240">
        <f t="shared" si="0"/>
        <v>61462.189999999988</v>
      </c>
      <c r="J19"/>
    </row>
    <row r="20" spans="1:10" s="62" customFormat="1" x14ac:dyDescent="0.45">
      <c r="A20">
        <v>13</v>
      </c>
      <c r="B20" s="171" t="s">
        <v>482</v>
      </c>
      <c r="C20" t="s">
        <v>85</v>
      </c>
      <c r="D20"/>
      <c r="E20" s="6"/>
      <c r="F20" s="83">
        <v>370</v>
      </c>
      <c r="G20" s="90"/>
      <c r="H20" s="86"/>
      <c r="I20" s="240">
        <f t="shared" si="0"/>
        <v>61832.189999999988</v>
      </c>
      <c r="J20"/>
    </row>
    <row r="21" spans="1:10" s="62" customFormat="1" x14ac:dyDescent="0.45">
      <c r="A21">
        <v>14</v>
      </c>
      <c r="B21" s="171" t="s">
        <v>482</v>
      </c>
      <c r="C21" t="s">
        <v>115</v>
      </c>
      <c r="D21"/>
      <c r="E21" s="6"/>
      <c r="F21" s="83">
        <v>369.52</v>
      </c>
      <c r="G21" s="90"/>
      <c r="H21" s="86"/>
      <c r="I21" s="240">
        <f t="shared" si="0"/>
        <v>62201.709999999985</v>
      </c>
      <c r="J21"/>
    </row>
    <row r="22" spans="1:10" s="62" customFormat="1" x14ac:dyDescent="0.45">
      <c r="A22">
        <v>15</v>
      </c>
      <c r="B22" s="171" t="s">
        <v>482</v>
      </c>
      <c r="C22" t="s">
        <v>87</v>
      </c>
      <c r="D22"/>
      <c r="E22" s="6"/>
      <c r="F22" s="83">
        <v>362.45</v>
      </c>
      <c r="G22" s="90"/>
      <c r="H22" s="86"/>
      <c r="I22" s="240">
        <f t="shared" si="0"/>
        <v>62564.159999999982</v>
      </c>
      <c r="J22"/>
    </row>
    <row r="23" spans="1:10" s="62" customFormat="1" x14ac:dyDescent="0.45">
      <c r="A23">
        <v>16</v>
      </c>
      <c r="B23" s="171" t="s">
        <v>482</v>
      </c>
      <c r="C23" t="s">
        <v>87</v>
      </c>
      <c r="D23"/>
      <c r="E23" s="6"/>
      <c r="F23" s="83">
        <v>100</v>
      </c>
      <c r="G23" s="90"/>
      <c r="H23" s="86"/>
      <c r="I23" s="240">
        <f t="shared" si="0"/>
        <v>62664.159999999982</v>
      </c>
      <c r="J23"/>
    </row>
    <row r="24" spans="1:10" s="62" customFormat="1" x14ac:dyDescent="0.45">
      <c r="A24">
        <v>17</v>
      </c>
      <c r="B24" s="171" t="s">
        <v>484</v>
      </c>
      <c r="C24" t="s">
        <v>85</v>
      </c>
      <c r="D24"/>
      <c r="E24" s="6"/>
      <c r="F24" s="83">
        <v>888</v>
      </c>
      <c r="G24" s="90"/>
      <c r="H24" s="86"/>
      <c r="I24" s="240">
        <f t="shared" si="0"/>
        <v>63552.159999999982</v>
      </c>
      <c r="J24"/>
    </row>
    <row r="25" spans="1:10" s="62" customFormat="1" x14ac:dyDescent="0.45">
      <c r="A25">
        <v>18</v>
      </c>
      <c r="B25" s="171" t="s">
        <v>484</v>
      </c>
      <c r="C25" t="s">
        <v>85</v>
      </c>
      <c r="D25"/>
      <c r="E25" s="6"/>
      <c r="F25" s="83">
        <v>788.83</v>
      </c>
      <c r="G25" s="90"/>
      <c r="H25" s="86"/>
      <c r="I25" s="240">
        <f t="shared" si="0"/>
        <v>64340.989999999983</v>
      </c>
      <c r="J25"/>
    </row>
    <row r="26" spans="1:10" s="62" customFormat="1" x14ac:dyDescent="0.45">
      <c r="A26">
        <v>19</v>
      </c>
      <c r="B26" s="171" t="s">
        <v>484</v>
      </c>
      <c r="C26" t="s">
        <v>85</v>
      </c>
      <c r="D26"/>
      <c r="E26" s="6"/>
      <c r="F26" s="83">
        <v>383.31</v>
      </c>
      <c r="G26" s="90"/>
      <c r="H26" s="86"/>
      <c r="I26" s="240">
        <f t="shared" si="0"/>
        <v>64724.299999999981</v>
      </c>
      <c r="J26"/>
    </row>
    <row r="27" spans="1:10" s="62" customFormat="1" x14ac:dyDescent="0.45">
      <c r="A27">
        <v>20</v>
      </c>
      <c r="B27" s="171" t="s">
        <v>484</v>
      </c>
      <c r="C27" t="s">
        <v>113</v>
      </c>
      <c r="D27"/>
      <c r="E27" s="6"/>
      <c r="F27" s="83">
        <v>383</v>
      </c>
      <c r="G27" s="90"/>
      <c r="H27" s="86"/>
      <c r="I27" s="240">
        <f t="shared" si="0"/>
        <v>65107.299999999981</v>
      </c>
      <c r="J27"/>
    </row>
    <row r="28" spans="1:10" s="62" customFormat="1" x14ac:dyDescent="0.45">
      <c r="A28">
        <v>21</v>
      </c>
      <c r="B28" s="171" t="s">
        <v>484</v>
      </c>
      <c r="C28" t="s">
        <v>86</v>
      </c>
      <c r="D28"/>
      <c r="E28" s="6"/>
      <c r="F28" s="83">
        <v>379.25</v>
      </c>
      <c r="G28" s="90"/>
      <c r="H28" s="86"/>
      <c r="I28" s="240">
        <f t="shared" si="0"/>
        <v>65486.549999999981</v>
      </c>
      <c r="J28"/>
    </row>
    <row r="29" spans="1:10" s="62" customFormat="1" x14ac:dyDescent="0.45">
      <c r="A29">
        <v>22</v>
      </c>
      <c r="B29" s="171" t="s">
        <v>484</v>
      </c>
      <c r="C29" t="s">
        <v>85</v>
      </c>
      <c r="D29"/>
      <c r="E29" s="6"/>
      <c r="F29" s="83">
        <v>373.03</v>
      </c>
      <c r="G29" s="90"/>
      <c r="H29" s="86"/>
      <c r="I29" s="240">
        <f t="shared" si="0"/>
        <v>65859.579999999987</v>
      </c>
      <c r="J29"/>
    </row>
    <row r="30" spans="1:10" s="62" customFormat="1" x14ac:dyDescent="0.45">
      <c r="A30">
        <v>23</v>
      </c>
      <c r="B30" s="171" t="s">
        <v>484</v>
      </c>
      <c r="C30" t="s">
        <v>115</v>
      </c>
      <c r="D30"/>
      <c r="E30" s="6"/>
      <c r="F30" s="83">
        <v>368</v>
      </c>
      <c r="G30" s="90"/>
      <c r="H30" s="86"/>
      <c r="I30" s="240">
        <f t="shared" si="0"/>
        <v>66227.579999999987</v>
      </c>
      <c r="J30"/>
    </row>
    <row r="31" spans="1:10" s="62" customFormat="1" x14ac:dyDescent="0.45">
      <c r="A31">
        <v>24</v>
      </c>
      <c r="B31" s="171" t="s">
        <v>484</v>
      </c>
      <c r="C31" t="s">
        <v>485</v>
      </c>
      <c r="D31"/>
      <c r="E31" s="6"/>
      <c r="F31" s="83">
        <v>355.5</v>
      </c>
      <c r="G31" s="90"/>
      <c r="H31" s="86"/>
      <c r="I31" s="240">
        <f t="shared" si="0"/>
        <v>66583.079999999987</v>
      </c>
      <c r="J31"/>
    </row>
    <row r="32" spans="1:10" s="62" customFormat="1" x14ac:dyDescent="0.45">
      <c r="A32">
        <v>25</v>
      </c>
      <c r="B32" s="171" t="s">
        <v>484</v>
      </c>
      <c r="C32" t="s">
        <v>86</v>
      </c>
      <c r="D32"/>
      <c r="E32" s="6"/>
      <c r="F32" s="83">
        <v>337.08</v>
      </c>
      <c r="G32" s="90"/>
      <c r="H32" s="86"/>
      <c r="I32" s="240">
        <f t="shared" si="0"/>
        <v>66920.159999999989</v>
      </c>
      <c r="J32"/>
    </row>
    <row r="33" spans="1:10" s="62" customFormat="1" x14ac:dyDescent="0.45">
      <c r="A33">
        <v>26</v>
      </c>
      <c r="B33" s="171" t="s">
        <v>484</v>
      </c>
      <c r="C33" t="s">
        <v>85</v>
      </c>
      <c r="D33"/>
      <c r="E33" s="6"/>
      <c r="F33" s="83">
        <v>328.63</v>
      </c>
      <c r="G33" s="90"/>
      <c r="H33" s="86"/>
      <c r="I33" s="240">
        <f t="shared" si="0"/>
        <v>67248.789999999994</v>
      </c>
      <c r="J33"/>
    </row>
    <row r="34" spans="1:10" s="62" customFormat="1" x14ac:dyDescent="0.45">
      <c r="A34">
        <v>27</v>
      </c>
      <c r="B34" s="171" t="s">
        <v>484</v>
      </c>
      <c r="C34" t="s">
        <v>115</v>
      </c>
      <c r="D34"/>
      <c r="E34" s="6"/>
      <c r="F34" s="83">
        <v>18</v>
      </c>
      <c r="G34" s="90"/>
      <c r="H34" s="86"/>
      <c r="I34" s="240">
        <f t="shared" si="0"/>
        <v>67266.789999999994</v>
      </c>
      <c r="J34"/>
    </row>
    <row r="35" spans="1:10" s="62" customFormat="1" x14ac:dyDescent="0.45">
      <c r="A35">
        <v>28</v>
      </c>
      <c r="B35" s="171" t="s">
        <v>483</v>
      </c>
      <c r="C35" t="s">
        <v>118</v>
      </c>
      <c r="D35"/>
      <c r="E35" s="6"/>
      <c r="F35" s="6"/>
      <c r="G35" s="247">
        <v>136</v>
      </c>
      <c r="H35" s="86"/>
      <c r="I35" s="240">
        <f t="shared" si="0"/>
        <v>67130.789999999994</v>
      </c>
      <c r="J35"/>
    </row>
    <row r="36" spans="1:10" s="62" customFormat="1" x14ac:dyDescent="0.45">
      <c r="A36">
        <v>29</v>
      </c>
      <c r="B36" s="171" t="s">
        <v>483</v>
      </c>
      <c r="C36" t="s">
        <v>119</v>
      </c>
      <c r="D36"/>
      <c r="E36" s="6"/>
      <c r="F36" s="6"/>
      <c r="G36" s="90"/>
      <c r="H36" s="86">
        <v>0.1</v>
      </c>
      <c r="I36" s="240">
        <f t="shared" si="0"/>
        <v>67130.689999999988</v>
      </c>
      <c r="J36"/>
    </row>
    <row r="37" spans="1:10" s="62" customFormat="1" x14ac:dyDescent="0.45">
      <c r="A37">
        <v>30</v>
      </c>
      <c r="B37" s="171" t="s">
        <v>483</v>
      </c>
      <c r="C37" t="s">
        <v>223</v>
      </c>
      <c r="D37"/>
      <c r="E37" s="6"/>
      <c r="F37" s="6"/>
      <c r="G37" s="248">
        <v>936.3</v>
      </c>
      <c r="H37" s="86"/>
      <c r="I37" s="240">
        <f t="shared" si="0"/>
        <v>66194.389999999985</v>
      </c>
      <c r="J37"/>
    </row>
    <row r="38" spans="1:10" s="62" customFormat="1" x14ac:dyDescent="0.45">
      <c r="A38">
        <v>31</v>
      </c>
      <c r="B38" s="171" t="s">
        <v>483</v>
      </c>
      <c r="C38" t="s">
        <v>132</v>
      </c>
      <c r="D38"/>
      <c r="E38" s="6"/>
      <c r="F38" s="6"/>
      <c r="G38" s="247">
        <v>436.07</v>
      </c>
      <c r="H38" s="86"/>
      <c r="I38" s="240">
        <f t="shared" si="0"/>
        <v>65758.319999999978</v>
      </c>
      <c r="J38"/>
    </row>
    <row r="39" spans="1:10" s="62" customFormat="1" x14ac:dyDescent="0.45">
      <c r="A39">
        <v>32</v>
      </c>
      <c r="B39" s="171" t="s">
        <v>483</v>
      </c>
      <c r="C39" t="s">
        <v>131</v>
      </c>
      <c r="D39"/>
      <c r="E39" s="6"/>
      <c r="F39" s="6"/>
      <c r="G39" s="247">
        <v>402.56</v>
      </c>
      <c r="H39" s="86"/>
      <c r="I39" s="240">
        <f t="shared" si="0"/>
        <v>65355.75999999998</v>
      </c>
      <c r="J39"/>
    </row>
    <row r="40" spans="1:10" s="62" customFormat="1" x14ac:dyDescent="0.45">
      <c r="A40">
        <v>33</v>
      </c>
      <c r="B40" s="171" t="s">
        <v>483</v>
      </c>
      <c r="C40" t="s">
        <v>134</v>
      </c>
      <c r="D40"/>
      <c r="E40" s="6"/>
      <c r="F40" s="6"/>
      <c r="G40" s="247">
        <v>128.47999999999999</v>
      </c>
      <c r="H40" s="86"/>
      <c r="I40" s="240">
        <f t="shared" si="0"/>
        <v>65227.279999999977</v>
      </c>
      <c r="J40"/>
    </row>
    <row r="41" spans="1:10" s="62" customFormat="1" x14ac:dyDescent="0.45">
      <c r="A41">
        <v>34</v>
      </c>
      <c r="B41" s="171" t="s">
        <v>483</v>
      </c>
      <c r="C41" t="s">
        <v>133</v>
      </c>
      <c r="D41"/>
      <c r="E41" s="6"/>
      <c r="F41" s="6"/>
      <c r="G41" s="247">
        <v>274.08</v>
      </c>
      <c r="H41" s="86"/>
      <c r="I41" s="240">
        <f t="shared" si="0"/>
        <v>64953.199999999975</v>
      </c>
      <c r="J41"/>
    </row>
    <row r="42" spans="1:10" s="62" customFormat="1" x14ac:dyDescent="0.45">
      <c r="A42">
        <v>35</v>
      </c>
      <c r="B42" s="171" t="s">
        <v>483</v>
      </c>
      <c r="C42" t="s">
        <v>87</v>
      </c>
      <c r="D42"/>
      <c r="E42" s="6"/>
      <c r="F42" s="83">
        <v>430.61</v>
      </c>
      <c r="G42" s="90"/>
      <c r="H42" s="86"/>
      <c r="I42" s="240">
        <f t="shared" si="0"/>
        <v>65383.809999999976</v>
      </c>
      <c r="J42"/>
    </row>
    <row r="43" spans="1:10" s="62" customFormat="1" x14ac:dyDescent="0.45">
      <c r="A43">
        <v>36</v>
      </c>
      <c r="B43" s="171" t="s">
        <v>483</v>
      </c>
      <c r="C43" t="s">
        <v>499</v>
      </c>
      <c r="D43"/>
      <c r="E43" s="6"/>
      <c r="F43" s="6"/>
      <c r="G43" s="247">
        <v>247</v>
      </c>
      <c r="H43" s="86"/>
      <c r="I43" s="240">
        <f t="shared" si="0"/>
        <v>65136.809999999976</v>
      </c>
      <c r="J43"/>
    </row>
    <row r="44" spans="1:10" s="62" customFormat="1" x14ac:dyDescent="0.45">
      <c r="A44">
        <v>37</v>
      </c>
      <c r="B44" s="171" t="s">
        <v>483</v>
      </c>
      <c r="C44" t="s">
        <v>487</v>
      </c>
      <c r="D44"/>
      <c r="E44" s="6"/>
      <c r="F44" s="6"/>
      <c r="G44" s="247">
        <v>239.8</v>
      </c>
      <c r="H44" s="86"/>
      <c r="I44" s="240">
        <f t="shared" si="0"/>
        <v>64897.009999999973</v>
      </c>
      <c r="J44"/>
    </row>
    <row r="45" spans="1:10" s="62" customFormat="1" x14ac:dyDescent="0.45">
      <c r="A45">
        <v>38</v>
      </c>
      <c r="B45" s="171" t="s">
        <v>483</v>
      </c>
      <c r="C45" t="s">
        <v>486</v>
      </c>
      <c r="D45"/>
      <c r="E45" s="6"/>
      <c r="F45" s="6"/>
      <c r="G45" s="247">
        <v>177</v>
      </c>
      <c r="H45" s="86"/>
      <c r="I45" s="240">
        <f t="shared" si="0"/>
        <v>64720.009999999973</v>
      </c>
      <c r="J45"/>
    </row>
    <row r="46" spans="1:10" s="62" customFormat="1" x14ac:dyDescent="0.45">
      <c r="A46">
        <v>39</v>
      </c>
      <c r="B46" s="171" t="s">
        <v>483</v>
      </c>
      <c r="C46" t="s">
        <v>118</v>
      </c>
      <c r="D46"/>
      <c r="E46" s="6"/>
      <c r="F46" s="6"/>
      <c r="G46" s="248">
        <v>139</v>
      </c>
      <c r="H46" s="86"/>
      <c r="I46" s="240">
        <f t="shared" si="0"/>
        <v>64581.009999999973</v>
      </c>
      <c r="J46"/>
    </row>
    <row r="47" spans="1:10" s="62" customFormat="1" x14ac:dyDescent="0.45">
      <c r="A47">
        <v>40</v>
      </c>
      <c r="B47" s="171" t="s">
        <v>483</v>
      </c>
      <c r="C47" t="s">
        <v>118</v>
      </c>
      <c r="D47"/>
      <c r="E47" s="6"/>
      <c r="F47" s="6"/>
      <c r="G47" s="248">
        <v>97</v>
      </c>
      <c r="H47" s="86"/>
      <c r="I47" s="240">
        <f t="shared" si="0"/>
        <v>64484.009999999973</v>
      </c>
      <c r="J47"/>
    </row>
    <row r="48" spans="1:10" s="62" customFormat="1" x14ac:dyDescent="0.45">
      <c r="A48">
        <v>41</v>
      </c>
      <c r="B48" s="171" t="s">
        <v>483</v>
      </c>
      <c r="C48" t="s">
        <v>488</v>
      </c>
      <c r="D48"/>
      <c r="E48" s="6"/>
      <c r="F48" s="6"/>
      <c r="G48" s="247">
        <v>47.4</v>
      </c>
      <c r="H48" s="86"/>
      <c r="I48" s="240">
        <f t="shared" si="0"/>
        <v>64436.609999999971</v>
      </c>
      <c r="J48"/>
    </row>
    <row r="49" spans="1:10" s="62" customFormat="1" x14ac:dyDescent="0.45">
      <c r="A49">
        <v>42</v>
      </c>
      <c r="B49" s="171" t="s">
        <v>483</v>
      </c>
      <c r="C49" t="s">
        <v>85</v>
      </c>
      <c r="D49"/>
      <c r="E49" s="6"/>
      <c r="F49" s="83">
        <v>2097.79</v>
      </c>
      <c r="G49" s="90"/>
      <c r="H49" s="86"/>
      <c r="I49" s="240">
        <f t="shared" si="0"/>
        <v>66534.399999999965</v>
      </c>
      <c r="J49"/>
    </row>
    <row r="50" spans="1:10" s="62" customFormat="1" x14ac:dyDescent="0.45">
      <c r="A50">
        <v>43</v>
      </c>
      <c r="B50" s="171" t="s">
        <v>483</v>
      </c>
      <c r="C50" t="s">
        <v>85</v>
      </c>
      <c r="D50"/>
      <c r="E50" s="6"/>
      <c r="F50" s="83">
        <v>361.67</v>
      </c>
      <c r="G50" s="90"/>
      <c r="H50" s="86"/>
      <c r="I50" s="240">
        <f t="shared" si="0"/>
        <v>66896.069999999963</v>
      </c>
      <c r="J50"/>
    </row>
    <row r="51" spans="1:10" s="62" customFormat="1" x14ac:dyDescent="0.45">
      <c r="A51">
        <v>44</v>
      </c>
      <c r="B51" s="171" t="s">
        <v>483</v>
      </c>
      <c r="C51" t="s">
        <v>489</v>
      </c>
      <c r="D51"/>
      <c r="E51" s="6"/>
      <c r="F51" s="6"/>
      <c r="G51" s="247">
        <v>189.2</v>
      </c>
      <c r="H51" s="86"/>
      <c r="I51" s="240">
        <f t="shared" si="0"/>
        <v>66706.869999999966</v>
      </c>
      <c r="J51"/>
    </row>
    <row r="52" spans="1:10" s="62" customFormat="1" x14ac:dyDescent="0.45">
      <c r="A52">
        <v>45</v>
      </c>
      <c r="B52" s="171" t="s">
        <v>483</v>
      </c>
      <c r="C52" t="s">
        <v>85</v>
      </c>
      <c r="D52"/>
      <c r="E52" s="6"/>
      <c r="F52" s="83">
        <v>354.22</v>
      </c>
      <c r="G52" s="90"/>
      <c r="H52" s="86"/>
      <c r="I52" s="240">
        <f t="shared" si="0"/>
        <v>67061.089999999967</v>
      </c>
      <c r="J52"/>
    </row>
    <row r="53" spans="1:10" s="62" customFormat="1" x14ac:dyDescent="0.45">
      <c r="A53">
        <v>46</v>
      </c>
      <c r="B53" s="171" t="s">
        <v>483</v>
      </c>
      <c r="C53" t="s">
        <v>115</v>
      </c>
      <c r="D53"/>
      <c r="E53" s="6"/>
      <c r="F53" s="83">
        <v>353.82</v>
      </c>
      <c r="G53" s="90"/>
      <c r="H53" s="86"/>
      <c r="I53" s="240">
        <f t="shared" si="0"/>
        <v>67414.909999999974</v>
      </c>
      <c r="J53"/>
    </row>
    <row r="54" spans="1:10" s="62" customFormat="1" x14ac:dyDescent="0.45">
      <c r="A54">
        <v>47</v>
      </c>
      <c r="B54" s="171" t="s">
        <v>490</v>
      </c>
      <c r="C54" t="s">
        <v>85</v>
      </c>
      <c r="D54"/>
      <c r="E54" s="6"/>
      <c r="F54" s="83">
        <v>400</v>
      </c>
      <c r="G54" s="90"/>
      <c r="H54" s="86"/>
      <c r="I54" s="240">
        <f t="shared" si="0"/>
        <v>67814.909999999974</v>
      </c>
      <c r="J54"/>
    </row>
    <row r="55" spans="1:10" s="62" customFormat="1" x14ac:dyDescent="0.45">
      <c r="A55">
        <v>48</v>
      </c>
      <c r="B55" s="171" t="s">
        <v>490</v>
      </c>
      <c r="C55" t="s">
        <v>491</v>
      </c>
      <c r="D55"/>
      <c r="E55" s="6"/>
      <c r="F55" s="83">
        <v>390</v>
      </c>
      <c r="G55" s="90"/>
      <c r="H55" s="86"/>
      <c r="I55" s="240">
        <f t="shared" si="0"/>
        <v>68204.909999999974</v>
      </c>
      <c r="J55"/>
    </row>
    <row r="56" spans="1:10" s="62" customFormat="1" x14ac:dyDescent="0.45">
      <c r="A56">
        <v>49</v>
      </c>
      <c r="B56" s="171" t="s">
        <v>490</v>
      </c>
      <c r="C56" t="s">
        <v>492</v>
      </c>
      <c r="D56"/>
      <c r="E56" s="6"/>
      <c r="F56" s="83">
        <v>362.83</v>
      </c>
      <c r="G56" s="90"/>
      <c r="H56" s="86"/>
      <c r="I56" s="240">
        <f t="shared" si="0"/>
        <v>68567.739999999976</v>
      </c>
      <c r="J56"/>
    </row>
    <row r="57" spans="1:10" s="62" customFormat="1" x14ac:dyDescent="0.45">
      <c r="A57">
        <v>50</v>
      </c>
      <c r="B57" s="171" t="s">
        <v>490</v>
      </c>
      <c r="C57" t="s">
        <v>85</v>
      </c>
      <c r="D57"/>
      <c r="E57" s="6"/>
      <c r="F57" s="83">
        <v>340.9</v>
      </c>
      <c r="G57" s="90"/>
      <c r="H57" s="86"/>
      <c r="I57" s="240">
        <f t="shared" si="0"/>
        <v>68908.63999999997</v>
      </c>
      <c r="J57"/>
    </row>
    <row r="58" spans="1:10" s="62" customFormat="1" x14ac:dyDescent="0.45">
      <c r="A58">
        <v>51</v>
      </c>
      <c r="B58" s="171" t="s">
        <v>495</v>
      </c>
      <c r="C58" t="s">
        <v>118</v>
      </c>
      <c r="D58"/>
      <c r="E58" s="6"/>
      <c r="F58" s="6"/>
      <c r="G58" s="248">
        <v>816</v>
      </c>
      <c r="H58" s="86"/>
      <c r="I58" s="240">
        <f t="shared" si="0"/>
        <v>68092.63999999997</v>
      </c>
      <c r="J58"/>
    </row>
    <row r="59" spans="1:10" s="62" customFormat="1" x14ac:dyDescent="0.45">
      <c r="A59">
        <v>52</v>
      </c>
      <c r="B59" s="171" t="s">
        <v>495</v>
      </c>
      <c r="C59" t="s">
        <v>181</v>
      </c>
      <c r="D59"/>
      <c r="E59" s="6"/>
      <c r="F59" s="6"/>
      <c r="G59" s="248">
        <v>130</v>
      </c>
      <c r="H59" s="86"/>
      <c r="I59" s="240">
        <f t="shared" si="0"/>
        <v>67962.63999999997</v>
      </c>
      <c r="J59"/>
    </row>
    <row r="60" spans="1:10" s="62" customFormat="1" x14ac:dyDescent="0.45">
      <c r="A60">
        <v>53</v>
      </c>
      <c r="B60" s="171" t="s">
        <v>495</v>
      </c>
      <c r="C60" t="s">
        <v>118</v>
      </c>
      <c r="D60"/>
      <c r="E60" s="6"/>
      <c r="F60" s="6"/>
      <c r="G60" s="248">
        <v>120</v>
      </c>
      <c r="H60" s="86"/>
      <c r="I60" s="240">
        <f t="shared" si="0"/>
        <v>67842.63999999997</v>
      </c>
      <c r="J60"/>
    </row>
    <row r="61" spans="1:10" s="62" customFormat="1" x14ac:dyDescent="0.45">
      <c r="A61">
        <v>54</v>
      </c>
      <c r="B61" s="171" t="s">
        <v>495</v>
      </c>
      <c r="C61" t="s">
        <v>85</v>
      </c>
      <c r="D61"/>
      <c r="E61" s="6"/>
      <c r="F61" s="83">
        <v>407.84</v>
      </c>
      <c r="G61" s="90"/>
      <c r="H61" s="86"/>
      <c r="I61" s="240">
        <f t="shared" si="0"/>
        <v>68250.479999999967</v>
      </c>
      <c r="J61"/>
    </row>
    <row r="62" spans="1:10" s="62" customFormat="1" x14ac:dyDescent="0.45">
      <c r="A62">
        <v>55</v>
      </c>
      <c r="B62" s="171" t="s">
        <v>494</v>
      </c>
      <c r="C62" t="s">
        <v>85</v>
      </c>
      <c r="D62"/>
      <c r="E62" s="6"/>
      <c r="F62" s="83">
        <v>380</v>
      </c>
      <c r="G62" s="90"/>
      <c r="H62" s="86"/>
      <c r="I62" s="240">
        <f t="shared" si="0"/>
        <v>68630.479999999967</v>
      </c>
      <c r="J62"/>
    </row>
    <row r="63" spans="1:10" s="62" customFormat="1" x14ac:dyDescent="0.45">
      <c r="A63">
        <v>56</v>
      </c>
      <c r="B63" s="171" t="s">
        <v>494</v>
      </c>
      <c r="C63" t="s">
        <v>177</v>
      </c>
      <c r="D63"/>
      <c r="E63" s="6"/>
      <c r="F63" s="83">
        <v>310</v>
      </c>
      <c r="G63" s="90"/>
      <c r="H63" s="86"/>
      <c r="I63" s="240">
        <f t="shared" si="0"/>
        <v>68940.479999999967</v>
      </c>
      <c r="J63"/>
    </row>
    <row r="64" spans="1:10" s="62" customFormat="1" x14ac:dyDescent="0.45">
      <c r="A64">
        <v>57</v>
      </c>
      <c r="B64" s="171" t="s">
        <v>493</v>
      </c>
      <c r="C64" t="s">
        <v>87</v>
      </c>
      <c r="D64"/>
      <c r="E64" s="6"/>
      <c r="F64" s="83">
        <v>387.33</v>
      </c>
      <c r="G64" s="90"/>
      <c r="H64" s="86"/>
      <c r="I64" s="240">
        <f t="shared" si="0"/>
        <v>69327.809999999969</v>
      </c>
      <c r="J64"/>
    </row>
    <row r="65" spans="1:10" s="62" customFormat="1" x14ac:dyDescent="0.45">
      <c r="A65">
        <v>58</v>
      </c>
      <c r="B65" s="171" t="s">
        <v>493</v>
      </c>
      <c r="C65" t="s">
        <v>87</v>
      </c>
      <c r="D65"/>
      <c r="E65" s="6"/>
      <c r="F65" s="83">
        <v>70</v>
      </c>
      <c r="G65" s="90"/>
      <c r="H65" s="86"/>
      <c r="I65" s="240">
        <f t="shared" si="0"/>
        <v>69397.809999999969</v>
      </c>
      <c r="J65"/>
    </row>
    <row r="66" spans="1:10" s="62" customFormat="1" x14ac:dyDescent="0.45">
      <c r="A66">
        <v>59</v>
      </c>
      <c r="B66" s="171" t="s">
        <v>493</v>
      </c>
      <c r="C66" t="s">
        <v>229</v>
      </c>
      <c r="D66"/>
      <c r="E66" s="6"/>
      <c r="F66" s="6"/>
      <c r="G66" s="248">
        <v>375</v>
      </c>
      <c r="H66" s="86"/>
      <c r="I66" s="240">
        <f t="shared" si="0"/>
        <v>69022.809999999969</v>
      </c>
      <c r="J66"/>
    </row>
    <row r="67" spans="1:10" s="62" customFormat="1" x14ac:dyDescent="0.45">
      <c r="A67">
        <v>60</v>
      </c>
      <c r="B67" s="171" t="s">
        <v>493</v>
      </c>
      <c r="C67" t="s">
        <v>118</v>
      </c>
      <c r="D67"/>
      <c r="E67" s="6"/>
      <c r="F67" s="6"/>
      <c r="G67" s="248">
        <v>217</v>
      </c>
      <c r="H67" s="86"/>
      <c r="I67" s="240">
        <f t="shared" si="0"/>
        <v>68805.809999999969</v>
      </c>
      <c r="J67"/>
    </row>
    <row r="68" spans="1:10" s="62" customFormat="1" x14ac:dyDescent="0.45">
      <c r="A68">
        <v>61</v>
      </c>
      <c r="B68" s="171" t="s">
        <v>493</v>
      </c>
      <c r="C68" t="s">
        <v>118</v>
      </c>
      <c r="D68"/>
      <c r="E68" s="6"/>
      <c r="F68" s="6"/>
      <c r="G68" s="248">
        <v>70</v>
      </c>
      <c r="H68" s="86"/>
      <c r="I68" s="240">
        <f t="shared" si="0"/>
        <v>68735.809999999969</v>
      </c>
      <c r="J68"/>
    </row>
    <row r="69" spans="1:10" s="62" customFormat="1" x14ac:dyDescent="0.45">
      <c r="A69">
        <v>62</v>
      </c>
      <c r="B69" s="171" t="s">
        <v>493</v>
      </c>
      <c r="C69" t="s">
        <v>118</v>
      </c>
      <c r="D69"/>
      <c r="E69" s="6"/>
      <c r="F69" s="6"/>
      <c r="G69" s="247">
        <v>50</v>
      </c>
      <c r="H69" s="86"/>
      <c r="I69" s="240">
        <f t="shared" si="0"/>
        <v>68685.809999999969</v>
      </c>
      <c r="J69"/>
    </row>
    <row r="70" spans="1:10" s="62" customFormat="1" x14ac:dyDescent="0.45">
      <c r="A70">
        <v>63</v>
      </c>
      <c r="B70" s="171" t="s">
        <v>493</v>
      </c>
      <c r="C70" t="s">
        <v>87</v>
      </c>
      <c r="D70"/>
      <c r="E70" s="6"/>
      <c r="F70" s="83">
        <v>429.7</v>
      </c>
      <c r="G70" s="90"/>
      <c r="H70" s="86"/>
      <c r="I70" s="240">
        <f t="shared" si="0"/>
        <v>69115.509999999966</v>
      </c>
      <c r="J70"/>
    </row>
    <row r="71" spans="1:10" s="62" customFormat="1" x14ac:dyDescent="0.45">
      <c r="A71">
        <v>64</v>
      </c>
      <c r="B71" s="171" t="s">
        <v>493</v>
      </c>
      <c r="C71" t="s">
        <v>87</v>
      </c>
      <c r="D71"/>
      <c r="E71" s="6"/>
      <c r="F71" s="83">
        <v>416.14</v>
      </c>
      <c r="G71" s="90"/>
      <c r="H71" s="86"/>
      <c r="I71" s="240">
        <f t="shared" si="0"/>
        <v>69531.649999999965</v>
      </c>
      <c r="J71"/>
    </row>
    <row r="72" spans="1:10" s="62" customFormat="1" x14ac:dyDescent="0.45">
      <c r="A72">
        <v>65</v>
      </c>
      <c r="B72" s="171" t="s">
        <v>493</v>
      </c>
      <c r="C72" t="s">
        <v>113</v>
      </c>
      <c r="D72"/>
      <c r="E72" s="6"/>
      <c r="F72" s="83">
        <v>373.14</v>
      </c>
      <c r="G72" s="90"/>
      <c r="H72" s="86"/>
      <c r="I72" s="240">
        <f t="shared" si="0"/>
        <v>69904.789999999964</v>
      </c>
      <c r="J72"/>
    </row>
    <row r="73" spans="1:10" s="62" customFormat="1" x14ac:dyDescent="0.45">
      <c r="A73">
        <v>66</v>
      </c>
      <c r="B73" s="171" t="s">
        <v>493</v>
      </c>
      <c r="C73" t="s">
        <v>87</v>
      </c>
      <c r="D73"/>
      <c r="E73" s="6"/>
      <c r="F73" s="83">
        <v>361.49</v>
      </c>
      <c r="G73" s="90"/>
      <c r="H73" s="86"/>
      <c r="I73" s="240">
        <f t="shared" ref="I73:I136" si="1">I72+F73-G73-H73</f>
        <v>70266.27999999997</v>
      </c>
      <c r="J73"/>
    </row>
    <row r="74" spans="1:10" s="62" customFormat="1" x14ac:dyDescent="0.45">
      <c r="A74">
        <v>67</v>
      </c>
      <c r="B74" s="171" t="s">
        <v>493</v>
      </c>
      <c r="C74" t="s">
        <v>85</v>
      </c>
      <c r="D74"/>
      <c r="E74" s="6"/>
      <c r="F74" s="83">
        <v>300</v>
      </c>
      <c r="G74" s="90"/>
      <c r="H74" s="86"/>
      <c r="I74" s="240">
        <f t="shared" si="1"/>
        <v>70566.27999999997</v>
      </c>
      <c r="J74"/>
    </row>
    <row r="75" spans="1:10" s="62" customFormat="1" x14ac:dyDescent="0.45">
      <c r="A75">
        <v>68</v>
      </c>
      <c r="B75" s="171" t="s">
        <v>493</v>
      </c>
      <c r="C75" t="s">
        <v>87</v>
      </c>
      <c r="D75"/>
      <c r="E75" s="6"/>
      <c r="F75" s="83">
        <v>77</v>
      </c>
      <c r="G75" s="90"/>
      <c r="H75" s="86"/>
      <c r="I75" s="240">
        <f t="shared" si="1"/>
        <v>70643.27999999997</v>
      </c>
      <c r="J75"/>
    </row>
    <row r="76" spans="1:10" s="62" customFormat="1" x14ac:dyDescent="0.45">
      <c r="A76">
        <v>69</v>
      </c>
      <c r="B76" s="171" t="s">
        <v>493</v>
      </c>
      <c r="C76" t="s">
        <v>87</v>
      </c>
      <c r="D76" t="s">
        <v>496</v>
      </c>
      <c r="E76" s="6"/>
      <c r="F76" s="83">
        <v>77</v>
      </c>
      <c r="G76" s="90"/>
      <c r="H76" s="86"/>
      <c r="I76" s="240">
        <f t="shared" si="1"/>
        <v>70720.27999999997</v>
      </c>
      <c r="J76"/>
    </row>
    <row r="77" spans="1:10" s="62" customFormat="1" x14ac:dyDescent="0.45">
      <c r="A77">
        <v>70</v>
      </c>
      <c r="B77" s="171" t="s">
        <v>493</v>
      </c>
      <c r="C77" t="s">
        <v>191</v>
      </c>
      <c r="D77" t="s">
        <v>496</v>
      </c>
      <c r="E77" s="6"/>
      <c r="F77" s="83">
        <v>-77</v>
      </c>
      <c r="G77" s="86"/>
      <c r="H77" s="86"/>
      <c r="I77" s="240">
        <f t="shared" si="1"/>
        <v>70643.27999999997</v>
      </c>
      <c r="J77"/>
    </row>
    <row r="78" spans="1:10" s="62" customFormat="1" x14ac:dyDescent="0.45">
      <c r="A78">
        <v>71</v>
      </c>
      <c r="B78" s="171" t="s">
        <v>498</v>
      </c>
      <c r="C78" t="s">
        <v>85</v>
      </c>
      <c r="D78"/>
      <c r="E78" s="6"/>
      <c r="F78" s="83">
        <v>398.53</v>
      </c>
      <c r="G78" s="90"/>
      <c r="H78" s="86"/>
      <c r="I78" s="240">
        <f t="shared" si="1"/>
        <v>71041.809999999969</v>
      </c>
      <c r="J78"/>
    </row>
    <row r="79" spans="1:10" s="62" customFormat="1" x14ac:dyDescent="0.45">
      <c r="A79">
        <v>72</v>
      </c>
      <c r="B79" s="171" t="s">
        <v>498</v>
      </c>
      <c r="C79" t="s">
        <v>85</v>
      </c>
      <c r="D79"/>
      <c r="E79" s="6"/>
      <c r="F79" s="83">
        <v>389.13</v>
      </c>
      <c r="G79" s="90"/>
      <c r="H79" s="86"/>
      <c r="I79" s="240">
        <f t="shared" si="1"/>
        <v>71430.939999999973</v>
      </c>
      <c r="J79"/>
    </row>
    <row r="80" spans="1:10" s="62" customFormat="1" x14ac:dyDescent="0.45">
      <c r="A80">
        <v>73</v>
      </c>
      <c r="B80" s="171" t="s">
        <v>498</v>
      </c>
      <c r="C80" t="s">
        <v>85</v>
      </c>
      <c r="D80"/>
      <c r="E80" s="6"/>
      <c r="F80" s="83">
        <v>349</v>
      </c>
      <c r="G80" s="90"/>
      <c r="H80" s="86"/>
      <c r="I80" s="240">
        <f t="shared" si="1"/>
        <v>71779.939999999973</v>
      </c>
      <c r="J80"/>
    </row>
    <row r="81" spans="1:10" s="62" customFormat="1" x14ac:dyDescent="0.45">
      <c r="A81">
        <v>74</v>
      </c>
      <c r="B81" s="171" t="s">
        <v>497</v>
      </c>
      <c r="C81" t="s">
        <v>118</v>
      </c>
      <c r="D81"/>
      <c r="E81" s="6"/>
      <c r="F81" s="6"/>
      <c r="G81" s="247">
        <v>39.799999999999997</v>
      </c>
      <c r="H81" s="86"/>
      <c r="I81" s="240">
        <f t="shared" si="1"/>
        <v>71740.13999999997</v>
      </c>
      <c r="J81"/>
    </row>
    <row r="82" spans="1:10" s="62" customFormat="1" x14ac:dyDescent="0.45">
      <c r="A82">
        <v>75</v>
      </c>
      <c r="B82" s="171" t="s">
        <v>497</v>
      </c>
      <c r="C82" t="s">
        <v>119</v>
      </c>
      <c r="D82"/>
      <c r="E82" s="6"/>
      <c r="F82" s="6"/>
      <c r="G82" s="90"/>
      <c r="H82" s="86">
        <v>0.05</v>
      </c>
      <c r="I82" s="240">
        <f t="shared" si="1"/>
        <v>71740.089999999967</v>
      </c>
      <c r="J82"/>
    </row>
    <row r="83" spans="1:10" s="62" customFormat="1" x14ac:dyDescent="0.45">
      <c r="A83">
        <v>76</v>
      </c>
      <c r="B83" s="171" t="s">
        <v>497</v>
      </c>
      <c r="C83" t="s">
        <v>181</v>
      </c>
      <c r="D83"/>
      <c r="E83" s="6"/>
      <c r="F83" s="6"/>
      <c r="G83" s="248">
        <v>812</v>
      </c>
      <c r="H83" s="86"/>
      <c r="I83" s="240">
        <f t="shared" si="1"/>
        <v>70928.089999999967</v>
      </c>
      <c r="J83"/>
    </row>
    <row r="84" spans="1:10" s="62" customFormat="1" x14ac:dyDescent="0.45">
      <c r="A84">
        <v>77</v>
      </c>
      <c r="B84" s="171" t="s">
        <v>497</v>
      </c>
      <c r="C84" t="s">
        <v>86</v>
      </c>
      <c r="D84"/>
      <c r="E84" s="6"/>
      <c r="F84" s="83">
        <v>1616.41</v>
      </c>
      <c r="G84" s="90"/>
      <c r="H84" s="86"/>
      <c r="I84" s="240">
        <f t="shared" si="1"/>
        <v>72544.499999999971</v>
      </c>
      <c r="J84"/>
    </row>
    <row r="85" spans="1:10" s="62" customFormat="1" x14ac:dyDescent="0.45">
      <c r="A85">
        <v>78</v>
      </c>
      <c r="B85" s="171" t="s">
        <v>497</v>
      </c>
      <c r="C85" t="s">
        <v>85</v>
      </c>
      <c r="D85"/>
      <c r="E85" s="6"/>
      <c r="F85" s="83">
        <v>437</v>
      </c>
      <c r="G85" s="90"/>
      <c r="H85" s="86"/>
      <c r="I85" s="240">
        <f t="shared" si="1"/>
        <v>72981.499999999971</v>
      </c>
      <c r="J85"/>
    </row>
    <row r="86" spans="1:10" s="62" customFormat="1" x14ac:dyDescent="0.45">
      <c r="A86">
        <v>79</v>
      </c>
      <c r="B86" s="171" t="s">
        <v>497</v>
      </c>
      <c r="C86" t="s">
        <v>85</v>
      </c>
      <c r="D86"/>
      <c r="E86" s="6"/>
      <c r="F86" s="83">
        <v>426.72</v>
      </c>
      <c r="G86" s="90"/>
      <c r="H86" s="86"/>
      <c r="I86" s="240">
        <f t="shared" si="1"/>
        <v>73408.219999999972</v>
      </c>
      <c r="J86"/>
    </row>
    <row r="87" spans="1:10" s="62" customFormat="1" x14ac:dyDescent="0.45">
      <c r="A87">
        <v>80</v>
      </c>
      <c r="B87" s="171" t="s">
        <v>500</v>
      </c>
      <c r="C87" t="s">
        <v>501</v>
      </c>
      <c r="D87"/>
      <c r="E87" s="6"/>
      <c r="F87" s="6"/>
      <c r="G87" s="248">
        <v>177</v>
      </c>
      <c r="H87" s="86"/>
      <c r="I87" s="240">
        <f t="shared" si="1"/>
        <v>73231.219999999972</v>
      </c>
      <c r="J87"/>
    </row>
    <row r="88" spans="1:10" s="62" customFormat="1" x14ac:dyDescent="0.45">
      <c r="A88">
        <v>81</v>
      </c>
      <c r="B88" s="171" t="s">
        <v>500</v>
      </c>
      <c r="C88" t="s">
        <v>86</v>
      </c>
      <c r="D88"/>
      <c r="E88" s="6"/>
      <c r="F88" s="83">
        <v>500</v>
      </c>
      <c r="G88" s="90"/>
      <c r="H88" s="86"/>
      <c r="I88" s="240">
        <f t="shared" si="1"/>
        <v>73731.219999999972</v>
      </c>
      <c r="J88"/>
    </row>
    <row r="89" spans="1:10" s="62" customFormat="1" x14ac:dyDescent="0.45">
      <c r="A89">
        <v>82</v>
      </c>
      <c r="B89" s="171" t="s">
        <v>500</v>
      </c>
      <c r="C89" t="s">
        <v>85</v>
      </c>
      <c r="D89"/>
      <c r="E89" s="6"/>
      <c r="F89" s="83">
        <v>450</v>
      </c>
      <c r="G89" s="90"/>
      <c r="H89" s="86"/>
      <c r="I89" s="240">
        <f t="shared" si="1"/>
        <v>74181.219999999972</v>
      </c>
      <c r="J89"/>
    </row>
    <row r="90" spans="1:10" s="62" customFormat="1" x14ac:dyDescent="0.45">
      <c r="A90">
        <v>83</v>
      </c>
      <c r="B90" s="171" t="s">
        <v>500</v>
      </c>
      <c r="C90" t="s">
        <v>113</v>
      </c>
      <c r="D90"/>
      <c r="E90" s="6"/>
      <c r="F90" s="83">
        <v>392.27</v>
      </c>
      <c r="G90" s="90"/>
      <c r="H90" s="86"/>
      <c r="I90" s="240">
        <f t="shared" si="1"/>
        <v>74573.489999999976</v>
      </c>
      <c r="J90"/>
    </row>
    <row r="91" spans="1:10" s="62" customFormat="1" x14ac:dyDescent="0.45">
      <c r="A91">
        <v>84</v>
      </c>
      <c r="B91" s="171" t="s">
        <v>500</v>
      </c>
      <c r="C91" t="s">
        <v>87</v>
      </c>
      <c r="D91"/>
      <c r="E91" s="6"/>
      <c r="F91" s="83">
        <v>372.74</v>
      </c>
      <c r="G91" s="90"/>
      <c r="H91" s="86"/>
      <c r="I91" s="240">
        <f t="shared" si="1"/>
        <v>74946.229999999981</v>
      </c>
      <c r="J91"/>
    </row>
    <row r="92" spans="1:10" s="62" customFormat="1" x14ac:dyDescent="0.45">
      <c r="A92">
        <v>85</v>
      </c>
      <c r="B92" s="171" t="s">
        <v>504</v>
      </c>
      <c r="C92" t="s">
        <v>86</v>
      </c>
      <c r="D92"/>
      <c r="E92" s="6"/>
      <c r="F92" s="83">
        <v>375.3</v>
      </c>
      <c r="G92" s="90"/>
      <c r="H92" s="86"/>
      <c r="I92" s="240">
        <f t="shared" si="1"/>
        <v>75321.529999999984</v>
      </c>
      <c r="J92"/>
    </row>
    <row r="93" spans="1:10" s="62" customFormat="1" x14ac:dyDescent="0.45">
      <c r="A93">
        <v>86</v>
      </c>
      <c r="B93" s="171" t="s">
        <v>503</v>
      </c>
      <c r="C93" t="s">
        <v>113</v>
      </c>
      <c r="D93"/>
      <c r="E93" s="6"/>
      <c r="F93" s="83">
        <v>427.17</v>
      </c>
      <c r="G93" s="90"/>
      <c r="H93" s="86"/>
      <c r="I93" s="240">
        <f t="shared" si="1"/>
        <v>75748.699999999983</v>
      </c>
      <c r="J93"/>
    </row>
    <row r="94" spans="1:10" s="62" customFormat="1" x14ac:dyDescent="0.45">
      <c r="A94">
        <v>87</v>
      </c>
      <c r="B94" s="171" t="s">
        <v>503</v>
      </c>
      <c r="C94" t="s">
        <v>85</v>
      </c>
      <c r="D94"/>
      <c r="E94" s="6"/>
      <c r="F94" s="83">
        <v>375</v>
      </c>
      <c r="G94" s="90"/>
      <c r="H94" s="86"/>
      <c r="I94" s="240">
        <f t="shared" si="1"/>
        <v>76123.699999999983</v>
      </c>
      <c r="J94"/>
    </row>
    <row r="95" spans="1:10" s="62" customFormat="1" x14ac:dyDescent="0.45">
      <c r="A95">
        <v>88</v>
      </c>
      <c r="B95" s="171" t="s">
        <v>502</v>
      </c>
      <c r="C95" t="s">
        <v>191</v>
      </c>
      <c r="D95"/>
      <c r="E95" s="6"/>
      <c r="F95" s="6"/>
      <c r="G95" s="248">
        <v>388.8</v>
      </c>
      <c r="H95" s="86"/>
      <c r="I95" s="240">
        <f t="shared" si="1"/>
        <v>75734.89999999998</v>
      </c>
      <c r="J95"/>
    </row>
    <row r="96" spans="1:10" s="62" customFormat="1" x14ac:dyDescent="0.45">
      <c r="A96">
        <v>89</v>
      </c>
      <c r="B96" s="171" t="s">
        <v>502</v>
      </c>
      <c r="C96" t="s">
        <v>118</v>
      </c>
      <c r="D96"/>
      <c r="E96" s="6"/>
      <c r="F96" s="6"/>
      <c r="G96" s="277">
        <v>11.5</v>
      </c>
      <c r="H96" s="86"/>
      <c r="I96" s="240">
        <f t="shared" si="1"/>
        <v>75723.39999999998</v>
      </c>
      <c r="J96"/>
    </row>
    <row r="97" spans="1:10" s="62" customFormat="1" x14ac:dyDescent="0.45">
      <c r="A97">
        <v>90</v>
      </c>
      <c r="B97" s="171" t="s">
        <v>502</v>
      </c>
      <c r="C97" t="s">
        <v>505</v>
      </c>
      <c r="D97"/>
      <c r="E97" s="6"/>
      <c r="F97" s="6"/>
      <c r="G97" s="247">
        <v>21685</v>
      </c>
      <c r="H97" s="86"/>
      <c r="I97" s="240">
        <f t="shared" si="1"/>
        <v>54038.39999999998</v>
      </c>
      <c r="J97"/>
    </row>
    <row r="98" spans="1:10" s="62" customFormat="1" x14ac:dyDescent="0.45">
      <c r="A98">
        <v>91</v>
      </c>
      <c r="B98" s="171" t="s">
        <v>502</v>
      </c>
      <c r="C98" t="s">
        <v>153</v>
      </c>
      <c r="D98"/>
      <c r="E98" s="6"/>
      <c r="F98" s="6"/>
      <c r="G98" s="278">
        <v>306.39999999999998</v>
      </c>
      <c r="H98" s="86"/>
      <c r="I98" s="240">
        <f t="shared" si="1"/>
        <v>53731.999999999978</v>
      </c>
      <c r="J98"/>
    </row>
    <row r="99" spans="1:10" s="62" customFormat="1" x14ac:dyDescent="0.45">
      <c r="A99">
        <v>92</v>
      </c>
      <c r="B99" s="171" t="s">
        <v>502</v>
      </c>
      <c r="C99" t="s">
        <v>150</v>
      </c>
      <c r="D99"/>
      <c r="E99" s="6"/>
      <c r="F99" s="6"/>
      <c r="G99" s="278">
        <v>293.2</v>
      </c>
      <c r="H99" s="86"/>
      <c r="I99" s="240">
        <f t="shared" si="1"/>
        <v>53438.799999999981</v>
      </c>
      <c r="J99"/>
    </row>
    <row r="100" spans="1:10" s="62" customFormat="1" x14ac:dyDescent="0.45">
      <c r="A100">
        <v>93</v>
      </c>
      <c r="B100" s="171" t="s">
        <v>502</v>
      </c>
      <c r="C100" t="s">
        <v>147</v>
      </c>
      <c r="D100"/>
      <c r="E100" s="6"/>
      <c r="F100" s="6"/>
      <c r="G100" s="278">
        <v>259.10000000000002</v>
      </c>
      <c r="H100" s="86"/>
      <c r="I100" s="240">
        <f t="shared" si="1"/>
        <v>53179.699999999983</v>
      </c>
      <c r="J100"/>
    </row>
    <row r="101" spans="1:10" s="62" customFormat="1" x14ac:dyDescent="0.45">
      <c r="A101">
        <v>94</v>
      </c>
      <c r="B101" s="171" t="s">
        <v>502</v>
      </c>
      <c r="C101" t="s">
        <v>151</v>
      </c>
      <c r="D101"/>
      <c r="E101" s="6"/>
      <c r="F101" s="6"/>
      <c r="G101" s="278">
        <v>248.2</v>
      </c>
      <c r="H101" s="86"/>
      <c r="I101" s="240">
        <f t="shared" si="1"/>
        <v>52931.499999999985</v>
      </c>
      <c r="J101"/>
    </row>
    <row r="102" spans="1:10" s="62" customFormat="1" x14ac:dyDescent="0.45">
      <c r="A102">
        <v>95</v>
      </c>
      <c r="B102" s="171" t="s">
        <v>502</v>
      </c>
      <c r="C102" t="s">
        <v>149</v>
      </c>
      <c r="D102"/>
      <c r="E102" s="6"/>
      <c r="F102" s="6"/>
      <c r="G102" s="278">
        <v>254.7</v>
      </c>
      <c r="H102" s="86"/>
      <c r="I102" s="240">
        <f t="shared" si="1"/>
        <v>52676.799999999988</v>
      </c>
      <c r="J102"/>
    </row>
    <row r="103" spans="1:10" s="62" customFormat="1" x14ac:dyDescent="0.45">
      <c r="A103">
        <v>96</v>
      </c>
      <c r="B103" s="171" t="s">
        <v>502</v>
      </c>
      <c r="C103" t="s">
        <v>148</v>
      </c>
      <c r="D103"/>
      <c r="E103" s="6"/>
      <c r="F103" s="6"/>
      <c r="G103" s="278">
        <v>242.7</v>
      </c>
      <c r="H103" s="86"/>
      <c r="I103" s="240">
        <f t="shared" si="1"/>
        <v>52434.099999999991</v>
      </c>
      <c r="J103"/>
    </row>
    <row r="104" spans="1:10" s="62" customFormat="1" x14ac:dyDescent="0.45">
      <c r="A104">
        <v>97</v>
      </c>
      <c r="B104" s="171" t="s">
        <v>502</v>
      </c>
      <c r="C104" t="s">
        <v>152</v>
      </c>
      <c r="D104"/>
      <c r="E104" s="6"/>
      <c r="F104" s="6"/>
      <c r="G104" s="278">
        <v>195.3</v>
      </c>
      <c r="H104" s="86"/>
      <c r="I104" s="240">
        <f t="shared" si="1"/>
        <v>52238.799999999988</v>
      </c>
      <c r="J104"/>
    </row>
    <row r="105" spans="1:10" s="62" customFormat="1" x14ac:dyDescent="0.45">
      <c r="A105">
        <v>98</v>
      </c>
      <c r="B105" s="171" t="s">
        <v>502</v>
      </c>
      <c r="C105" t="s">
        <v>146</v>
      </c>
      <c r="D105"/>
      <c r="E105" s="6"/>
      <c r="F105" s="6"/>
      <c r="G105" s="278">
        <v>298.39999999999998</v>
      </c>
      <c r="H105" s="86"/>
      <c r="I105" s="240">
        <f t="shared" si="1"/>
        <v>51940.399999999987</v>
      </c>
      <c r="J105"/>
    </row>
    <row r="106" spans="1:10" s="62" customFormat="1" x14ac:dyDescent="0.45">
      <c r="A106">
        <v>99</v>
      </c>
      <c r="B106" s="171" t="s">
        <v>502</v>
      </c>
      <c r="C106" t="s">
        <v>155</v>
      </c>
      <c r="D106"/>
      <c r="E106" s="6"/>
      <c r="F106" s="6"/>
      <c r="G106" s="278">
        <v>291.39999999999998</v>
      </c>
      <c r="H106" s="86"/>
      <c r="I106" s="240">
        <f t="shared" si="1"/>
        <v>51648.999999999985</v>
      </c>
      <c r="J106"/>
    </row>
    <row r="107" spans="1:10" s="62" customFormat="1" x14ac:dyDescent="0.45">
      <c r="A107">
        <v>100</v>
      </c>
      <c r="B107" s="171" t="s">
        <v>502</v>
      </c>
      <c r="C107" t="s">
        <v>154</v>
      </c>
      <c r="D107"/>
      <c r="E107" s="6"/>
      <c r="F107" s="6"/>
      <c r="G107" s="278">
        <v>3471.3</v>
      </c>
      <c r="H107" s="86"/>
      <c r="I107" s="240">
        <f t="shared" si="1"/>
        <v>48177.699999999983</v>
      </c>
      <c r="J107"/>
    </row>
    <row r="108" spans="1:10" s="62" customFormat="1" x14ac:dyDescent="0.45">
      <c r="A108">
        <v>101</v>
      </c>
      <c r="B108" s="171" t="s">
        <v>502</v>
      </c>
      <c r="C108" t="s">
        <v>119</v>
      </c>
      <c r="D108"/>
      <c r="E108" s="6"/>
      <c r="F108" s="6"/>
      <c r="G108" s="90"/>
      <c r="H108" s="86">
        <v>1.25</v>
      </c>
      <c r="I108" s="240">
        <f t="shared" si="1"/>
        <v>48176.449999999983</v>
      </c>
      <c r="J108"/>
    </row>
    <row r="109" spans="1:10" s="62" customFormat="1" x14ac:dyDescent="0.45">
      <c r="A109">
        <v>102</v>
      </c>
      <c r="B109" s="171" t="s">
        <v>502</v>
      </c>
      <c r="C109" t="s">
        <v>85</v>
      </c>
      <c r="D109"/>
      <c r="E109" s="6"/>
      <c r="F109" s="83">
        <v>369.24</v>
      </c>
      <c r="G109" s="90"/>
      <c r="H109" s="86"/>
      <c r="I109" s="240">
        <f t="shared" si="1"/>
        <v>48545.689999999981</v>
      </c>
      <c r="J109"/>
    </row>
    <row r="110" spans="1:10" s="62" customFormat="1" x14ac:dyDescent="0.45">
      <c r="A110">
        <v>103</v>
      </c>
      <c r="B110" s="171" t="s">
        <v>502</v>
      </c>
      <c r="C110" t="s">
        <v>87</v>
      </c>
      <c r="D110"/>
      <c r="E110" s="6"/>
      <c r="F110" s="83">
        <v>373.64</v>
      </c>
      <c r="G110" s="90"/>
      <c r="H110" s="86"/>
      <c r="I110" s="240">
        <f t="shared" si="1"/>
        <v>48919.32999999998</v>
      </c>
      <c r="J110"/>
    </row>
    <row r="111" spans="1:10" s="62" customFormat="1" x14ac:dyDescent="0.45">
      <c r="A111">
        <v>104</v>
      </c>
      <c r="B111" s="171" t="s">
        <v>506</v>
      </c>
      <c r="C111" t="s">
        <v>156</v>
      </c>
      <c r="D111"/>
      <c r="E111" s="6"/>
      <c r="F111" s="6"/>
      <c r="G111" s="279">
        <v>7094.6</v>
      </c>
      <c r="H111" s="86"/>
      <c r="I111" s="240">
        <f t="shared" si="1"/>
        <v>41824.729999999981</v>
      </c>
      <c r="J111"/>
    </row>
    <row r="112" spans="1:10" s="62" customFormat="1" x14ac:dyDescent="0.45">
      <c r="A112">
        <v>105</v>
      </c>
      <c r="B112" s="171" t="s">
        <v>506</v>
      </c>
      <c r="C112" t="s">
        <v>145</v>
      </c>
      <c r="D112"/>
      <c r="E112" s="6"/>
      <c r="F112" s="6"/>
      <c r="G112" s="279">
        <v>6857</v>
      </c>
      <c r="H112" s="86"/>
      <c r="I112" s="240">
        <f t="shared" si="1"/>
        <v>34967.729999999981</v>
      </c>
      <c r="J112"/>
    </row>
    <row r="113" spans="1:10" s="62" customFormat="1" x14ac:dyDescent="0.45">
      <c r="A113">
        <v>106</v>
      </c>
      <c r="B113" s="171" t="s">
        <v>506</v>
      </c>
      <c r="C113" t="s">
        <v>118</v>
      </c>
      <c r="D113"/>
      <c r="E113" s="6"/>
      <c r="F113" s="6"/>
      <c r="G113" s="277">
        <v>14.2</v>
      </c>
      <c r="H113" s="86"/>
      <c r="I113" s="240">
        <f t="shared" si="1"/>
        <v>34953.529999999984</v>
      </c>
      <c r="J113"/>
    </row>
    <row r="114" spans="1:10" s="62" customFormat="1" x14ac:dyDescent="0.45">
      <c r="A114">
        <v>107</v>
      </c>
      <c r="B114" s="171" t="s">
        <v>506</v>
      </c>
      <c r="C114" t="s">
        <v>268</v>
      </c>
      <c r="D114"/>
      <c r="E114" s="6"/>
      <c r="F114" s="83">
        <v>0.05</v>
      </c>
      <c r="G114" s="86"/>
      <c r="H114" s="86"/>
      <c r="I114" s="240">
        <f t="shared" si="1"/>
        <v>34953.579999999987</v>
      </c>
      <c r="J114"/>
    </row>
    <row r="115" spans="1:10" s="62" customFormat="1" x14ac:dyDescent="0.45">
      <c r="A115">
        <v>108</v>
      </c>
      <c r="B115" s="171" t="s">
        <v>506</v>
      </c>
      <c r="C115" s="79" t="s">
        <v>157</v>
      </c>
      <c r="G115" s="227">
        <v>1946.65</v>
      </c>
      <c r="H115" s="90">
        <v>4.3</v>
      </c>
      <c r="I115" s="240">
        <f t="shared" si="1"/>
        <v>33002.629999999983</v>
      </c>
      <c r="J115"/>
    </row>
    <row r="116" spans="1:10" s="62" customFormat="1" x14ac:dyDescent="0.45">
      <c r="A116">
        <v>109</v>
      </c>
      <c r="B116" s="171" t="s">
        <v>506</v>
      </c>
      <c r="C116" s="79" t="s">
        <v>158</v>
      </c>
      <c r="G116" s="227">
        <v>500</v>
      </c>
      <c r="H116" s="86"/>
      <c r="I116" s="240">
        <f t="shared" si="1"/>
        <v>32502.629999999983</v>
      </c>
      <c r="J116"/>
    </row>
    <row r="117" spans="1:10" s="62" customFormat="1" x14ac:dyDescent="0.45">
      <c r="A117">
        <v>110</v>
      </c>
      <c r="B117" s="171" t="s">
        <v>506</v>
      </c>
      <c r="C117" t="s">
        <v>119</v>
      </c>
      <c r="D117"/>
      <c r="E117" s="6"/>
      <c r="F117" s="6"/>
      <c r="G117" s="90"/>
      <c r="H117" s="86">
        <v>0.7</v>
      </c>
      <c r="I117" s="240">
        <f t="shared" si="1"/>
        <v>32501.929999999982</v>
      </c>
      <c r="J117"/>
    </row>
    <row r="118" spans="1:10" s="62" customFormat="1" x14ac:dyDescent="0.45">
      <c r="A118">
        <v>111</v>
      </c>
      <c r="B118" s="171" t="s">
        <v>506</v>
      </c>
      <c r="C118" t="s">
        <v>86</v>
      </c>
      <c r="D118"/>
      <c r="E118" s="6"/>
      <c r="F118" s="83">
        <v>729.21</v>
      </c>
      <c r="G118" s="90"/>
      <c r="H118" s="86"/>
      <c r="I118" s="240">
        <f t="shared" si="1"/>
        <v>33231.139999999985</v>
      </c>
      <c r="J118"/>
    </row>
    <row r="119" spans="1:10" s="62" customFormat="1" x14ac:dyDescent="0.45">
      <c r="A119">
        <v>112</v>
      </c>
      <c r="B119" s="171" t="s">
        <v>506</v>
      </c>
      <c r="C119" t="s">
        <v>86</v>
      </c>
      <c r="D119"/>
      <c r="E119" s="6"/>
      <c r="F119" s="83">
        <v>399.02</v>
      </c>
      <c r="G119" s="90"/>
      <c r="H119" s="86"/>
      <c r="I119" s="240">
        <f t="shared" si="1"/>
        <v>33630.159999999982</v>
      </c>
      <c r="J119"/>
    </row>
    <row r="120" spans="1:10" s="62" customFormat="1" x14ac:dyDescent="0.45">
      <c r="A120">
        <v>113</v>
      </c>
      <c r="B120" s="171" t="s">
        <v>506</v>
      </c>
      <c r="C120" t="s">
        <v>85</v>
      </c>
      <c r="D120"/>
      <c r="E120" s="6"/>
      <c r="F120" s="83">
        <v>100</v>
      </c>
      <c r="G120" s="90"/>
      <c r="H120" s="86"/>
      <c r="I120" s="240">
        <f t="shared" si="1"/>
        <v>33730.159999999982</v>
      </c>
      <c r="J120"/>
    </row>
    <row r="121" spans="1:10" s="62" customFormat="1" x14ac:dyDescent="0.45">
      <c r="A121">
        <v>114</v>
      </c>
      <c r="B121" s="171" t="s">
        <v>508</v>
      </c>
      <c r="C121" t="s">
        <v>85</v>
      </c>
      <c r="D121"/>
      <c r="E121" s="6"/>
      <c r="F121" s="83">
        <v>500</v>
      </c>
      <c r="G121" s="90"/>
      <c r="H121" s="86"/>
      <c r="I121" s="240">
        <f t="shared" si="1"/>
        <v>34230.159999999982</v>
      </c>
      <c r="J121"/>
    </row>
    <row r="122" spans="1:10" s="62" customFormat="1" x14ac:dyDescent="0.45">
      <c r="A122">
        <v>115</v>
      </c>
      <c r="B122" s="171" t="s">
        <v>508</v>
      </c>
      <c r="C122" t="s">
        <v>87</v>
      </c>
      <c r="D122"/>
      <c r="E122" s="6"/>
      <c r="F122" s="83">
        <v>339.02</v>
      </c>
      <c r="G122" s="90"/>
      <c r="H122" s="86"/>
      <c r="I122" s="240">
        <f t="shared" si="1"/>
        <v>34569.179999999978</v>
      </c>
      <c r="J122"/>
    </row>
    <row r="123" spans="1:10" s="62" customFormat="1" x14ac:dyDescent="0.45">
      <c r="A123">
        <v>116</v>
      </c>
      <c r="B123" s="171" t="s">
        <v>507</v>
      </c>
      <c r="C123" t="s">
        <v>181</v>
      </c>
      <c r="D123"/>
      <c r="E123" s="6"/>
      <c r="F123" s="6"/>
      <c r="G123" s="248">
        <v>600</v>
      </c>
      <c r="H123" s="86"/>
      <c r="I123" s="240">
        <f t="shared" si="1"/>
        <v>33969.179999999978</v>
      </c>
      <c r="J123"/>
    </row>
    <row r="124" spans="1:10" s="62" customFormat="1" x14ac:dyDescent="0.45">
      <c r="A124">
        <v>117</v>
      </c>
      <c r="B124" s="171" t="s">
        <v>507</v>
      </c>
      <c r="C124" t="s">
        <v>232</v>
      </c>
      <c r="D124"/>
      <c r="E124" s="6"/>
      <c r="F124" s="6"/>
      <c r="G124" s="247">
        <v>565</v>
      </c>
      <c r="H124" s="86"/>
      <c r="I124" s="240">
        <f t="shared" si="1"/>
        <v>33404.179999999978</v>
      </c>
      <c r="J124"/>
    </row>
    <row r="125" spans="1:10" s="62" customFormat="1" x14ac:dyDescent="0.45">
      <c r="A125">
        <v>118</v>
      </c>
      <c r="B125" s="171" t="s">
        <v>507</v>
      </c>
      <c r="C125" t="s">
        <v>229</v>
      </c>
      <c r="D125"/>
      <c r="E125" s="6"/>
      <c r="F125" s="6"/>
      <c r="G125" s="248">
        <v>375</v>
      </c>
      <c r="H125" s="86"/>
      <c r="I125" s="240">
        <f t="shared" si="1"/>
        <v>33029.179999999978</v>
      </c>
      <c r="J125"/>
    </row>
    <row r="126" spans="1:10" s="62" customFormat="1" x14ac:dyDescent="0.45">
      <c r="A126">
        <v>119</v>
      </c>
      <c r="B126" s="171" t="s">
        <v>507</v>
      </c>
      <c r="C126" t="s">
        <v>141</v>
      </c>
      <c r="D126"/>
      <c r="E126" s="6"/>
      <c r="F126" s="6"/>
      <c r="G126" s="247">
        <v>100</v>
      </c>
      <c r="H126" s="86"/>
      <c r="I126" s="240">
        <f t="shared" si="1"/>
        <v>32929.179999999978</v>
      </c>
      <c r="J126"/>
    </row>
    <row r="127" spans="1:10" s="62" customFormat="1" x14ac:dyDescent="0.45">
      <c r="A127">
        <v>120</v>
      </c>
      <c r="B127" s="171" t="s">
        <v>507</v>
      </c>
      <c r="C127" t="s">
        <v>118</v>
      </c>
      <c r="D127"/>
      <c r="E127" s="6"/>
      <c r="F127" s="6"/>
      <c r="G127" s="277">
        <v>20</v>
      </c>
      <c r="H127" s="86"/>
      <c r="I127" s="240">
        <f t="shared" si="1"/>
        <v>32909.179999999978</v>
      </c>
      <c r="J127"/>
    </row>
    <row r="128" spans="1:10" s="62" customFormat="1" x14ac:dyDescent="0.45">
      <c r="A128">
        <v>121</v>
      </c>
      <c r="B128" s="171" t="s">
        <v>507</v>
      </c>
      <c r="C128" t="s">
        <v>119</v>
      </c>
      <c r="D128"/>
      <c r="E128" s="6"/>
      <c r="F128" s="6"/>
      <c r="G128" s="90"/>
      <c r="H128" s="86">
        <v>0.1</v>
      </c>
      <c r="I128" s="240">
        <f t="shared" si="1"/>
        <v>32909.07999999998</v>
      </c>
      <c r="J128"/>
    </row>
    <row r="129" spans="1:10" s="62" customFormat="1" x14ac:dyDescent="0.45">
      <c r="A129">
        <v>122</v>
      </c>
      <c r="B129" s="171" t="s">
        <v>507</v>
      </c>
      <c r="C129" t="s">
        <v>85</v>
      </c>
      <c r="D129"/>
      <c r="E129" s="6"/>
      <c r="F129" s="83">
        <v>363.76</v>
      </c>
      <c r="G129" s="90"/>
      <c r="H129" s="86"/>
      <c r="I129" s="240">
        <f t="shared" si="1"/>
        <v>33272.839999999982</v>
      </c>
      <c r="J129"/>
    </row>
    <row r="130" spans="1:10" s="62" customFormat="1" x14ac:dyDescent="0.45">
      <c r="A130">
        <v>123</v>
      </c>
      <c r="B130" s="171" t="s">
        <v>507</v>
      </c>
      <c r="C130" t="s">
        <v>87</v>
      </c>
      <c r="D130"/>
      <c r="E130" s="6"/>
      <c r="F130" s="83">
        <v>395.91</v>
      </c>
      <c r="G130" s="90"/>
      <c r="H130" s="86"/>
      <c r="I130" s="240">
        <f t="shared" si="1"/>
        <v>33668.749999999985</v>
      </c>
      <c r="J130"/>
    </row>
    <row r="131" spans="1:10" s="62" customFormat="1" x14ac:dyDescent="0.45">
      <c r="A131">
        <v>124</v>
      </c>
      <c r="B131" s="171" t="s">
        <v>507</v>
      </c>
      <c r="C131" t="s">
        <v>113</v>
      </c>
      <c r="D131"/>
      <c r="E131" s="6"/>
      <c r="F131" s="83">
        <v>400</v>
      </c>
      <c r="G131" s="90"/>
      <c r="H131" s="86"/>
      <c r="I131" s="240">
        <f t="shared" si="1"/>
        <v>34068.749999999985</v>
      </c>
      <c r="J131"/>
    </row>
    <row r="132" spans="1:10" s="62" customFormat="1" x14ac:dyDescent="0.45">
      <c r="A132">
        <v>125</v>
      </c>
      <c r="B132" s="171" t="s">
        <v>507</v>
      </c>
      <c r="C132" t="s">
        <v>87</v>
      </c>
      <c r="D132"/>
      <c r="E132" s="6"/>
      <c r="F132" s="83">
        <v>446.14</v>
      </c>
      <c r="G132" s="90"/>
      <c r="H132" s="86"/>
      <c r="I132" s="240">
        <f t="shared" si="1"/>
        <v>34514.889999999985</v>
      </c>
      <c r="J132"/>
    </row>
    <row r="133" spans="1:10" s="62" customFormat="1" x14ac:dyDescent="0.45">
      <c r="A133">
        <v>126</v>
      </c>
      <c r="B133" s="171" t="s">
        <v>507</v>
      </c>
      <c r="C133" t="s">
        <v>510</v>
      </c>
      <c r="D133"/>
      <c r="E133" s="6"/>
      <c r="F133" s="83">
        <v>482.22</v>
      </c>
      <c r="G133" s="90"/>
      <c r="H133" s="86"/>
      <c r="I133" s="240">
        <f t="shared" si="1"/>
        <v>34997.109999999986</v>
      </c>
      <c r="J133"/>
    </row>
    <row r="134" spans="1:10" s="62" customFormat="1" x14ac:dyDescent="0.45">
      <c r="A134">
        <v>127</v>
      </c>
      <c r="B134" s="171" t="s">
        <v>507</v>
      </c>
      <c r="C134" t="s">
        <v>87</v>
      </c>
      <c r="D134"/>
      <c r="E134" s="6"/>
      <c r="F134" s="83">
        <v>500</v>
      </c>
      <c r="G134" s="90"/>
      <c r="H134" s="86"/>
      <c r="I134" s="240">
        <f t="shared" si="1"/>
        <v>35497.109999999986</v>
      </c>
      <c r="J134"/>
    </row>
    <row r="135" spans="1:10" s="62" customFormat="1" x14ac:dyDescent="0.45">
      <c r="A135">
        <v>128</v>
      </c>
      <c r="B135" s="171" t="s">
        <v>507</v>
      </c>
      <c r="C135" t="s">
        <v>86</v>
      </c>
      <c r="D135"/>
      <c r="E135" s="6"/>
      <c r="F135" s="83">
        <v>734.65</v>
      </c>
      <c r="G135" s="90"/>
      <c r="H135" s="86"/>
      <c r="I135" s="240">
        <f t="shared" si="1"/>
        <v>36231.759999999987</v>
      </c>
      <c r="J135"/>
    </row>
    <row r="136" spans="1:10" s="62" customFormat="1" x14ac:dyDescent="0.45">
      <c r="A136">
        <v>129</v>
      </c>
      <c r="B136" s="171" t="s">
        <v>507</v>
      </c>
      <c r="C136" t="s">
        <v>143</v>
      </c>
      <c r="D136"/>
      <c r="E136" s="6"/>
      <c r="F136" s="83">
        <v>2530</v>
      </c>
      <c r="G136" s="90"/>
      <c r="H136" s="86"/>
      <c r="I136" s="240">
        <f t="shared" si="1"/>
        <v>38761.759999999987</v>
      </c>
      <c r="J136"/>
    </row>
    <row r="137" spans="1:10" s="62" customFormat="1" x14ac:dyDescent="0.45">
      <c r="A137">
        <v>130</v>
      </c>
      <c r="B137" s="171" t="s">
        <v>509</v>
      </c>
      <c r="C137" t="s">
        <v>87</v>
      </c>
      <c r="D137"/>
      <c r="E137" s="6"/>
      <c r="F137" s="83">
        <v>383.22</v>
      </c>
      <c r="G137" s="90"/>
      <c r="H137" s="86"/>
      <c r="I137" s="240">
        <f t="shared" ref="I137:I200" si="2">I136+F137-G137-H137</f>
        <v>39144.979999999989</v>
      </c>
      <c r="J137"/>
    </row>
    <row r="138" spans="1:10" s="62" customFormat="1" x14ac:dyDescent="0.45">
      <c r="A138">
        <v>131</v>
      </c>
      <c r="B138" s="171" t="s">
        <v>509</v>
      </c>
      <c r="C138" t="s">
        <v>119</v>
      </c>
      <c r="D138"/>
      <c r="E138" s="6"/>
      <c r="F138" s="6"/>
      <c r="G138" s="90"/>
      <c r="H138" s="86">
        <v>0.05</v>
      </c>
      <c r="I138" s="240">
        <f t="shared" si="2"/>
        <v>39144.929999999986</v>
      </c>
      <c r="J138"/>
    </row>
    <row r="139" spans="1:10" s="62" customFormat="1" x14ac:dyDescent="0.45">
      <c r="A139">
        <v>132</v>
      </c>
      <c r="B139" s="171" t="s">
        <v>509</v>
      </c>
      <c r="C139" t="s">
        <v>512</v>
      </c>
      <c r="D139"/>
      <c r="E139" s="6"/>
      <c r="F139" s="6"/>
      <c r="G139" s="247">
        <v>1532</v>
      </c>
      <c r="H139" s="86"/>
      <c r="I139" s="240">
        <f t="shared" si="2"/>
        <v>37612.929999999986</v>
      </c>
      <c r="J139"/>
    </row>
    <row r="140" spans="1:10" s="62" customFormat="1" x14ac:dyDescent="0.45">
      <c r="A140">
        <v>133</v>
      </c>
      <c r="B140" s="171" t="s">
        <v>509</v>
      </c>
      <c r="C140" t="s">
        <v>229</v>
      </c>
      <c r="D140" t="s">
        <v>522</v>
      </c>
      <c r="E140" s="6"/>
      <c r="F140" s="6"/>
      <c r="G140" s="248">
        <v>280</v>
      </c>
      <c r="H140" s="86"/>
      <c r="I140" s="240">
        <f t="shared" si="2"/>
        <v>37332.929999999986</v>
      </c>
      <c r="J140"/>
    </row>
    <row r="141" spans="1:10" s="62" customFormat="1" x14ac:dyDescent="0.45">
      <c r="A141">
        <v>134</v>
      </c>
      <c r="B141" s="171" t="s">
        <v>509</v>
      </c>
      <c r="C141" t="s">
        <v>87</v>
      </c>
      <c r="D141"/>
      <c r="E141" s="6"/>
      <c r="F141" s="83">
        <v>456.72</v>
      </c>
      <c r="G141" s="90"/>
      <c r="H141" s="86"/>
      <c r="I141" s="240">
        <f t="shared" si="2"/>
        <v>37789.649999999987</v>
      </c>
      <c r="J141"/>
    </row>
    <row r="142" spans="1:10" s="62" customFormat="1" x14ac:dyDescent="0.45">
      <c r="A142">
        <v>135</v>
      </c>
      <c r="B142" s="171" t="s">
        <v>509</v>
      </c>
      <c r="C142" t="s">
        <v>86</v>
      </c>
      <c r="D142"/>
      <c r="E142" s="6"/>
      <c r="F142" s="83">
        <v>401.57</v>
      </c>
      <c r="G142" s="90"/>
      <c r="H142" s="86"/>
      <c r="I142" s="240">
        <f t="shared" si="2"/>
        <v>38191.219999999987</v>
      </c>
      <c r="J142"/>
    </row>
    <row r="143" spans="1:10" s="62" customFormat="1" x14ac:dyDescent="0.45">
      <c r="A143">
        <v>136</v>
      </c>
      <c r="B143" s="171" t="s">
        <v>509</v>
      </c>
      <c r="C143" t="s">
        <v>143</v>
      </c>
      <c r="D143"/>
      <c r="E143" s="6"/>
      <c r="F143" s="83">
        <v>391</v>
      </c>
      <c r="G143" s="90"/>
      <c r="H143" s="86"/>
      <c r="I143" s="240">
        <f t="shared" si="2"/>
        <v>38582.219999999987</v>
      </c>
      <c r="J143"/>
    </row>
    <row r="144" spans="1:10" s="62" customFormat="1" x14ac:dyDescent="0.45">
      <c r="A144">
        <v>137</v>
      </c>
      <c r="B144" s="171" t="s">
        <v>509</v>
      </c>
      <c r="C144" t="s">
        <v>143</v>
      </c>
      <c r="D144"/>
      <c r="E144" s="6"/>
      <c r="F144" s="83">
        <v>381.1</v>
      </c>
      <c r="G144" s="90"/>
      <c r="H144" s="86"/>
      <c r="I144" s="240">
        <f t="shared" si="2"/>
        <v>38963.319999999985</v>
      </c>
      <c r="J144"/>
    </row>
    <row r="145" spans="1:10" s="62" customFormat="1" x14ac:dyDescent="0.45">
      <c r="A145">
        <v>138</v>
      </c>
      <c r="B145" s="171" t="s">
        <v>509</v>
      </c>
      <c r="C145" t="s">
        <v>85</v>
      </c>
      <c r="D145"/>
      <c r="E145" s="6"/>
      <c r="F145" s="83">
        <v>379.27</v>
      </c>
      <c r="G145" s="90"/>
      <c r="H145" s="86"/>
      <c r="I145" s="240">
        <f t="shared" si="2"/>
        <v>39342.589999999982</v>
      </c>
      <c r="J145"/>
    </row>
    <row r="146" spans="1:10" s="62" customFormat="1" x14ac:dyDescent="0.45">
      <c r="A146">
        <v>139</v>
      </c>
      <c r="B146" s="171" t="s">
        <v>509</v>
      </c>
      <c r="C146" t="s">
        <v>85</v>
      </c>
      <c r="D146"/>
      <c r="E146" s="6"/>
      <c r="F146" s="83">
        <v>375.82</v>
      </c>
      <c r="G146" s="90"/>
      <c r="H146" s="86"/>
      <c r="I146" s="240">
        <f t="shared" si="2"/>
        <v>39718.409999999982</v>
      </c>
      <c r="J146"/>
    </row>
    <row r="147" spans="1:10" s="62" customFormat="1" x14ac:dyDescent="0.45">
      <c r="A147">
        <v>140</v>
      </c>
      <c r="B147" s="171" t="s">
        <v>509</v>
      </c>
      <c r="C147" t="s">
        <v>85</v>
      </c>
      <c r="D147"/>
      <c r="E147" s="6"/>
      <c r="F147" s="83">
        <v>360</v>
      </c>
      <c r="G147" s="90"/>
      <c r="H147" s="86"/>
      <c r="I147" s="240">
        <f t="shared" si="2"/>
        <v>40078.409999999982</v>
      </c>
      <c r="J147"/>
    </row>
    <row r="148" spans="1:10" s="62" customFormat="1" x14ac:dyDescent="0.45">
      <c r="A148">
        <v>141</v>
      </c>
      <c r="B148" s="171" t="s">
        <v>509</v>
      </c>
      <c r="C148" t="s">
        <v>513</v>
      </c>
      <c r="D148"/>
      <c r="E148" s="6"/>
      <c r="F148" s="83">
        <v>355.88</v>
      </c>
      <c r="G148" s="90"/>
      <c r="H148" s="86"/>
      <c r="I148" s="240">
        <f t="shared" si="2"/>
        <v>40434.289999999979</v>
      </c>
      <c r="J148"/>
    </row>
    <row r="149" spans="1:10" s="62" customFormat="1" x14ac:dyDescent="0.45">
      <c r="A149">
        <v>142</v>
      </c>
      <c r="B149" s="171" t="s">
        <v>509</v>
      </c>
      <c r="C149" t="s">
        <v>85</v>
      </c>
      <c r="D149"/>
      <c r="E149" s="6"/>
      <c r="F149" s="83">
        <v>346.71</v>
      </c>
      <c r="G149" s="90"/>
      <c r="H149" s="86"/>
      <c r="I149" s="240">
        <f t="shared" si="2"/>
        <v>40780.999999999978</v>
      </c>
      <c r="J149"/>
    </row>
    <row r="150" spans="1:10" s="62" customFormat="1" x14ac:dyDescent="0.45">
      <c r="A150">
        <v>143</v>
      </c>
      <c r="B150" s="171" t="s">
        <v>509</v>
      </c>
      <c r="C150" t="s">
        <v>188</v>
      </c>
      <c r="D150"/>
      <c r="E150" s="6"/>
      <c r="F150" s="83">
        <v>336.86</v>
      </c>
      <c r="G150" s="90"/>
      <c r="H150" s="86"/>
      <c r="I150" s="240">
        <f t="shared" si="2"/>
        <v>41117.859999999979</v>
      </c>
      <c r="J150"/>
    </row>
    <row r="151" spans="1:10" s="62" customFormat="1" x14ac:dyDescent="0.45">
      <c r="A151">
        <v>144</v>
      </c>
      <c r="B151" s="171" t="s">
        <v>511</v>
      </c>
      <c r="C151" t="s">
        <v>118</v>
      </c>
      <c r="D151"/>
      <c r="E151" s="6"/>
      <c r="F151" s="6"/>
      <c r="G151" s="247">
        <v>170</v>
      </c>
      <c r="H151" s="86"/>
      <c r="I151" s="240">
        <f t="shared" si="2"/>
        <v>40947.859999999979</v>
      </c>
      <c r="J151"/>
    </row>
    <row r="152" spans="1:10" s="62" customFormat="1" x14ac:dyDescent="0.45">
      <c r="A152">
        <v>145</v>
      </c>
      <c r="B152" s="171" t="s">
        <v>511</v>
      </c>
      <c r="C152" t="s">
        <v>87</v>
      </c>
      <c r="D152"/>
      <c r="E152" s="6"/>
      <c r="F152" s="83">
        <v>435</v>
      </c>
      <c r="G152" s="90"/>
      <c r="H152" s="86"/>
      <c r="I152" s="240">
        <f t="shared" si="2"/>
        <v>41382.859999999979</v>
      </c>
      <c r="J152"/>
    </row>
    <row r="153" spans="1:10" s="62" customFormat="1" x14ac:dyDescent="0.45">
      <c r="A153">
        <v>146</v>
      </c>
      <c r="B153" s="171" t="s">
        <v>511</v>
      </c>
      <c r="C153" t="s">
        <v>87</v>
      </c>
      <c r="D153"/>
      <c r="E153" s="6"/>
      <c r="F153" s="83">
        <v>398.94</v>
      </c>
      <c r="G153" s="90"/>
      <c r="H153" s="86"/>
      <c r="I153" s="240">
        <f t="shared" si="2"/>
        <v>41781.799999999981</v>
      </c>
      <c r="J153"/>
    </row>
    <row r="154" spans="1:10" s="62" customFormat="1" x14ac:dyDescent="0.45">
      <c r="A154">
        <v>147</v>
      </c>
      <c r="B154" s="171" t="s">
        <v>511</v>
      </c>
      <c r="C154" t="s">
        <v>87</v>
      </c>
      <c r="D154"/>
      <c r="E154" s="6"/>
      <c r="F154" s="83">
        <v>394.4</v>
      </c>
      <c r="G154" s="90"/>
      <c r="H154" s="86"/>
      <c r="I154" s="240">
        <f t="shared" si="2"/>
        <v>42176.199999999983</v>
      </c>
      <c r="J154"/>
    </row>
    <row r="155" spans="1:10" s="62" customFormat="1" x14ac:dyDescent="0.45">
      <c r="A155">
        <v>148</v>
      </c>
      <c r="B155" s="171" t="s">
        <v>511</v>
      </c>
      <c r="C155" t="s">
        <v>115</v>
      </c>
      <c r="D155"/>
      <c r="E155" s="6"/>
      <c r="F155" s="83">
        <v>391.26</v>
      </c>
      <c r="G155" s="90"/>
      <c r="H155" s="86"/>
      <c r="I155" s="240">
        <f t="shared" si="2"/>
        <v>42567.459999999985</v>
      </c>
      <c r="J155"/>
    </row>
    <row r="156" spans="1:10" s="62" customFormat="1" x14ac:dyDescent="0.45">
      <c r="A156">
        <v>149</v>
      </c>
      <c r="B156" s="171" t="s">
        <v>511</v>
      </c>
      <c r="C156" t="s">
        <v>85</v>
      </c>
      <c r="D156"/>
      <c r="E156" s="6"/>
      <c r="F156" s="83">
        <v>388</v>
      </c>
      <c r="G156" s="90"/>
      <c r="H156" s="86"/>
      <c r="I156" s="240">
        <f t="shared" si="2"/>
        <v>42955.459999999985</v>
      </c>
      <c r="J156"/>
    </row>
    <row r="157" spans="1:10" s="62" customFormat="1" x14ac:dyDescent="0.45">
      <c r="A157">
        <v>150</v>
      </c>
      <c r="B157" s="171" t="s">
        <v>511</v>
      </c>
      <c r="C157" t="s">
        <v>85</v>
      </c>
      <c r="D157"/>
      <c r="E157" s="6"/>
      <c r="F157" s="83">
        <v>380</v>
      </c>
      <c r="G157" s="90"/>
      <c r="H157" s="86"/>
      <c r="I157" s="240">
        <f t="shared" si="2"/>
        <v>43335.459999999985</v>
      </c>
      <c r="J157"/>
    </row>
    <row r="158" spans="1:10" s="62" customFormat="1" x14ac:dyDescent="0.45">
      <c r="A158">
        <v>151</v>
      </c>
      <c r="B158" s="171" t="s">
        <v>511</v>
      </c>
      <c r="C158" t="s">
        <v>86</v>
      </c>
      <c r="D158"/>
      <c r="E158" s="6"/>
      <c r="F158" s="83">
        <v>373.7</v>
      </c>
      <c r="G158" s="90"/>
      <c r="H158" s="86"/>
      <c r="I158" s="240">
        <f t="shared" si="2"/>
        <v>43709.159999999982</v>
      </c>
      <c r="J158"/>
    </row>
    <row r="159" spans="1:10" s="62" customFormat="1" x14ac:dyDescent="0.45">
      <c r="A159">
        <v>152</v>
      </c>
      <c r="B159" s="171" t="s">
        <v>511</v>
      </c>
      <c r="C159" t="s">
        <v>85</v>
      </c>
      <c r="D159"/>
      <c r="E159" s="6"/>
      <c r="F159" s="83">
        <v>359.68</v>
      </c>
      <c r="G159" s="90"/>
      <c r="H159" s="86"/>
      <c r="I159" s="240">
        <f t="shared" si="2"/>
        <v>44068.839999999982</v>
      </c>
      <c r="J159"/>
    </row>
    <row r="160" spans="1:10" s="62" customFormat="1" x14ac:dyDescent="0.45">
      <c r="A160">
        <v>153</v>
      </c>
      <c r="B160" s="171" t="s">
        <v>511</v>
      </c>
      <c r="C160" t="s">
        <v>87</v>
      </c>
      <c r="D160"/>
      <c r="E160" s="6"/>
      <c r="F160" s="83">
        <v>349</v>
      </c>
      <c r="G160" s="90"/>
      <c r="H160" s="86"/>
      <c r="I160" s="240">
        <f t="shared" si="2"/>
        <v>44417.839999999982</v>
      </c>
      <c r="J160"/>
    </row>
    <row r="161" spans="1:10" s="62" customFormat="1" x14ac:dyDescent="0.45">
      <c r="A161">
        <v>154</v>
      </c>
      <c r="B161" s="171" t="s">
        <v>511</v>
      </c>
      <c r="C161" t="s">
        <v>87</v>
      </c>
      <c r="D161"/>
      <c r="E161" s="6"/>
      <c r="F161" s="83">
        <v>347.43</v>
      </c>
      <c r="G161" s="90"/>
      <c r="H161" s="86"/>
      <c r="I161" s="240">
        <f t="shared" si="2"/>
        <v>44765.269999999982</v>
      </c>
      <c r="J161"/>
    </row>
    <row r="162" spans="1:10" s="62" customFormat="1" x14ac:dyDescent="0.45">
      <c r="A162">
        <v>155</v>
      </c>
      <c r="B162" s="171" t="s">
        <v>511</v>
      </c>
      <c r="C162" t="s">
        <v>87</v>
      </c>
      <c r="D162"/>
      <c r="E162" s="6"/>
      <c r="F162" s="83">
        <v>339</v>
      </c>
      <c r="G162" s="90"/>
      <c r="H162" s="86"/>
      <c r="I162" s="240">
        <f t="shared" si="2"/>
        <v>45104.269999999982</v>
      </c>
      <c r="J162"/>
    </row>
    <row r="163" spans="1:10" s="62" customFormat="1" x14ac:dyDescent="0.45">
      <c r="A163">
        <v>156</v>
      </c>
      <c r="B163" s="171" t="s">
        <v>514</v>
      </c>
      <c r="C163" t="s">
        <v>86</v>
      </c>
      <c r="D163"/>
      <c r="E163" s="6"/>
      <c r="F163" s="83">
        <v>477.75</v>
      </c>
      <c r="G163" s="90"/>
      <c r="H163" s="86"/>
      <c r="I163" s="240">
        <f t="shared" si="2"/>
        <v>45582.019999999982</v>
      </c>
      <c r="J163"/>
    </row>
    <row r="164" spans="1:10" s="62" customFormat="1" x14ac:dyDescent="0.45">
      <c r="A164">
        <v>157</v>
      </c>
      <c r="B164" s="171" t="s">
        <v>516</v>
      </c>
      <c r="C164" t="s">
        <v>229</v>
      </c>
      <c r="D164" t="s">
        <v>524</v>
      </c>
      <c r="E164" s="6"/>
      <c r="F164" s="6"/>
      <c r="G164" s="248">
        <v>280</v>
      </c>
      <c r="H164" s="86"/>
      <c r="I164" s="240">
        <f t="shared" si="2"/>
        <v>45302.019999999982</v>
      </c>
      <c r="J164"/>
    </row>
    <row r="165" spans="1:10" s="62" customFormat="1" x14ac:dyDescent="0.45">
      <c r="A165">
        <v>158</v>
      </c>
      <c r="B165" s="171" t="s">
        <v>516</v>
      </c>
      <c r="C165" t="s">
        <v>118</v>
      </c>
      <c r="D165"/>
      <c r="E165" s="6"/>
      <c r="F165" s="6"/>
      <c r="G165" s="248">
        <v>240</v>
      </c>
      <c r="H165" s="86"/>
      <c r="I165" s="240">
        <f t="shared" si="2"/>
        <v>45062.019999999982</v>
      </c>
      <c r="J165"/>
    </row>
    <row r="166" spans="1:10" s="62" customFormat="1" x14ac:dyDescent="0.45">
      <c r="A166">
        <v>159</v>
      </c>
      <c r="B166" s="171" t="s">
        <v>516</v>
      </c>
      <c r="C166" t="s">
        <v>87</v>
      </c>
      <c r="D166"/>
      <c r="E166" s="6"/>
      <c r="F166" s="83">
        <v>371</v>
      </c>
      <c r="G166" s="90"/>
      <c r="H166" s="86"/>
      <c r="I166" s="240">
        <f t="shared" si="2"/>
        <v>45433.019999999982</v>
      </c>
      <c r="J166"/>
    </row>
    <row r="167" spans="1:10" s="62" customFormat="1" x14ac:dyDescent="0.45">
      <c r="A167">
        <v>160</v>
      </c>
      <c r="B167" s="171" t="s">
        <v>516</v>
      </c>
      <c r="C167" t="s">
        <v>87</v>
      </c>
      <c r="D167"/>
      <c r="E167" s="6"/>
      <c r="F167" s="83">
        <v>386</v>
      </c>
      <c r="G167" s="90"/>
      <c r="H167" s="86"/>
      <c r="I167" s="240">
        <f t="shared" si="2"/>
        <v>45819.019999999982</v>
      </c>
      <c r="J167"/>
    </row>
    <row r="168" spans="1:10" s="62" customFormat="1" x14ac:dyDescent="0.45">
      <c r="A168">
        <v>161</v>
      </c>
      <c r="B168" s="171" t="s">
        <v>516</v>
      </c>
      <c r="C168" t="s">
        <v>143</v>
      </c>
      <c r="D168"/>
      <c r="E168" s="6"/>
      <c r="F168" s="83">
        <v>386.92</v>
      </c>
      <c r="G168" s="90"/>
      <c r="H168" s="86"/>
      <c r="I168" s="240">
        <f t="shared" si="2"/>
        <v>46205.939999999981</v>
      </c>
      <c r="J168"/>
    </row>
    <row r="169" spans="1:10" s="62" customFormat="1" x14ac:dyDescent="0.45">
      <c r="A169">
        <v>162</v>
      </c>
      <c r="B169" s="171" t="s">
        <v>516</v>
      </c>
      <c r="C169" t="s">
        <v>143</v>
      </c>
      <c r="D169"/>
      <c r="E169" s="6"/>
      <c r="F169" s="83">
        <v>394.28</v>
      </c>
      <c r="G169" s="90"/>
      <c r="H169" s="86"/>
      <c r="I169" s="240">
        <f t="shared" si="2"/>
        <v>46600.219999999979</v>
      </c>
      <c r="J169"/>
    </row>
    <row r="170" spans="1:10" s="62" customFormat="1" x14ac:dyDescent="0.45">
      <c r="A170">
        <v>163</v>
      </c>
      <c r="B170" s="171" t="s">
        <v>516</v>
      </c>
      <c r="C170" t="s">
        <v>87</v>
      </c>
      <c r="D170"/>
      <c r="E170" s="6"/>
      <c r="F170" s="83">
        <v>396.53</v>
      </c>
      <c r="G170" s="90"/>
      <c r="H170" s="86"/>
      <c r="I170" s="240">
        <f t="shared" si="2"/>
        <v>46996.749999999978</v>
      </c>
      <c r="J170"/>
    </row>
    <row r="171" spans="1:10" s="62" customFormat="1" x14ac:dyDescent="0.45">
      <c r="A171">
        <v>164</v>
      </c>
      <c r="B171" s="171" t="s">
        <v>516</v>
      </c>
      <c r="C171" t="s">
        <v>85</v>
      </c>
      <c r="D171"/>
      <c r="E171" s="6"/>
      <c r="F171" s="83">
        <v>408.3</v>
      </c>
      <c r="G171" s="90"/>
      <c r="H171" s="86"/>
      <c r="I171" s="240">
        <f t="shared" si="2"/>
        <v>47405.049999999981</v>
      </c>
      <c r="J171"/>
    </row>
    <row r="172" spans="1:10" s="62" customFormat="1" x14ac:dyDescent="0.45">
      <c r="A172">
        <v>165</v>
      </c>
      <c r="B172" s="171" t="s">
        <v>516</v>
      </c>
      <c r="C172" t="s">
        <v>86</v>
      </c>
      <c r="D172"/>
      <c r="E172" s="6"/>
      <c r="F172" s="83">
        <v>449.47</v>
      </c>
      <c r="G172" s="90"/>
      <c r="H172" s="86"/>
      <c r="I172" s="240">
        <f t="shared" si="2"/>
        <v>47854.519999999982</v>
      </c>
      <c r="J172"/>
    </row>
    <row r="173" spans="1:10" s="62" customFormat="1" x14ac:dyDescent="0.45">
      <c r="A173">
        <v>166</v>
      </c>
      <c r="B173" s="171" t="s">
        <v>515</v>
      </c>
      <c r="C173" t="s">
        <v>85</v>
      </c>
      <c r="D173"/>
      <c r="E173" s="6"/>
      <c r="F173" s="83">
        <v>324.61</v>
      </c>
      <c r="G173" s="90"/>
      <c r="H173" s="86"/>
      <c r="I173" s="240">
        <f t="shared" si="2"/>
        <v>48179.129999999983</v>
      </c>
      <c r="J173"/>
    </row>
    <row r="174" spans="1:10" s="62" customFormat="1" x14ac:dyDescent="0.45">
      <c r="A174">
        <v>167</v>
      </c>
      <c r="B174" s="171" t="s">
        <v>515</v>
      </c>
      <c r="C174" t="s">
        <v>143</v>
      </c>
      <c r="D174"/>
      <c r="E174" s="6"/>
      <c r="F174" s="83">
        <v>325</v>
      </c>
      <c r="G174" s="90"/>
      <c r="H174" s="86"/>
      <c r="I174" s="240">
        <f t="shared" si="2"/>
        <v>48504.129999999983</v>
      </c>
      <c r="J174"/>
    </row>
    <row r="175" spans="1:10" s="62" customFormat="1" x14ac:dyDescent="0.45">
      <c r="A175">
        <v>168</v>
      </c>
      <c r="B175" s="171" t="s">
        <v>515</v>
      </c>
      <c r="C175" t="s">
        <v>85</v>
      </c>
      <c r="D175"/>
      <c r="E175" s="6"/>
      <c r="F175" s="83">
        <v>334.78</v>
      </c>
      <c r="G175" s="90"/>
      <c r="H175" s="86"/>
      <c r="I175" s="240">
        <f t="shared" si="2"/>
        <v>48838.909999999982</v>
      </c>
      <c r="J175"/>
    </row>
    <row r="176" spans="1:10" s="62" customFormat="1" x14ac:dyDescent="0.45">
      <c r="A176">
        <v>169</v>
      </c>
      <c r="B176" s="171" t="s">
        <v>515</v>
      </c>
      <c r="C176" t="s">
        <v>85</v>
      </c>
      <c r="D176"/>
      <c r="E176" s="6"/>
      <c r="F176" s="83">
        <v>350</v>
      </c>
      <c r="G176" s="90"/>
      <c r="H176" s="86"/>
      <c r="I176" s="240">
        <f t="shared" si="2"/>
        <v>49188.909999999982</v>
      </c>
      <c r="J176"/>
    </row>
    <row r="177" spans="1:10" s="62" customFormat="1" x14ac:dyDescent="0.45">
      <c r="A177">
        <v>170</v>
      </c>
      <c r="B177" s="171" t="s">
        <v>515</v>
      </c>
      <c r="C177" t="s">
        <v>113</v>
      </c>
      <c r="D177"/>
      <c r="E177" s="6"/>
      <c r="F177" s="83">
        <v>365</v>
      </c>
      <c r="G177" s="90"/>
      <c r="H177" s="86"/>
      <c r="I177" s="240">
        <f t="shared" si="2"/>
        <v>49553.909999999982</v>
      </c>
      <c r="J177"/>
    </row>
    <row r="178" spans="1:10" s="62" customFormat="1" x14ac:dyDescent="0.45">
      <c r="A178">
        <v>171</v>
      </c>
      <c r="B178" s="171" t="s">
        <v>515</v>
      </c>
      <c r="C178" t="s">
        <v>86</v>
      </c>
      <c r="D178"/>
      <c r="E178" s="6"/>
      <c r="F178" s="83">
        <v>381.94</v>
      </c>
      <c r="G178" s="90"/>
      <c r="H178" s="86"/>
      <c r="I178" s="240">
        <f t="shared" si="2"/>
        <v>49935.849999999984</v>
      </c>
      <c r="J178"/>
    </row>
    <row r="179" spans="1:10" s="62" customFormat="1" x14ac:dyDescent="0.45">
      <c r="A179">
        <v>172</v>
      </c>
      <c r="B179" s="171" t="s">
        <v>515</v>
      </c>
      <c r="C179" t="s">
        <v>518</v>
      </c>
      <c r="D179"/>
      <c r="E179" s="6"/>
      <c r="F179" s="83">
        <v>458</v>
      </c>
      <c r="G179" s="90"/>
      <c r="H179" s="86"/>
      <c r="I179" s="240">
        <f t="shared" si="2"/>
        <v>50393.849999999984</v>
      </c>
      <c r="J179"/>
    </row>
    <row r="180" spans="1:10" s="62" customFormat="1" x14ac:dyDescent="0.45">
      <c r="A180">
        <v>173</v>
      </c>
      <c r="B180" s="171" t="s">
        <v>515</v>
      </c>
      <c r="C180" t="s">
        <v>85</v>
      </c>
      <c r="D180"/>
      <c r="E180" s="6"/>
      <c r="F180" s="83">
        <v>1200</v>
      </c>
      <c r="G180" s="90"/>
      <c r="H180" s="86"/>
      <c r="I180" s="240">
        <f t="shared" si="2"/>
        <v>51593.849999999984</v>
      </c>
      <c r="J180"/>
    </row>
    <row r="181" spans="1:10" s="62" customFormat="1" x14ac:dyDescent="0.45">
      <c r="A181">
        <v>174</v>
      </c>
      <c r="B181" s="171">
        <v>45860</v>
      </c>
      <c r="C181" t="s">
        <v>119</v>
      </c>
      <c r="D181"/>
      <c r="E181" s="6"/>
      <c r="F181" s="6"/>
      <c r="G181" s="90"/>
      <c r="H181" s="86">
        <v>0.05</v>
      </c>
      <c r="I181" s="240">
        <f t="shared" si="2"/>
        <v>51593.799999999981</v>
      </c>
      <c r="J181"/>
    </row>
    <row r="182" spans="1:10" s="62" customFormat="1" x14ac:dyDescent="0.45">
      <c r="A182">
        <v>175</v>
      </c>
      <c r="B182" s="171" t="s">
        <v>517</v>
      </c>
      <c r="C182" t="s">
        <v>87</v>
      </c>
      <c r="D182"/>
      <c r="E182" s="6"/>
      <c r="F182" s="83">
        <v>411.53</v>
      </c>
      <c r="G182" s="90"/>
      <c r="H182" s="86"/>
      <c r="I182" s="240">
        <f t="shared" si="2"/>
        <v>52005.32999999998</v>
      </c>
      <c r="J182"/>
    </row>
    <row r="183" spans="1:10" s="62" customFormat="1" x14ac:dyDescent="0.45">
      <c r="A183">
        <v>176</v>
      </c>
      <c r="B183" s="171">
        <v>45861</v>
      </c>
      <c r="C183" t="s">
        <v>85</v>
      </c>
      <c r="D183"/>
      <c r="E183" s="6"/>
      <c r="F183" s="83">
        <v>1188.77</v>
      </c>
      <c r="G183" s="90"/>
      <c r="H183" s="86"/>
      <c r="I183" s="240">
        <f t="shared" si="2"/>
        <v>53194.099999999977</v>
      </c>
      <c r="J183"/>
    </row>
    <row r="184" spans="1:10" s="62" customFormat="1" x14ac:dyDescent="0.45">
      <c r="A184">
        <v>177</v>
      </c>
      <c r="B184" s="171" t="s">
        <v>529</v>
      </c>
      <c r="C184" t="s">
        <v>87</v>
      </c>
      <c r="D184"/>
      <c r="E184" s="6"/>
      <c r="F184" s="83">
        <v>393</v>
      </c>
      <c r="G184" s="90"/>
      <c r="H184" s="86"/>
      <c r="I184" s="240">
        <f t="shared" si="2"/>
        <v>53587.099999999977</v>
      </c>
      <c r="J184"/>
    </row>
    <row r="185" spans="1:10" s="62" customFormat="1" x14ac:dyDescent="0.45">
      <c r="A185">
        <v>178</v>
      </c>
      <c r="B185" s="171">
        <v>45862</v>
      </c>
      <c r="C185" t="s">
        <v>87</v>
      </c>
      <c r="D185"/>
      <c r="E185" s="6"/>
      <c r="F185" s="83">
        <v>402.53</v>
      </c>
      <c r="G185" s="90"/>
      <c r="H185" s="86"/>
      <c r="I185" s="240">
        <f t="shared" si="2"/>
        <v>53989.629999999976</v>
      </c>
      <c r="J185"/>
    </row>
    <row r="186" spans="1:10" s="62" customFormat="1" x14ac:dyDescent="0.45">
      <c r="A186">
        <v>179</v>
      </c>
      <c r="B186" s="171" t="s">
        <v>519</v>
      </c>
      <c r="C186" t="s">
        <v>119</v>
      </c>
      <c r="D186"/>
      <c r="E186" s="6"/>
      <c r="F186" s="6"/>
      <c r="G186" s="90"/>
      <c r="H186" s="86">
        <v>0.05</v>
      </c>
      <c r="I186" s="240">
        <f t="shared" si="2"/>
        <v>53989.579999999973</v>
      </c>
      <c r="J186"/>
    </row>
    <row r="187" spans="1:10" s="62" customFormat="1" x14ac:dyDescent="0.45">
      <c r="A187">
        <v>180</v>
      </c>
      <c r="B187" s="171" t="s">
        <v>519</v>
      </c>
      <c r="C187" t="s">
        <v>118</v>
      </c>
      <c r="D187"/>
      <c r="E187" s="6"/>
      <c r="F187" s="6"/>
      <c r="G187" s="248">
        <v>49.9</v>
      </c>
      <c r="H187" s="86"/>
      <c r="I187" s="240">
        <f t="shared" si="2"/>
        <v>53939.679999999971</v>
      </c>
      <c r="J187"/>
    </row>
    <row r="188" spans="1:10" s="62" customFormat="1" x14ac:dyDescent="0.45">
      <c r="A188">
        <v>181</v>
      </c>
      <c r="B188" s="171" t="s">
        <v>519</v>
      </c>
      <c r="C188" t="s">
        <v>115</v>
      </c>
      <c r="D188"/>
      <c r="E188" s="6"/>
      <c r="F188" s="83">
        <v>461.1</v>
      </c>
      <c r="G188" s="90"/>
      <c r="H188" s="86"/>
      <c r="I188" s="240">
        <f t="shared" si="2"/>
        <v>54400.77999999997</v>
      </c>
      <c r="J188"/>
    </row>
    <row r="189" spans="1:10" s="62" customFormat="1" x14ac:dyDescent="0.45">
      <c r="A189">
        <v>182</v>
      </c>
      <c r="B189" s="171" t="s">
        <v>519</v>
      </c>
      <c r="C189" t="s">
        <v>143</v>
      </c>
      <c r="D189"/>
      <c r="E189" s="6"/>
      <c r="F189" s="83">
        <v>390</v>
      </c>
      <c r="G189" s="90"/>
      <c r="H189" s="86"/>
      <c r="I189" s="240">
        <f t="shared" si="2"/>
        <v>54790.77999999997</v>
      </c>
      <c r="J189"/>
    </row>
    <row r="190" spans="1:10" s="62" customFormat="1" x14ac:dyDescent="0.45">
      <c r="A190">
        <v>183</v>
      </c>
      <c r="B190" s="171" t="s">
        <v>519</v>
      </c>
      <c r="C190" t="s">
        <v>86</v>
      </c>
      <c r="D190"/>
      <c r="E190" s="6"/>
      <c r="F190" s="83">
        <v>375</v>
      </c>
      <c r="G190" s="90"/>
      <c r="H190" s="86"/>
      <c r="I190" s="240">
        <f t="shared" si="2"/>
        <v>55165.77999999997</v>
      </c>
      <c r="J190"/>
    </row>
    <row r="191" spans="1:10" s="62" customFormat="1" x14ac:dyDescent="0.45">
      <c r="A191">
        <v>184</v>
      </c>
      <c r="B191" s="171" t="s">
        <v>519</v>
      </c>
      <c r="C191" t="s">
        <v>85</v>
      </c>
      <c r="D191"/>
      <c r="E191" s="6"/>
      <c r="F191" s="83">
        <v>369</v>
      </c>
      <c r="G191" s="90"/>
      <c r="H191" s="86"/>
      <c r="I191" s="240">
        <f t="shared" si="2"/>
        <v>55534.77999999997</v>
      </c>
      <c r="J191"/>
    </row>
    <row r="192" spans="1:10" s="62" customFormat="1" x14ac:dyDescent="0.45">
      <c r="A192">
        <v>185</v>
      </c>
      <c r="B192" s="171" t="s">
        <v>521</v>
      </c>
      <c r="C192" t="s">
        <v>368</v>
      </c>
      <c r="D192" t="s">
        <v>522</v>
      </c>
      <c r="E192" s="6"/>
      <c r="F192" s="6"/>
      <c r="G192" s="248">
        <v>280</v>
      </c>
      <c r="H192" s="86"/>
      <c r="I192" s="240">
        <f t="shared" si="2"/>
        <v>55254.77999999997</v>
      </c>
      <c r="J192"/>
    </row>
    <row r="193" spans="1:10" s="62" customFormat="1" x14ac:dyDescent="0.45">
      <c r="A193">
        <v>186</v>
      </c>
      <c r="B193" s="171" t="s">
        <v>521</v>
      </c>
      <c r="C193" t="s">
        <v>85</v>
      </c>
      <c r="D193"/>
      <c r="E193" s="6"/>
      <c r="F193" s="83">
        <v>760.48</v>
      </c>
      <c r="G193" s="90"/>
      <c r="H193" s="86"/>
      <c r="I193" s="240">
        <f t="shared" si="2"/>
        <v>56015.259999999973</v>
      </c>
      <c r="J193"/>
    </row>
    <row r="194" spans="1:10" s="62" customFormat="1" x14ac:dyDescent="0.45">
      <c r="A194">
        <v>187</v>
      </c>
      <c r="B194" s="171" t="s">
        <v>521</v>
      </c>
      <c r="C194" t="s">
        <v>115</v>
      </c>
      <c r="D194"/>
      <c r="E194" s="6"/>
      <c r="F194" s="83">
        <v>500</v>
      </c>
      <c r="G194" s="90"/>
      <c r="H194" s="86"/>
      <c r="I194" s="240">
        <f t="shared" si="2"/>
        <v>56515.259999999973</v>
      </c>
      <c r="J194"/>
    </row>
    <row r="195" spans="1:10" s="62" customFormat="1" x14ac:dyDescent="0.45">
      <c r="A195">
        <v>188</v>
      </c>
      <c r="B195" s="171" t="s">
        <v>521</v>
      </c>
      <c r="C195" t="s">
        <v>87</v>
      </c>
      <c r="D195"/>
      <c r="E195" s="6"/>
      <c r="F195" s="83">
        <v>477</v>
      </c>
      <c r="G195" s="90"/>
      <c r="H195" s="86"/>
      <c r="I195" s="240">
        <f t="shared" si="2"/>
        <v>56992.259999999973</v>
      </c>
      <c r="J195"/>
    </row>
    <row r="196" spans="1:10" s="62" customFormat="1" x14ac:dyDescent="0.45">
      <c r="A196">
        <v>189</v>
      </c>
      <c r="B196" s="171" t="s">
        <v>521</v>
      </c>
      <c r="C196" t="s">
        <v>87</v>
      </c>
      <c r="D196"/>
      <c r="E196" s="6"/>
      <c r="F196" s="83">
        <v>418.53</v>
      </c>
      <c r="G196" s="90"/>
      <c r="H196" s="86"/>
      <c r="I196" s="240">
        <f t="shared" si="2"/>
        <v>57410.789999999972</v>
      </c>
      <c r="J196"/>
    </row>
    <row r="197" spans="1:10" s="62" customFormat="1" x14ac:dyDescent="0.45">
      <c r="A197">
        <v>190</v>
      </c>
      <c r="B197" s="171" t="s">
        <v>521</v>
      </c>
      <c r="C197" t="s">
        <v>86</v>
      </c>
      <c r="D197"/>
      <c r="E197" s="6"/>
      <c r="F197" s="83">
        <v>397.47</v>
      </c>
      <c r="G197" s="90"/>
      <c r="H197" s="86"/>
      <c r="I197" s="240">
        <f t="shared" si="2"/>
        <v>57808.259999999973</v>
      </c>
      <c r="J197"/>
    </row>
    <row r="198" spans="1:10" s="62" customFormat="1" x14ac:dyDescent="0.45">
      <c r="A198">
        <v>191</v>
      </c>
      <c r="B198" s="171" t="s">
        <v>521</v>
      </c>
      <c r="C198" t="s">
        <v>85</v>
      </c>
      <c r="D198"/>
      <c r="E198" s="6"/>
      <c r="F198" s="83">
        <v>392.26</v>
      </c>
      <c r="G198" s="90"/>
      <c r="H198" s="86"/>
      <c r="I198" s="240">
        <f t="shared" si="2"/>
        <v>58200.519999999975</v>
      </c>
      <c r="J198"/>
    </row>
    <row r="199" spans="1:10" s="62" customFormat="1" x14ac:dyDescent="0.45">
      <c r="A199">
        <v>192</v>
      </c>
      <c r="B199" s="171" t="s">
        <v>521</v>
      </c>
      <c r="C199" t="s">
        <v>87</v>
      </c>
      <c r="D199"/>
      <c r="E199" s="6"/>
      <c r="F199" s="83">
        <v>379.21</v>
      </c>
      <c r="G199" s="90"/>
      <c r="H199" s="86"/>
      <c r="I199" s="240">
        <f t="shared" si="2"/>
        <v>58579.729999999974</v>
      </c>
      <c r="J199"/>
    </row>
    <row r="200" spans="1:10" s="62" customFormat="1" x14ac:dyDescent="0.45">
      <c r="A200">
        <v>193</v>
      </c>
      <c r="B200" s="171" t="s">
        <v>520</v>
      </c>
      <c r="C200" t="s">
        <v>368</v>
      </c>
      <c r="D200" t="s">
        <v>524</v>
      </c>
      <c r="E200" s="6"/>
      <c r="F200" s="6"/>
      <c r="G200" s="248">
        <v>280</v>
      </c>
      <c r="H200" s="86"/>
      <c r="I200" s="240">
        <f t="shared" si="2"/>
        <v>58299.729999999974</v>
      </c>
      <c r="J200"/>
    </row>
    <row r="201" spans="1:10" s="62" customFormat="1" x14ac:dyDescent="0.45">
      <c r="A201">
        <v>194</v>
      </c>
      <c r="B201" s="171" t="s">
        <v>520</v>
      </c>
      <c r="C201" t="s">
        <v>368</v>
      </c>
      <c r="D201"/>
      <c r="E201" s="6"/>
      <c r="F201" s="6"/>
      <c r="G201" s="248">
        <v>35</v>
      </c>
      <c r="H201" s="86"/>
      <c r="I201" s="240">
        <f t="shared" ref="I201:I241" si="3">I200+F201-G201-H201</f>
        <v>58264.729999999974</v>
      </c>
      <c r="J201"/>
    </row>
    <row r="202" spans="1:10" s="62" customFormat="1" x14ac:dyDescent="0.45">
      <c r="A202">
        <v>195</v>
      </c>
      <c r="B202" s="171" t="s">
        <v>520</v>
      </c>
      <c r="C202" t="s">
        <v>523</v>
      </c>
      <c r="D202"/>
      <c r="E202" s="6"/>
      <c r="F202" s="83">
        <v>338.14</v>
      </c>
      <c r="G202" s="90"/>
      <c r="H202" s="86"/>
      <c r="I202" s="240">
        <f t="shared" si="3"/>
        <v>58602.869999999974</v>
      </c>
      <c r="J202"/>
    </row>
    <row r="203" spans="1:10" s="62" customFormat="1" x14ac:dyDescent="0.45">
      <c r="A203">
        <v>196</v>
      </c>
      <c r="B203" s="171" t="s">
        <v>520</v>
      </c>
      <c r="C203" t="s">
        <v>85</v>
      </c>
      <c r="D203"/>
      <c r="E203" s="6"/>
      <c r="F203" s="83">
        <v>1000</v>
      </c>
      <c r="G203" s="90"/>
      <c r="H203" s="86"/>
      <c r="I203" s="240">
        <f t="shared" si="3"/>
        <v>59602.869999999974</v>
      </c>
      <c r="J203"/>
    </row>
    <row r="204" spans="1:10" s="62" customFormat="1" x14ac:dyDescent="0.45">
      <c r="A204">
        <v>197</v>
      </c>
      <c r="B204" s="171" t="s">
        <v>520</v>
      </c>
      <c r="C204" t="s">
        <v>118</v>
      </c>
      <c r="D204"/>
      <c r="E204" s="6"/>
      <c r="F204" s="6"/>
      <c r="G204" s="277">
        <v>26</v>
      </c>
      <c r="H204" s="86"/>
      <c r="I204" s="240">
        <f t="shared" si="3"/>
        <v>59576.869999999974</v>
      </c>
      <c r="J204"/>
    </row>
    <row r="205" spans="1:10" s="62" customFormat="1" x14ac:dyDescent="0.45">
      <c r="A205">
        <v>198</v>
      </c>
      <c r="B205" s="171" t="s">
        <v>520</v>
      </c>
      <c r="C205" t="s">
        <v>115</v>
      </c>
      <c r="D205"/>
      <c r="E205" s="6"/>
      <c r="F205" s="83">
        <v>496.09</v>
      </c>
      <c r="G205" s="90"/>
      <c r="H205" s="86"/>
      <c r="I205" s="240">
        <f t="shared" si="3"/>
        <v>60072.95999999997</v>
      </c>
      <c r="J205"/>
    </row>
    <row r="206" spans="1:10" s="62" customFormat="1" x14ac:dyDescent="0.45">
      <c r="A206">
        <v>199</v>
      </c>
      <c r="B206" s="171" t="s">
        <v>520</v>
      </c>
      <c r="C206" t="s">
        <v>115</v>
      </c>
      <c r="D206"/>
      <c r="E206" s="6"/>
      <c r="F206" s="83">
        <v>366</v>
      </c>
      <c r="G206" s="90"/>
      <c r="H206" s="86"/>
      <c r="I206" s="240">
        <f t="shared" si="3"/>
        <v>60438.95999999997</v>
      </c>
      <c r="J206"/>
    </row>
    <row r="207" spans="1:10" s="62" customFormat="1" x14ac:dyDescent="0.45">
      <c r="A207">
        <v>200</v>
      </c>
      <c r="B207" s="171" t="s">
        <v>520</v>
      </c>
      <c r="C207" t="s">
        <v>85</v>
      </c>
      <c r="D207"/>
      <c r="E207" s="6"/>
      <c r="F207" s="83">
        <v>324.01</v>
      </c>
      <c r="G207" s="90"/>
      <c r="H207" s="86"/>
      <c r="I207" s="240">
        <f t="shared" si="3"/>
        <v>60762.969999999972</v>
      </c>
      <c r="J207"/>
    </row>
    <row r="208" spans="1:10" s="62" customFormat="1" x14ac:dyDescent="0.45">
      <c r="A208">
        <v>201</v>
      </c>
      <c r="B208" s="171" t="s">
        <v>520</v>
      </c>
      <c r="C208" t="s">
        <v>87</v>
      </c>
      <c r="D208"/>
      <c r="E208" s="6"/>
      <c r="F208" s="83">
        <v>444</v>
      </c>
      <c r="G208" s="90"/>
      <c r="H208" s="86"/>
      <c r="I208" s="240">
        <f t="shared" si="3"/>
        <v>61206.969999999972</v>
      </c>
      <c r="J208"/>
    </row>
    <row r="209" spans="1:10" s="62" customFormat="1" x14ac:dyDescent="0.45">
      <c r="A209">
        <v>202</v>
      </c>
      <c r="B209" s="171" t="s">
        <v>520</v>
      </c>
      <c r="C209" t="s">
        <v>86</v>
      </c>
      <c r="D209"/>
      <c r="E209" s="6"/>
      <c r="F209" s="83">
        <v>473.69</v>
      </c>
      <c r="G209" s="90"/>
      <c r="H209" s="86"/>
      <c r="I209" s="240">
        <f t="shared" si="3"/>
        <v>61680.659999999974</v>
      </c>
      <c r="J209"/>
    </row>
    <row r="210" spans="1:10" s="62" customFormat="1" x14ac:dyDescent="0.45">
      <c r="A210">
        <v>203</v>
      </c>
      <c r="B210" s="171" t="s">
        <v>520</v>
      </c>
      <c r="C210" t="s">
        <v>85</v>
      </c>
      <c r="D210"/>
      <c r="E210" s="6"/>
      <c r="F210" s="83">
        <v>379.04</v>
      </c>
      <c r="G210" s="90"/>
      <c r="H210" s="86"/>
      <c r="I210" s="240">
        <f t="shared" si="3"/>
        <v>62059.699999999975</v>
      </c>
      <c r="J210"/>
    </row>
    <row r="211" spans="1:10" s="62" customFormat="1" x14ac:dyDescent="0.45">
      <c r="A211">
        <v>204</v>
      </c>
      <c r="B211" s="171" t="s">
        <v>531</v>
      </c>
      <c r="C211" t="s">
        <v>85</v>
      </c>
      <c r="D211"/>
      <c r="E211" s="6"/>
      <c r="F211" s="83">
        <v>327.01</v>
      </c>
      <c r="G211" s="90"/>
      <c r="H211" s="86"/>
      <c r="I211" s="240">
        <f t="shared" si="3"/>
        <v>62386.709999999977</v>
      </c>
      <c r="J211"/>
    </row>
    <row r="212" spans="1:10" s="62" customFormat="1" x14ac:dyDescent="0.45">
      <c r="A212">
        <v>205</v>
      </c>
      <c r="B212" s="171" t="s">
        <v>532</v>
      </c>
      <c r="C212" t="s">
        <v>85</v>
      </c>
      <c r="D212"/>
      <c r="E212" s="6"/>
      <c r="F212" s="83">
        <v>366.26</v>
      </c>
      <c r="G212" s="90"/>
      <c r="H212" s="86"/>
      <c r="I212" s="240">
        <f t="shared" si="3"/>
        <v>62752.969999999979</v>
      </c>
      <c r="J212"/>
    </row>
    <row r="213" spans="1:10" s="62" customFormat="1" x14ac:dyDescent="0.45">
      <c r="A213">
        <v>206</v>
      </c>
      <c r="B213" s="171" t="s">
        <v>525</v>
      </c>
      <c r="C213" t="s">
        <v>87</v>
      </c>
      <c r="D213"/>
      <c r="E213" s="6"/>
      <c r="F213" s="83">
        <v>325.68</v>
      </c>
      <c r="G213" s="90"/>
      <c r="H213" s="86"/>
      <c r="I213" s="240">
        <f t="shared" si="3"/>
        <v>63078.64999999998</v>
      </c>
      <c r="J213"/>
    </row>
    <row r="214" spans="1:10" s="62" customFormat="1" x14ac:dyDescent="0.45">
      <c r="A214">
        <v>207</v>
      </c>
      <c r="B214" s="171" t="s">
        <v>530</v>
      </c>
      <c r="C214" t="s">
        <v>87</v>
      </c>
      <c r="D214"/>
      <c r="E214" s="6"/>
      <c r="F214" s="83">
        <v>500</v>
      </c>
      <c r="G214" s="90"/>
      <c r="H214" s="86"/>
      <c r="I214" s="240">
        <f t="shared" si="3"/>
        <v>63578.64999999998</v>
      </c>
      <c r="J214"/>
    </row>
    <row r="215" spans="1:10" s="62" customFormat="1" x14ac:dyDescent="0.45">
      <c r="A215">
        <v>208</v>
      </c>
      <c r="B215" s="171" t="s">
        <v>527</v>
      </c>
      <c r="C215" t="s">
        <v>87</v>
      </c>
      <c r="D215"/>
      <c r="E215" s="6"/>
      <c r="F215" s="83">
        <v>1203.6300000000001</v>
      </c>
      <c r="G215" s="90"/>
      <c r="H215" s="86"/>
      <c r="I215" s="240">
        <f t="shared" si="3"/>
        <v>64782.279999999977</v>
      </c>
      <c r="J215"/>
    </row>
    <row r="216" spans="1:10" s="62" customFormat="1" x14ac:dyDescent="0.45">
      <c r="A216">
        <v>209</v>
      </c>
      <c r="B216" s="171" t="s">
        <v>527</v>
      </c>
      <c r="C216" t="s">
        <v>85</v>
      </c>
      <c r="D216"/>
      <c r="E216" s="6"/>
      <c r="F216" s="83">
        <v>364.97</v>
      </c>
      <c r="G216" s="90"/>
      <c r="H216" s="86"/>
      <c r="I216" s="240">
        <f t="shared" si="3"/>
        <v>65147.249999999978</v>
      </c>
      <c r="J216"/>
    </row>
    <row r="217" spans="1:10" s="62" customFormat="1" x14ac:dyDescent="0.45">
      <c r="A217">
        <v>210</v>
      </c>
      <c r="B217" s="171" t="s">
        <v>527</v>
      </c>
      <c r="C217" t="s">
        <v>85</v>
      </c>
      <c r="D217"/>
      <c r="E217" s="6"/>
      <c r="F217" s="83">
        <v>800</v>
      </c>
      <c r="G217" s="90"/>
      <c r="H217" s="86"/>
      <c r="I217" s="240">
        <f t="shared" si="3"/>
        <v>65947.249999999971</v>
      </c>
      <c r="J217"/>
    </row>
    <row r="218" spans="1:10" s="62" customFormat="1" x14ac:dyDescent="0.45">
      <c r="A218">
        <v>211</v>
      </c>
      <c r="B218" s="171" t="s">
        <v>527</v>
      </c>
      <c r="C218" t="s">
        <v>115</v>
      </c>
      <c r="D218"/>
      <c r="E218" s="6"/>
      <c r="F218" s="83">
        <v>383.92</v>
      </c>
      <c r="G218" s="90"/>
      <c r="H218" s="86"/>
      <c r="I218" s="240">
        <f t="shared" si="3"/>
        <v>66331.169999999969</v>
      </c>
      <c r="J218"/>
    </row>
    <row r="219" spans="1:10" s="62" customFormat="1" x14ac:dyDescent="0.45">
      <c r="A219">
        <v>212</v>
      </c>
      <c r="B219" s="171" t="s">
        <v>527</v>
      </c>
      <c r="C219" t="s">
        <v>119</v>
      </c>
      <c r="D219"/>
      <c r="E219" s="6"/>
      <c r="F219" s="6"/>
      <c r="G219" s="90"/>
      <c r="H219" s="86">
        <v>0.1</v>
      </c>
      <c r="I219" s="240">
        <f t="shared" si="3"/>
        <v>66331.069999999963</v>
      </c>
      <c r="J219"/>
    </row>
    <row r="220" spans="1:10" s="62" customFormat="1" x14ac:dyDescent="0.45">
      <c r="A220">
        <v>213</v>
      </c>
      <c r="B220" s="171" t="s">
        <v>526</v>
      </c>
      <c r="C220" t="s">
        <v>528</v>
      </c>
      <c r="D220"/>
      <c r="E220" s="6"/>
      <c r="F220" s="6"/>
      <c r="G220" s="247">
        <v>50</v>
      </c>
      <c r="H220" s="86"/>
      <c r="I220" s="240">
        <f t="shared" si="3"/>
        <v>66281.069999999963</v>
      </c>
      <c r="J220"/>
    </row>
    <row r="221" spans="1:10" s="62" customFormat="1" x14ac:dyDescent="0.45">
      <c r="A221">
        <v>214</v>
      </c>
      <c r="B221" s="171" t="s">
        <v>526</v>
      </c>
      <c r="C221" s="80" t="s">
        <v>536</v>
      </c>
      <c r="D221"/>
      <c r="E221" s="6"/>
      <c r="F221" s="6"/>
      <c r="H221" s="86">
        <v>43.39</v>
      </c>
      <c r="I221" s="240">
        <f t="shared" si="3"/>
        <v>66237.679999999964</v>
      </c>
      <c r="J221"/>
    </row>
    <row r="222" spans="1:10" s="62" customFormat="1" x14ac:dyDescent="0.45">
      <c r="A222">
        <v>215</v>
      </c>
      <c r="B222" s="171" t="s">
        <v>526</v>
      </c>
      <c r="C222" s="80" t="s">
        <v>533</v>
      </c>
      <c r="D222"/>
      <c r="E222" s="6"/>
      <c r="F222" s="6"/>
      <c r="H222" s="86">
        <v>1</v>
      </c>
      <c r="I222" s="240">
        <f t="shared" si="3"/>
        <v>66236.679999999964</v>
      </c>
      <c r="J222"/>
    </row>
    <row r="223" spans="1:10" s="62" customFormat="1" x14ac:dyDescent="0.45">
      <c r="A223">
        <v>216</v>
      </c>
      <c r="B223" s="171" t="s">
        <v>526</v>
      </c>
      <c r="C223" s="80" t="s">
        <v>85</v>
      </c>
      <c r="F223" s="83">
        <v>461.73</v>
      </c>
      <c r="I223" s="240">
        <f t="shared" si="3"/>
        <v>66698.40999999996</v>
      </c>
      <c r="J223"/>
    </row>
    <row r="224" spans="1:10" s="62" customFormat="1" x14ac:dyDescent="0.45">
      <c r="A224">
        <v>217</v>
      </c>
      <c r="B224" s="171" t="s">
        <v>526</v>
      </c>
      <c r="C224" s="80" t="s">
        <v>86</v>
      </c>
      <c r="F224" s="83">
        <v>439.85</v>
      </c>
      <c r="I224" s="240">
        <f t="shared" si="3"/>
        <v>67138.259999999966</v>
      </c>
      <c r="J224"/>
    </row>
    <row r="225" spans="1:10" s="62" customFormat="1" x14ac:dyDescent="0.45">
      <c r="A225">
        <v>218</v>
      </c>
      <c r="B225" s="171" t="s">
        <v>526</v>
      </c>
      <c r="C225" s="80" t="s">
        <v>85</v>
      </c>
      <c r="D225"/>
      <c r="E225" s="6"/>
      <c r="F225" s="83">
        <v>429</v>
      </c>
      <c r="G225" s="90"/>
      <c r="H225" s="86"/>
      <c r="I225" s="240">
        <f t="shared" si="3"/>
        <v>67567.259999999966</v>
      </c>
      <c r="J225"/>
    </row>
    <row r="226" spans="1:10" s="62" customFormat="1" x14ac:dyDescent="0.45">
      <c r="A226">
        <v>219</v>
      </c>
      <c r="B226" s="171" t="s">
        <v>526</v>
      </c>
      <c r="C226" s="80" t="s">
        <v>85</v>
      </c>
      <c r="D226"/>
      <c r="E226" s="6"/>
      <c r="F226" s="83">
        <v>385</v>
      </c>
      <c r="G226" s="90"/>
      <c r="H226" s="86"/>
      <c r="I226" s="240">
        <f t="shared" si="3"/>
        <v>67952.259999999966</v>
      </c>
      <c r="J226"/>
    </row>
    <row r="227" spans="1:10" s="62" customFormat="1" x14ac:dyDescent="0.45">
      <c r="A227">
        <v>220</v>
      </c>
      <c r="B227" s="171" t="s">
        <v>526</v>
      </c>
      <c r="C227" s="80" t="s">
        <v>87</v>
      </c>
      <c r="D227"/>
      <c r="E227" s="6"/>
      <c r="F227" s="83">
        <v>380.96</v>
      </c>
      <c r="G227" s="90"/>
      <c r="H227" s="86"/>
      <c r="I227" s="240">
        <f t="shared" si="3"/>
        <v>68333.219999999972</v>
      </c>
      <c r="J227"/>
    </row>
    <row r="228" spans="1:10" s="62" customFormat="1" x14ac:dyDescent="0.45">
      <c r="A228">
        <v>221</v>
      </c>
      <c r="B228" s="171" t="s">
        <v>526</v>
      </c>
      <c r="C228" s="80" t="s">
        <v>87</v>
      </c>
      <c r="D228"/>
      <c r="E228" s="6"/>
      <c r="F228" s="83">
        <v>377.7</v>
      </c>
      <c r="G228" s="90"/>
      <c r="H228" s="86"/>
      <c r="I228" s="240">
        <f t="shared" si="3"/>
        <v>68710.919999999969</v>
      </c>
      <c r="J228"/>
    </row>
    <row r="229" spans="1:10" s="62" customFormat="1" x14ac:dyDescent="0.45">
      <c r="A229">
        <v>222</v>
      </c>
      <c r="B229" s="171" t="s">
        <v>526</v>
      </c>
      <c r="C229" s="80" t="s">
        <v>87</v>
      </c>
      <c r="D229"/>
      <c r="E229" s="6"/>
      <c r="F229" s="83">
        <v>372</v>
      </c>
      <c r="G229" s="90"/>
      <c r="H229" s="86"/>
      <c r="I229" s="240">
        <f t="shared" si="3"/>
        <v>69082.919999999969</v>
      </c>
      <c r="J229"/>
    </row>
    <row r="230" spans="1:10" s="62" customFormat="1" x14ac:dyDescent="0.45">
      <c r="A230">
        <v>223</v>
      </c>
      <c r="B230" s="171" t="s">
        <v>526</v>
      </c>
      <c r="C230" s="80" t="s">
        <v>537</v>
      </c>
      <c r="D230"/>
      <c r="E230" s="6"/>
      <c r="F230" s="83">
        <v>369.76</v>
      </c>
      <c r="G230" s="90"/>
      <c r="H230" s="86"/>
      <c r="I230" s="240">
        <f t="shared" si="3"/>
        <v>69452.679999999964</v>
      </c>
      <c r="J230"/>
    </row>
    <row r="231" spans="1:10" s="62" customFormat="1" x14ac:dyDescent="0.45">
      <c r="A231">
        <v>224</v>
      </c>
      <c r="B231" s="171" t="s">
        <v>526</v>
      </c>
      <c r="C231" s="80" t="s">
        <v>85</v>
      </c>
      <c r="F231" s="83">
        <v>359.27</v>
      </c>
      <c r="G231" s="90"/>
      <c r="H231" s="86"/>
      <c r="I231" s="240">
        <f t="shared" si="3"/>
        <v>69811.949999999968</v>
      </c>
      <c r="J231"/>
    </row>
    <row r="232" spans="1:10" s="62" customFormat="1" x14ac:dyDescent="0.45">
      <c r="A232">
        <v>225</v>
      </c>
      <c r="B232" s="171" t="s">
        <v>526</v>
      </c>
      <c r="C232" s="80" t="s">
        <v>85</v>
      </c>
      <c r="D232"/>
      <c r="E232" s="6"/>
      <c r="F232" s="83">
        <v>355</v>
      </c>
      <c r="G232" s="90"/>
      <c r="H232" s="86"/>
      <c r="I232" s="240">
        <f t="shared" si="3"/>
        <v>70166.949999999968</v>
      </c>
      <c r="J232"/>
    </row>
    <row r="233" spans="1:10" s="62" customFormat="1" x14ac:dyDescent="0.45">
      <c r="A233">
        <v>226</v>
      </c>
      <c r="B233" s="171" t="s">
        <v>526</v>
      </c>
      <c r="C233" s="80" t="s">
        <v>534</v>
      </c>
      <c r="D233"/>
      <c r="E233" s="6"/>
      <c r="F233" s="6"/>
      <c r="G233" s="249">
        <v>17098.39</v>
      </c>
      <c r="H233" s="86"/>
      <c r="I233" s="240">
        <f t="shared" si="3"/>
        <v>53068.559999999969</v>
      </c>
      <c r="J233"/>
    </row>
    <row r="234" spans="1:10" s="62" customFormat="1" x14ac:dyDescent="0.45">
      <c r="A234">
        <v>227</v>
      </c>
      <c r="B234" s="171" t="s">
        <v>526</v>
      </c>
      <c r="C234" s="80" t="s">
        <v>119</v>
      </c>
      <c r="D234"/>
      <c r="E234" s="6"/>
      <c r="F234" s="6"/>
      <c r="H234" s="86">
        <v>0.85</v>
      </c>
      <c r="I234" s="240">
        <f t="shared" si="3"/>
        <v>53067.70999999997</v>
      </c>
      <c r="J234"/>
    </row>
    <row r="235" spans="1:10" s="62" customFormat="1" x14ac:dyDescent="0.45">
      <c r="A235">
        <v>228</v>
      </c>
      <c r="B235" s="171" t="s">
        <v>535</v>
      </c>
      <c r="C235" t="s">
        <v>85</v>
      </c>
      <c r="D235"/>
      <c r="E235" s="6"/>
      <c r="F235" s="83">
        <v>733.58</v>
      </c>
      <c r="G235" s="90"/>
      <c r="H235" s="86"/>
      <c r="I235" s="240">
        <f t="shared" si="3"/>
        <v>53801.289999999972</v>
      </c>
      <c r="J235"/>
    </row>
    <row r="236" spans="1:10" s="62" customFormat="1" x14ac:dyDescent="0.45">
      <c r="A236">
        <v>229</v>
      </c>
      <c r="B236" s="171" t="s">
        <v>535</v>
      </c>
      <c r="C236" t="s">
        <v>115</v>
      </c>
      <c r="D236"/>
      <c r="E236" s="6"/>
      <c r="F236" s="83">
        <v>450.4</v>
      </c>
      <c r="G236" s="90"/>
      <c r="H236" s="86"/>
      <c r="I236" s="240">
        <f t="shared" si="3"/>
        <v>54251.689999999973</v>
      </c>
      <c r="J236"/>
    </row>
    <row r="237" spans="1:10" s="62" customFormat="1" x14ac:dyDescent="0.45">
      <c r="A237">
        <v>230</v>
      </c>
      <c r="B237" s="171" t="s">
        <v>535</v>
      </c>
      <c r="C237" t="s">
        <v>85</v>
      </c>
      <c r="D237"/>
      <c r="E237" s="6"/>
      <c r="F237" s="83">
        <v>373.66</v>
      </c>
      <c r="G237" s="90"/>
      <c r="H237" s="86"/>
      <c r="I237" s="240">
        <f t="shared" si="3"/>
        <v>54625.349999999977</v>
      </c>
      <c r="J237"/>
    </row>
    <row r="238" spans="1:10" s="62" customFormat="1" x14ac:dyDescent="0.45">
      <c r="A238">
        <v>231</v>
      </c>
      <c r="B238" s="171" t="s">
        <v>535</v>
      </c>
      <c r="C238" t="s">
        <v>85</v>
      </c>
      <c r="D238"/>
      <c r="E238" s="6"/>
      <c r="F238" s="83">
        <v>410.04</v>
      </c>
      <c r="G238" s="90"/>
      <c r="H238" s="86"/>
      <c r="I238" s="240">
        <f t="shared" si="3"/>
        <v>55035.389999999978</v>
      </c>
      <c r="J238"/>
    </row>
    <row r="239" spans="1:10" s="62" customFormat="1" x14ac:dyDescent="0.45">
      <c r="A239">
        <v>232</v>
      </c>
      <c r="B239" s="171" t="s">
        <v>535</v>
      </c>
      <c r="C239" t="s">
        <v>335</v>
      </c>
      <c r="D239"/>
      <c r="E239" s="6"/>
      <c r="F239" s="83">
        <v>0.05</v>
      </c>
      <c r="G239" s="90"/>
      <c r="H239" s="86"/>
      <c r="I239" s="240">
        <f t="shared" si="3"/>
        <v>55035.439999999981</v>
      </c>
      <c r="J239"/>
    </row>
    <row r="240" spans="1:10" s="62" customFormat="1" x14ac:dyDescent="0.45">
      <c r="A240">
        <v>233</v>
      </c>
      <c r="B240" s="171" t="s">
        <v>535</v>
      </c>
      <c r="C240" t="s">
        <v>211</v>
      </c>
      <c r="D240"/>
      <c r="E240" s="6"/>
      <c r="F240" s="6"/>
      <c r="G240" s="90"/>
      <c r="H240" s="86">
        <v>35</v>
      </c>
      <c r="I240" s="240">
        <f t="shared" si="3"/>
        <v>55000.439999999981</v>
      </c>
      <c r="J240"/>
    </row>
    <row r="241" spans="1:10" s="62" customFormat="1" x14ac:dyDescent="0.45">
      <c r="A241">
        <v>234</v>
      </c>
      <c r="B241" s="171" t="s">
        <v>535</v>
      </c>
      <c r="C241" t="s">
        <v>212</v>
      </c>
      <c r="D241"/>
      <c r="E241" s="6"/>
      <c r="F241" s="6"/>
      <c r="G241" s="90"/>
      <c r="H241" s="86">
        <v>5.5</v>
      </c>
      <c r="I241" s="240">
        <f t="shared" si="3"/>
        <v>54994.939999999981</v>
      </c>
      <c r="J241"/>
    </row>
    <row r="242" spans="1:10" s="62" customFormat="1" ht="14.65" thickBot="1" x14ac:dyDescent="0.5">
      <c r="A242"/>
      <c r="B242" s="171"/>
      <c r="C242"/>
      <c r="D242"/>
      <c r="E242" s="6"/>
      <c r="F242" s="84">
        <f>SUM(F7:F241)</f>
        <v>70202.000000000015</v>
      </c>
      <c r="G242" s="87">
        <f>SUM(G8:G241)</f>
        <v>73338.430000000008</v>
      </c>
      <c r="H242" s="88">
        <f>SUM(H8:H241)</f>
        <v>92.490000000000009</v>
      </c>
      <c r="I242" s="7"/>
      <c r="J242"/>
    </row>
    <row r="243" spans="1:10" s="62" customFormat="1" ht="14.65" thickTop="1" x14ac:dyDescent="0.45">
      <c r="A243"/>
      <c r="B243" s="171" t="s">
        <v>25</v>
      </c>
      <c r="C243" s="6" t="s">
        <v>25</v>
      </c>
      <c r="D243" s="6" t="s">
        <v>25</v>
      </c>
      <c r="E243" s="6" t="s">
        <v>25</v>
      </c>
      <c r="F243" s="47"/>
      <c r="G243" s="90"/>
      <c r="H243" s="86"/>
      <c r="I243" s="7"/>
      <c r="J243"/>
    </row>
    <row r="244" spans="1:10" s="62" customFormat="1" x14ac:dyDescent="0.45">
      <c r="A244"/>
      <c r="B244"/>
      <c r="C244" s="14" t="s">
        <v>25</v>
      </c>
      <c r="D244"/>
      <c r="E244" s="6"/>
      <c r="F244" s="47" t="s">
        <v>25</v>
      </c>
      <c r="G244" s="90"/>
      <c r="H244" s="86"/>
      <c r="I244" s="7"/>
      <c r="J244"/>
    </row>
    <row r="245" spans="1:10" s="62" customFormat="1" x14ac:dyDescent="0.45">
      <c r="A245"/>
      <c r="B245" s="4"/>
      <c r="C245" s="4"/>
      <c r="D245" s="4"/>
      <c r="E245" s="16"/>
      <c r="F245" s="47"/>
      <c r="G245" s="90"/>
      <c r="H245" s="86"/>
      <c r="I245" s="7"/>
      <c r="J245"/>
    </row>
    <row r="246" spans="1:10" s="62" customFormat="1" x14ac:dyDescent="0.45">
      <c r="A246"/>
      <c r="B246" s="4"/>
      <c r="C246" s="307" t="s">
        <v>103</v>
      </c>
      <c r="D246" s="307"/>
      <c r="E246" s="307"/>
      <c r="F246" s="47"/>
      <c r="G246" s="90"/>
      <c r="H246" s="86"/>
      <c r="I246"/>
      <c r="J246"/>
    </row>
    <row r="247" spans="1:10" s="62" customFormat="1" x14ac:dyDescent="0.45">
      <c r="A247"/>
      <c r="B247" s="4"/>
      <c r="C247" s="57"/>
      <c r="D247" s="57"/>
      <c r="E247" s="57"/>
      <c r="F247" s="8"/>
      <c r="G247" s="90"/>
      <c r="H247" s="86"/>
      <c r="I247"/>
      <c r="J247"/>
    </row>
    <row r="248" spans="1:10" s="62" customFormat="1" x14ac:dyDescent="0.45">
      <c r="A248"/>
      <c r="B248" s="4"/>
      <c r="C248" s="17" t="s">
        <v>0</v>
      </c>
      <c r="D248" s="18" t="s">
        <v>12</v>
      </c>
      <c r="E248" s="18" t="s">
        <v>11</v>
      </c>
      <c r="F248" s="8"/>
      <c r="G248" s="90"/>
      <c r="H248" s="86"/>
      <c r="I248"/>
      <c r="J248"/>
    </row>
    <row r="249" spans="1:10" s="62" customFormat="1" x14ac:dyDescent="0.45">
      <c r="A249"/>
      <c r="B249" s="4"/>
      <c r="C249" s="61" t="s">
        <v>30</v>
      </c>
      <c r="D249" s="19"/>
      <c r="E249" s="13">
        <f>SUM(I7)</f>
        <v>58223.859999999986</v>
      </c>
      <c r="F249" s="8"/>
      <c r="G249" s="90"/>
      <c r="H249" s="86"/>
      <c r="I249"/>
      <c r="J249" s="50"/>
    </row>
    <row r="250" spans="1:10" s="62" customFormat="1" x14ac:dyDescent="0.45">
      <c r="A250"/>
      <c r="B250" s="4"/>
      <c r="C250" s="60" t="s">
        <v>42</v>
      </c>
      <c r="D250" s="19" t="s">
        <v>25</v>
      </c>
      <c r="E250" s="12">
        <f>SUM(F242)</f>
        <v>70202.000000000015</v>
      </c>
      <c r="F250" s="8"/>
      <c r="G250" s="90"/>
      <c r="H250" s="86"/>
      <c r="I250"/>
      <c r="J250" s="50"/>
    </row>
    <row r="251" spans="1:10" s="62" customFormat="1" ht="15.75" x14ac:dyDescent="0.5">
      <c r="A251"/>
      <c r="B251" s="4"/>
      <c r="C251" s="20" t="s">
        <v>9</v>
      </c>
      <c r="D251" s="21" t="s">
        <v>25</v>
      </c>
      <c r="E251" s="24">
        <f>SUM(E249:E250)</f>
        <v>128425.86</v>
      </c>
      <c r="F251" s="8"/>
      <c r="G251" s="90" t="s">
        <v>25</v>
      </c>
      <c r="H251" s="86"/>
      <c r="I251"/>
      <c r="J251" s="51">
        <v>43344</v>
      </c>
    </row>
    <row r="252" spans="1:10" s="62" customFormat="1" x14ac:dyDescent="0.45">
      <c r="A252"/>
      <c r="B252" s="4"/>
      <c r="C252" s="4"/>
      <c r="D252" s="4"/>
      <c r="E252" s="25"/>
      <c r="F252" s="8"/>
      <c r="G252" s="90"/>
      <c r="H252" s="86"/>
      <c r="I252"/>
      <c r="J252" s="46"/>
    </row>
    <row r="253" spans="1:10" s="62" customFormat="1" x14ac:dyDescent="0.45">
      <c r="A253"/>
      <c r="B253" s="4"/>
      <c r="C253" s="17" t="s">
        <v>1</v>
      </c>
      <c r="D253" s="4"/>
      <c r="E253" s="25"/>
      <c r="F253" s="8"/>
      <c r="G253" s="90"/>
      <c r="H253" s="86"/>
      <c r="I253"/>
      <c r="J253" s="46"/>
    </row>
    <row r="254" spans="1:10" s="62" customFormat="1" x14ac:dyDescent="0.45">
      <c r="A254"/>
      <c r="B254" s="4"/>
      <c r="C254" s="308" t="s">
        <v>53</v>
      </c>
      <c r="D254" s="308"/>
      <c r="E254" s="44">
        <f>SUM(G8)+G10+G35+G38+G39+G40+G41+G43+G44+G45+G48+G51+G69+G81+G97+G124+G126+G151+G139+G233+G220</f>
        <v>44269.78</v>
      </c>
      <c r="F254" s="8"/>
      <c r="G254" s="90"/>
      <c r="H254" s="86"/>
      <c r="I254"/>
      <c r="J254" s="46"/>
    </row>
    <row r="255" spans="1:10" s="62" customFormat="1" x14ac:dyDescent="0.45">
      <c r="A255"/>
      <c r="B255" s="4"/>
      <c r="C255" s="308" t="s">
        <v>28</v>
      </c>
      <c r="D255" s="308"/>
      <c r="E255" s="45">
        <f>SUM(G111:G112)</f>
        <v>13951.6</v>
      </c>
      <c r="F255" s="8"/>
      <c r="G255" s="90"/>
      <c r="H255" s="86"/>
      <c r="I255"/>
      <c r="J255" s="46"/>
    </row>
    <row r="256" spans="1:10" s="62" customFormat="1" x14ac:dyDescent="0.45">
      <c r="A256"/>
      <c r="B256" s="4"/>
      <c r="C256" s="309" t="s">
        <v>27</v>
      </c>
      <c r="D256" s="310"/>
      <c r="E256" s="82">
        <f>SUM(G98:G107)</f>
        <v>5860.7000000000007</v>
      </c>
      <c r="F256" s="8"/>
      <c r="G256" s="90"/>
      <c r="H256" s="86"/>
      <c r="I256"/>
      <c r="J256" s="46"/>
    </row>
    <row r="257" spans="1:14" s="62" customFormat="1" x14ac:dyDescent="0.45">
      <c r="A257"/>
      <c r="B257" s="4"/>
      <c r="C257" s="309" t="s">
        <v>40</v>
      </c>
      <c r="D257" s="310"/>
      <c r="E257" s="39">
        <f>SUM(G115:G116)</f>
        <v>2446.65</v>
      </c>
      <c r="F257" s="8"/>
      <c r="G257" s="90"/>
      <c r="H257" s="86"/>
      <c r="I257"/>
      <c r="J257" s="46"/>
    </row>
    <row r="258" spans="1:14" s="62" customFormat="1" x14ac:dyDescent="0.45">
      <c r="A258"/>
      <c r="B258" s="4"/>
      <c r="C258" s="308" t="s">
        <v>29</v>
      </c>
      <c r="D258" s="308"/>
      <c r="E258" s="56">
        <f>SUM(G96)+G113+G127+G204</f>
        <v>71.7</v>
      </c>
      <c r="F258" s="8"/>
      <c r="G258" s="90"/>
      <c r="H258" s="86"/>
      <c r="I258"/>
      <c r="J258" s="46"/>
    </row>
    <row r="259" spans="1:14" s="62" customFormat="1" x14ac:dyDescent="0.45">
      <c r="A259"/>
      <c r="B259" s="4"/>
      <c r="C259" s="308" t="s">
        <v>52</v>
      </c>
      <c r="D259" s="308"/>
      <c r="E259" s="40">
        <f>SUM(G9)+G37+G46+G47+G58+G59+G60+G66+G67+G68+G83+G87+G95+G123+G125+G140+G164+G165+G187+G192+G200+G201</f>
        <v>6738</v>
      </c>
      <c r="F259" s="8" t="s">
        <v>25</v>
      </c>
      <c r="G259" s="90"/>
      <c r="H259" s="86"/>
      <c r="I259"/>
      <c r="J259" s="46"/>
    </row>
    <row r="260" spans="1:14" s="62" customFormat="1" x14ac:dyDescent="0.45">
      <c r="A260"/>
      <c r="B260" s="4"/>
      <c r="C260" s="308" t="s">
        <v>43</v>
      </c>
      <c r="D260" s="308"/>
      <c r="E260" s="41">
        <f>SUM(H242)</f>
        <v>92.490000000000009</v>
      </c>
      <c r="F260" s="8" t="s">
        <v>25</v>
      </c>
      <c r="G260" s="90" t="s">
        <v>25</v>
      </c>
      <c r="H260" s="86"/>
      <c r="I260"/>
      <c r="J260" s="46"/>
    </row>
    <row r="261" spans="1:14" s="62" customFormat="1" x14ac:dyDescent="0.45">
      <c r="A261"/>
      <c r="B261" s="4"/>
      <c r="C261" s="22" t="s">
        <v>10</v>
      </c>
      <c r="D261" s="4"/>
      <c r="E261" s="43">
        <f>SUM(E254:E260)</f>
        <v>73430.92</v>
      </c>
      <c r="F261" s="8"/>
      <c r="G261" s="90"/>
      <c r="H261" s="86"/>
      <c r="I261"/>
      <c r="J261" s="46"/>
    </row>
    <row r="262" spans="1:14" s="62" customFormat="1" ht="14.65" thickBot="1" x14ac:dyDescent="0.5">
      <c r="A262"/>
      <c r="B262" s="4"/>
      <c r="C262" s="4"/>
      <c r="D262" s="4"/>
      <c r="E262" s="23"/>
      <c r="F262" s="8"/>
      <c r="G262" s="90"/>
      <c r="H262" s="86"/>
      <c r="I262"/>
      <c r="J262" s="46"/>
    </row>
    <row r="263" spans="1:14" s="62" customFormat="1" ht="16.149999999999999" thickBot="1" x14ac:dyDescent="0.55000000000000004">
      <c r="A263"/>
      <c r="B263" s="4"/>
      <c r="C263" s="304" t="s">
        <v>3</v>
      </c>
      <c r="D263" s="305"/>
      <c r="E263" s="28">
        <f>SUM(-E261,E251)</f>
        <v>54994.94</v>
      </c>
      <c r="F263" s="8"/>
      <c r="G263" s="90"/>
      <c r="H263" s="86"/>
      <c r="I263"/>
      <c r="J263" s="46" t="s">
        <v>24</v>
      </c>
    </row>
    <row r="264" spans="1:14" s="62" customFormat="1" x14ac:dyDescent="0.45">
      <c r="A264"/>
      <c r="B264" s="4"/>
      <c r="C264" s="4"/>
      <c r="D264" s="4"/>
      <c r="E264" s="31"/>
      <c r="F264" s="54"/>
      <c r="G264" s="90">
        <f>SUM(E263,-I241)</f>
        <v>0</v>
      </c>
      <c r="H264" s="86"/>
      <c r="I264"/>
      <c r="J264" s="50"/>
    </row>
    <row r="265" spans="1:14" s="62" customFormat="1" x14ac:dyDescent="0.45">
      <c r="A265"/>
      <c r="B265" s="4"/>
      <c r="C265" s="4"/>
      <c r="D265" s="4"/>
      <c r="E265" s="53"/>
      <c r="F265" s="54"/>
      <c r="G265" s="90"/>
      <c r="H265" s="86"/>
      <c r="I265"/>
      <c r="J265" s="50"/>
    </row>
    <row r="266" spans="1:14" s="62" customFormat="1" x14ac:dyDescent="0.45">
      <c r="A266"/>
      <c r="B266"/>
      <c r="C266"/>
      <c r="D266"/>
      <c r="E266" s="30"/>
      <c r="F266" s="54"/>
      <c r="G266" s="90"/>
      <c r="H266" s="86"/>
      <c r="I266"/>
      <c r="J266" s="50"/>
    </row>
    <row r="267" spans="1:14" s="62" customFormat="1" x14ac:dyDescent="0.45">
      <c r="A267"/>
      <c r="B267"/>
      <c r="C267"/>
      <c r="D267"/>
      <c r="E267" s="30"/>
      <c r="F267" s="8"/>
      <c r="G267" s="90"/>
      <c r="H267" s="86"/>
      <c r="I267"/>
      <c r="J267"/>
    </row>
    <row r="268" spans="1:14" s="8" customFormat="1" x14ac:dyDescent="0.45">
      <c r="A268"/>
      <c r="B268"/>
      <c r="C268"/>
      <c r="D268"/>
      <c r="E268" s="30"/>
      <c r="G268" s="90"/>
      <c r="H268" s="86"/>
      <c r="I268"/>
      <c r="J268"/>
      <c r="K268" s="63"/>
      <c r="L268" s="63"/>
      <c r="M268" s="63"/>
      <c r="N268" s="63"/>
    </row>
    <row r="269" spans="1:14" s="8" customFormat="1" x14ac:dyDescent="0.45">
      <c r="A269"/>
      <c r="B269"/>
      <c r="C269"/>
      <c r="D269"/>
      <c r="E269" s="30">
        <v>11</v>
      </c>
      <c r="G269" s="90"/>
      <c r="H269" s="86"/>
      <c r="I269"/>
      <c r="J269"/>
      <c r="K269" s="63"/>
      <c r="L269" s="63"/>
      <c r="M269" s="63"/>
      <c r="N269" s="63"/>
    </row>
    <row r="270" spans="1:14" s="8" customFormat="1" x14ac:dyDescent="0.45">
      <c r="A270"/>
      <c r="B270"/>
      <c r="C270"/>
      <c r="D270"/>
      <c r="E270" s="30"/>
      <c r="G270" s="90"/>
      <c r="H270" s="86"/>
      <c r="I270"/>
      <c r="J270"/>
      <c r="K270" s="63"/>
      <c r="L270" s="63"/>
      <c r="M270" s="63"/>
      <c r="N270" s="63"/>
    </row>
    <row r="271" spans="1:14" s="8" customFormat="1" x14ac:dyDescent="0.45">
      <c r="A271"/>
      <c r="B271"/>
      <c r="C271"/>
      <c r="D271"/>
      <c r="E271" s="30"/>
      <c r="G271" s="90"/>
      <c r="H271" s="86"/>
      <c r="I271"/>
      <c r="J271"/>
      <c r="K271" s="63"/>
      <c r="L271" s="63"/>
      <c r="M271" s="63"/>
      <c r="N271" s="63"/>
    </row>
    <row r="272" spans="1:14" s="8" customFormat="1" x14ac:dyDescent="0.45">
      <c r="A272"/>
      <c r="B272"/>
      <c r="C272"/>
      <c r="D272"/>
      <c r="E272" s="38"/>
      <c r="G272" s="90"/>
      <c r="H272" s="86"/>
      <c r="I272"/>
      <c r="J272"/>
      <c r="K272" s="63"/>
      <c r="L272" s="63"/>
      <c r="M272" s="63"/>
      <c r="N272" s="63"/>
    </row>
  </sheetData>
  <sortState xmlns:xlrd2="http://schemas.microsoft.com/office/spreadsheetml/2017/richdata2" ref="B220:H224">
    <sortCondition ref="B220:B224"/>
  </sortState>
  <mergeCells count="15">
    <mergeCell ref="H5:H6"/>
    <mergeCell ref="B5:B6"/>
    <mergeCell ref="C5:C6"/>
    <mergeCell ref="D5:E6"/>
    <mergeCell ref="F5:F6"/>
    <mergeCell ref="G5:G6"/>
    <mergeCell ref="C259:D259"/>
    <mergeCell ref="C260:D260"/>
    <mergeCell ref="C263:D263"/>
    <mergeCell ref="C246:E246"/>
    <mergeCell ref="C254:D254"/>
    <mergeCell ref="C255:D255"/>
    <mergeCell ref="C256:D256"/>
    <mergeCell ref="C257:D257"/>
    <mergeCell ref="C258:D258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DAB53-0C09-48C7-8A93-29BEC53D82DB}">
  <sheetPr>
    <tabColor theme="9" tint="-0.249977111117893"/>
  </sheetPr>
  <dimension ref="A1:N270"/>
  <sheetViews>
    <sheetView topLeftCell="A4" zoomScale="80" zoomScaleNormal="80" workbookViewId="0">
      <pane xSplit="1" ySplit="3" topLeftCell="B240" activePane="bottomRight" state="frozen"/>
      <selection activeCell="D98" sqref="D98"/>
      <selection pane="topRight" activeCell="D98" sqref="D98"/>
      <selection pane="bottomLeft" activeCell="D98" sqref="D98"/>
      <selection pane="bottomRight" activeCell="H248" sqref="H248"/>
    </sheetView>
  </sheetViews>
  <sheetFormatPr baseColWidth="10" defaultRowHeight="14.25" x14ac:dyDescent="0.45"/>
  <cols>
    <col min="2" max="2" width="11.86328125" style="107" bestFit="1" customWidth="1"/>
    <col min="3" max="3" width="37.265625" style="80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20" bestFit="1" customWidth="1"/>
    <col min="8" max="8" width="9.73046875" style="86" customWidth="1"/>
    <col min="9" max="9" width="12.265625" bestFit="1" customWidth="1"/>
    <col min="10" max="10" width="15.265625" bestFit="1" customWidth="1"/>
    <col min="11" max="11" width="13.3984375" style="62" bestFit="1" customWidth="1"/>
    <col min="12" max="14" width="11.3984375" style="62"/>
  </cols>
  <sheetData>
    <row r="1" spans="1:10" ht="15.75" x14ac:dyDescent="0.5">
      <c r="B1" s="105">
        <v>2019</v>
      </c>
    </row>
    <row r="2" spans="1:10" x14ac:dyDescent="0.45">
      <c r="B2" s="106" t="s">
        <v>31</v>
      </c>
      <c r="C2" s="94"/>
      <c r="D2" s="3"/>
      <c r="E2" s="15"/>
      <c r="F2" s="9"/>
      <c r="G2" s="121"/>
      <c r="H2" s="89"/>
    </row>
    <row r="3" spans="1:10" x14ac:dyDescent="0.45">
      <c r="B3" s="106" t="s">
        <v>26</v>
      </c>
      <c r="C3" s="95">
        <v>20537982765</v>
      </c>
      <c r="D3" s="3"/>
      <c r="E3" s="15"/>
      <c r="F3" s="9"/>
      <c r="G3" s="121"/>
      <c r="H3" s="89"/>
      <c r="I3" s="3"/>
    </row>
    <row r="4" spans="1:10" x14ac:dyDescent="0.45">
      <c r="B4" s="106" t="s">
        <v>6</v>
      </c>
      <c r="C4" s="95" t="s">
        <v>41</v>
      </c>
      <c r="D4" s="3"/>
      <c r="E4" s="15"/>
      <c r="F4" s="9"/>
      <c r="G4" s="121"/>
      <c r="H4" s="89"/>
      <c r="I4" s="3"/>
    </row>
    <row r="5" spans="1:10" ht="15" customHeight="1" x14ac:dyDescent="0.45">
      <c r="A5" s="1"/>
      <c r="B5" s="311" t="s">
        <v>2</v>
      </c>
      <c r="C5" s="315" t="s">
        <v>32</v>
      </c>
      <c r="D5" s="306" t="s">
        <v>36</v>
      </c>
      <c r="E5" s="306"/>
      <c r="F5" s="313" t="s">
        <v>7</v>
      </c>
      <c r="G5" s="316" t="s">
        <v>8</v>
      </c>
      <c r="H5" s="317" t="s">
        <v>5</v>
      </c>
      <c r="I5" s="37" t="s">
        <v>3</v>
      </c>
    </row>
    <row r="6" spans="1:10" x14ac:dyDescent="0.45">
      <c r="A6" s="2"/>
      <c r="B6" s="311"/>
      <c r="C6" s="315"/>
      <c r="D6" s="306"/>
      <c r="E6" s="306"/>
      <c r="F6" s="313"/>
      <c r="G6" s="316"/>
      <c r="H6" s="317"/>
      <c r="I6" s="37" t="s">
        <v>4</v>
      </c>
    </row>
    <row r="7" spans="1:10" s="62" customFormat="1" x14ac:dyDescent="0.45">
      <c r="A7"/>
      <c r="B7" s="107"/>
      <c r="C7" s="94" t="s">
        <v>30</v>
      </c>
      <c r="D7" t="s">
        <v>25</v>
      </c>
      <c r="E7" s="6"/>
      <c r="F7" s="8"/>
      <c r="G7" s="120"/>
      <c r="H7" s="86"/>
      <c r="I7" s="9">
        <f>SUM('JUL25'!E263)</f>
        <v>54994.94</v>
      </c>
      <c r="J7"/>
    </row>
    <row r="8" spans="1:10" s="62" customFormat="1" x14ac:dyDescent="0.45">
      <c r="A8">
        <v>1</v>
      </c>
      <c r="B8" s="171" t="s">
        <v>538</v>
      </c>
      <c r="C8" t="s">
        <v>113</v>
      </c>
      <c r="D8"/>
      <c r="E8" s="6"/>
      <c r="F8" s="83">
        <v>325</v>
      </c>
      <c r="G8" s="120"/>
      <c r="H8" s="86"/>
      <c r="I8" s="240">
        <f>I7+F8-G8-H8</f>
        <v>55319.94</v>
      </c>
      <c r="J8"/>
    </row>
    <row r="9" spans="1:10" s="62" customFormat="1" x14ac:dyDescent="0.45">
      <c r="A9">
        <v>2</v>
      </c>
      <c r="B9" s="107" t="s">
        <v>538</v>
      </c>
      <c r="C9" s="79" t="s">
        <v>85</v>
      </c>
      <c r="D9"/>
      <c r="E9" s="6"/>
      <c r="F9" s="128">
        <v>397.36</v>
      </c>
      <c r="G9" s="120"/>
      <c r="H9" s="120"/>
      <c r="I9" s="240">
        <f t="shared" ref="I9:I72" si="0">I8+F9-G9-H9</f>
        <v>55717.3</v>
      </c>
      <c r="J9"/>
    </row>
    <row r="10" spans="1:10" s="62" customFormat="1" x14ac:dyDescent="0.45">
      <c r="A10">
        <v>3</v>
      </c>
      <c r="B10" s="183" t="s">
        <v>538</v>
      </c>
      <c r="C10" s="80" t="s">
        <v>181</v>
      </c>
      <c r="D10" s="80"/>
      <c r="E10" s="81"/>
      <c r="F10" s="81"/>
      <c r="G10" s="250">
        <v>355</v>
      </c>
      <c r="H10" s="86"/>
      <c r="I10" s="240">
        <f t="shared" si="0"/>
        <v>55362.3</v>
      </c>
      <c r="J10"/>
    </row>
    <row r="11" spans="1:10" s="62" customFormat="1" x14ac:dyDescent="0.45">
      <c r="A11">
        <v>4</v>
      </c>
      <c r="B11" s="107" t="s">
        <v>538</v>
      </c>
      <c r="C11" s="79" t="s">
        <v>181</v>
      </c>
      <c r="D11"/>
      <c r="E11" s="6"/>
      <c r="F11" s="6"/>
      <c r="G11" s="250">
        <v>374</v>
      </c>
      <c r="H11" s="120"/>
      <c r="I11" s="240">
        <f t="shared" si="0"/>
        <v>54988.3</v>
      </c>
      <c r="J11"/>
    </row>
    <row r="12" spans="1:10" s="62" customFormat="1" x14ac:dyDescent="0.45">
      <c r="A12">
        <v>5</v>
      </c>
      <c r="B12" s="107" t="s">
        <v>538</v>
      </c>
      <c r="C12" s="79" t="s">
        <v>182</v>
      </c>
      <c r="D12"/>
      <c r="E12" s="6"/>
      <c r="F12" s="6"/>
      <c r="G12" s="249">
        <v>900</v>
      </c>
      <c r="H12" s="120"/>
      <c r="I12" s="240">
        <f t="shared" si="0"/>
        <v>54088.3</v>
      </c>
      <c r="J12"/>
    </row>
    <row r="13" spans="1:10" s="62" customFormat="1" x14ac:dyDescent="0.45">
      <c r="A13">
        <v>6</v>
      </c>
      <c r="B13" s="107" t="s">
        <v>538</v>
      </c>
      <c r="C13" s="79" t="s">
        <v>119</v>
      </c>
      <c r="D13"/>
      <c r="E13" s="6"/>
      <c r="F13" s="6"/>
      <c r="G13" s="120"/>
      <c r="H13" s="120">
        <v>0.05</v>
      </c>
      <c r="I13" s="240">
        <f t="shared" si="0"/>
        <v>54088.25</v>
      </c>
      <c r="J13"/>
    </row>
    <row r="14" spans="1:10" s="62" customFormat="1" x14ac:dyDescent="0.45">
      <c r="A14">
        <v>7</v>
      </c>
      <c r="B14" s="107" t="s">
        <v>538</v>
      </c>
      <c r="C14" s="79" t="s">
        <v>85</v>
      </c>
      <c r="D14"/>
      <c r="E14" s="6"/>
      <c r="F14" s="128">
        <v>1089.79</v>
      </c>
      <c r="G14" s="120"/>
      <c r="H14" s="120"/>
      <c r="I14" s="240">
        <f t="shared" si="0"/>
        <v>55178.04</v>
      </c>
      <c r="J14"/>
    </row>
    <row r="15" spans="1:10" s="62" customFormat="1" x14ac:dyDescent="0.45">
      <c r="A15">
        <v>8</v>
      </c>
      <c r="B15" s="107" t="s">
        <v>538</v>
      </c>
      <c r="C15" s="79" t="s">
        <v>85</v>
      </c>
      <c r="D15"/>
      <c r="E15" s="6"/>
      <c r="F15" s="128">
        <v>816</v>
      </c>
      <c r="G15" s="120"/>
      <c r="H15" s="120"/>
      <c r="I15" s="240">
        <f t="shared" si="0"/>
        <v>55994.04</v>
      </c>
      <c r="J15"/>
    </row>
    <row r="16" spans="1:10" s="62" customFormat="1" x14ac:dyDescent="0.45">
      <c r="A16">
        <v>9</v>
      </c>
      <c r="B16" s="107" t="s">
        <v>538</v>
      </c>
      <c r="C16" s="79" t="s">
        <v>87</v>
      </c>
      <c r="D16"/>
      <c r="E16" s="6"/>
      <c r="F16" s="128">
        <v>379.56</v>
      </c>
      <c r="G16" s="120"/>
      <c r="H16" s="120"/>
      <c r="I16" s="240">
        <f t="shared" si="0"/>
        <v>56373.599999999999</v>
      </c>
      <c r="J16"/>
    </row>
    <row r="17" spans="1:10" s="62" customFormat="1" x14ac:dyDescent="0.45">
      <c r="A17">
        <v>10</v>
      </c>
      <c r="B17" s="107" t="s">
        <v>539</v>
      </c>
      <c r="C17" s="79" t="s">
        <v>85</v>
      </c>
      <c r="D17"/>
      <c r="E17" s="6"/>
      <c r="F17" s="128">
        <v>371.78</v>
      </c>
      <c r="G17" s="120"/>
      <c r="H17" s="120"/>
      <c r="I17" s="240">
        <f t="shared" si="0"/>
        <v>56745.38</v>
      </c>
      <c r="J17"/>
    </row>
    <row r="18" spans="1:10" s="62" customFormat="1" x14ac:dyDescent="0.45">
      <c r="A18">
        <v>11</v>
      </c>
      <c r="B18" s="107" t="s">
        <v>539</v>
      </c>
      <c r="C18" s="79" t="s">
        <v>118</v>
      </c>
      <c r="D18"/>
      <c r="E18" s="6"/>
      <c r="F18" s="6"/>
      <c r="G18" s="250">
        <v>507</v>
      </c>
      <c r="H18" s="120"/>
      <c r="I18" s="240">
        <f t="shared" si="0"/>
        <v>56238.38</v>
      </c>
      <c r="J18"/>
    </row>
    <row r="19" spans="1:10" s="62" customFormat="1" x14ac:dyDescent="0.45">
      <c r="A19">
        <v>12</v>
      </c>
      <c r="B19" s="107" t="s">
        <v>539</v>
      </c>
      <c r="C19" s="79" t="s">
        <v>85</v>
      </c>
      <c r="D19"/>
      <c r="E19" s="6"/>
      <c r="F19" s="128">
        <v>373</v>
      </c>
      <c r="G19" s="120"/>
      <c r="H19" s="120"/>
      <c r="I19" s="240">
        <f t="shared" si="0"/>
        <v>56611.38</v>
      </c>
      <c r="J19"/>
    </row>
    <row r="20" spans="1:10" s="62" customFormat="1" x14ac:dyDescent="0.45">
      <c r="A20">
        <v>13</v>
      </c>
      <c r="B20" s="107" t="s">
        <v>539</v>
      </c>
      <c r="C20" s="79" t="s">
        <v>542</v>
      </c>
      <c r="D20"/>
      <c r="E20" s="6"/>
      <c r="F20" s="128">
        <v>355.8</v>
      </c>
      <c r="G20" s="120"/>
      <c r="H20" s="120"/>
      <c r="I20" s="240">
        <f t="shared" si="0"/>
        <v>56967.18</v>
      </c>
      <c r="J20"/>
    </row>
    <row r="21" spans="1:10" s="62" customFormat="1" x14ac:dyDescent="0.45">
      <c r="A21">
        <v>14</v>
      </c>
      <c r="B21" s="107" t="s">
        <v>539</v>
      </c>
      <c r="C21" s="79" t="s">
        <v>543</v>
      </c>
      <c r="D21"/>
      <c r="E21" s="6"/>
      <c r="F21" s="128">
        <v>353.33</v>
      </c>
      <c r="G21" s="120"/>
      <c r="H21" s="120"/>
      <c r="I21" s="240">
        <f t="shared" si="0"/>
        <v>57320.51</v>
      </c>
      <c r="J21"/>
    </row>
    <row r="22" spans="1:10" s="62" customFormat="1" x14ac:dyDescent="0.45">
      <c r="A22">
        <v>15</v>
      </c>
      <c r="B22" s="107" t="s">
        <v>539</v>
      </c>
      <c r="C22" s="79" t="s">
        <v>86</v>
      </c>
      <c r="D22"/>
      <c r="E22" s="6"/>
      <c r="F22" s="128">
        <v>335.54</v>
      </c>
      <c r="G22" s="120"/>
      <c r="H22" s="120"/>
      <c r="I22" s="240">
        <f t="shared" si="0"/>
        <v>57656.05</v>
      </c>
      <c r="J22"/>
    </row>
    <row r="23" spans="1:10" s="62" customFormat="1" x14ac:dyDescent="0.45">
      <c r="A23">
        <v>16</v>
      </c>
      <c r="B23" s="107" t="s">
        <v>541</v>
      </c>
      <c r="C23" s="79" t="s">
        <v>85</v>
      </c>
      <c r="D23"/>
      <c r="E23" s="6"/>
      <c r="F23" s="128">
        <v>356.47</v>
      </c>
      <c r="G23" s="120"/>
      <c r="H23" s="120"/>
      <c r="I23" s="240">
        <f t="shared" si="0"/>
        <v>58012.520000000004</v>
      </c>
      <c r="J23"/>
    </row>
    <row r="24" spans="1:10" s="62" customFormat="1" x14ac:dyDescent="0.45">
      <c r="A24">
        <v>17</v>
      </c>
      <c r="B24" s="107" t="s">
        <v>541</v>
      </c>
      <c r="C24" s="79" t="s">
        <v>85</v>
      </c>
      <c r="D24"/>
      <c r="E24" s="6"/>
      <c r="F24" s="128">
        <v>326</v>
      </c>
      <c r="G24" s="120"/>
      <c r="H24" s="120"/>
      <c r="I24" s="240">
        <f t="shared" si="0"/>
        <v>58338.520000000004</v>
      </c>
      <c r="J24"/>
    </row>
    <row r="25" spans="1:10" s="62" customFormat="1" x14ac:dyDescent="0.45">
      <c r="A25">
        <v>18</v>
      </c>
      <c r="B25" s="107" t="s">
        <v>540</v>
      </c>
      <c r="C25" s="79" t="s">
        <v>119</v>
      </c>
      <c r="D25"/>
      <c r="E25" s="6"/>
      <c r="F25" s="6"/>
      <c r="G25" s="120"/>
      <c r="H25" s="120">
        <v>0.1</v>
      </c>
      <c r="I25" s="240">
        <f t="shared" si="0"/>
        <v>58338.420000000006</v>
      </c>
      <c r="J25"/>
    </row>
    <row r="26" spans="1:10" s="62" customFormat="1" x14ac:dyDescent="0.45">
      <c r="A26">
        <v>19</v>
      </c>
      <c r="B26" s="107" t="s">
        <v>540</v>
      </c>
      <c r="C26" s="79" t="s">
        <v>87</v>
      </c>
      <c r="D26"/>
      <c r="E26" s="6"/>
      <c r="F26" s="128">
        <v>70</v>
      </c>
      <c r="G26" s="120"/>
      <c r="H26" s="120"/>
      <c r="I26" s="240">
        <f t="shared" si="0"/>
        <v>58408.420000000006</v>
      </c>
      <c r="J26"/>
    </row>
    <row r="27" spans="1:10" s="62" customFormat="1" x14ac:dyDescent="0.45">
      <c r="A27">
        <v>20</v>
      </c>
      <c r="B27" s="107" t="s">
        <v>540</v>
      </c>
      <c r="C27" s="79" t="s">
        <v>87</v>
      </c>
      <c r="D27"/>
      <c r="E27" s="6"/>
      <c r="F27" s="128">
        <v>144.43</v>
      </c>
      <c r="G27" s="120"/>
      <c r="H27" s="120"/>
      <c r="I27" s="240">
        <f t="shared" si="0"/>
        <v>58552.850000000006</v>
      </c>
      <c r="J27"/>
    </row>
    <row r="28" spans="1:10" s="62" customFormat="1" x14ac:dyDescent="0.45">
      <c r="A28">
        <v>21</v>
      </c>
      <c r="B28" s="107" t="s">
        <v>540</v>
      </c>
      <c r="C28" s="79" t="s">
        <v>87</v>
      </c>
      <c r="D28"/>
      <c r="E28" s="6"/>
      <c r="F28" s="128">
        <v>345.95</v>
      </c>
      <c r="G28" s="120"/>
      <c r="H28" s="120"/>
      <c r="I28" s="240">
        <f t="shared" si="0"/>
        <v>58898.8</v>
      </c>
      <c r="J28"/>
    </row>
    <row r="29" spans="1:10" s="62" customFormat="1" x14ac:dyDescent="0.45">
      <c r="A29">
        <v>22</v>
      </c>
      <c r="B29" s="107" t="s">
        <v>540</v>
      </c>
      <c r="C29" s="79" t="s">
        <v>85</v>
      </c>
      <c r="D29"/>
      <c r="E29" s="6"/>
      <c r="F29" s="128">
        <v>362.71</v>
      </c>
      <c r="G29" s="120"/>
      <c r="H29" s="120"/>
      <c r="I29" s="240">
        <f t="shared" si="0"/>
        <v>59261.51</v>
      </c>
      <c r="J29"/>
    </row>
    <row r="30" spans="1:10" s="62" customFormat="1" x14ac:dyDescent="0.45">
      <c r="A30">
        <v>23</v>
      </c>
      <c r="B30" s="107" t="s">
        <v>540</v>
      </c>
      <c r="C30" s="79" t="s">
        <v>115</v>
      </c>
      <c r="D30"/>
      <c r="E30" s="6"/>
      <c r="F30" s="128">
        <v>365.13</v>
      </c>
      <c r="G30" s="120"/>
      <c r="H30" s="120"/>
      <c r="I30" s="240">
        <f t="shared" si="0"/>
        <v>59626.64</v>
      </c>
      <c r="J30"/>
    </row>
    <row r="31" spans="1:10" s="62" customFormat="1" x14ac:dyDescent="0.45">
      <c r="A31">
        <v>24</v>
      </c>
      <c r="B31" s="107" t="s">
        <v>540</v>
      </c>
      <c r="C31" s="79" t="s">
        <v>87</v>
      </c>
      <c r="D31"/>
      <c r="E31" s="6"/>
      <c r="F31" s="128">
        <v>366.21</v>
      </c>
      <c r="G31" s="120"/>
      <c r="H31" s="120"/>
      <c r="I31" s="240">
        <f t="shared" si="0"/>
        <v>59992.85</v>
      </c>
      <c r="J31"/>
    </row>
    <row r="32" spans="1:10" s="62" customFormat="1" x14ac:dyDescent="0.45">
      <c r="A32">
        <v>25</v>
      </c>
      <c r="B32" s="107" t="s">
        <v>540</v>
      </c>
      <c r="C32" s="79" t="s">
        <v>115</v>
      </c>
      <c r="D32"/>
      <c r="E32" s="6"/>
      <c r="F32" s="128">
        <v>368.5</v>
      </c>
      <c r="G32" s="120"/>
      <c r="H32" s="120"/>
      <c r="I32" s="240">
        <f t="shared" si="0"/>
        <v>60361.35</v>
      </c>
      <c r="J32"/>
    </row>
    <row r="33" spans="1:10" s="62" customFormat="1" x14ac:dyDescent="0.45">
      <c r="A33">
        <v>26</v>
      </c>
      <c r="B33" s="107" t="s">
        <v>540</v>
      </c>
      <c r="C33" s="79" t="s">
        <v>85</v>
      </c>
      <c r="D33"/>
      <c r="E33" s="6"/>
      <c r="F33" s="128">
        <v>383.25</v>
      </c>
      <c r="G33" s="120"/>
      <c r="H33" s="120"/>
      <c r="I33" s="240">
        <f t="shared" si="0"/>
        <v>60744.6</v>
      </c>
      <c r="J33"/>
    </row>
    <row r="34" spans="1:10" s="62" customFormat="1" x14ac:dyDescent="0.45">
      <c r="A34">
        <v>27</v>
      </c>
      <c r="B34" s="107" t="s">
        <v>540</v>
      </c>
      <c r="C34" s="79" t="s">
        <v>113</v>
      </c>
      <c r="D34"/>
      <c r="E34" s="6"/>
      <c r="F34" s="128">
        <v>387.85</v>
      </c>
      <c r="G34" s="120"/>
      <c r="H34" s="120"/>
      <c r="I34" s="240">
        <f t="shared" si="0"/>
        <v>61132.45</v>
      </c>
      <c r="J34"/>
    </row>
    <row r="35" spans="1:10" s="62" customFormat="1" x14ac:dyDescent="0.45">
      <c r="A35">
        <v>28</v>
      </c>
      <c r="B35" s="107" t="s">
        <v>540</v>
      </c>
      <c r="C35" s="79" t="s">
        <v>85</v>
      </c>
      <c r="D35"/>
      <c r="E35" s="6"/>
      <c r="F35" s="128">
        <v>388.79</v>
      </c>
      <c r="G35" s="120"/>
      <c r="H35" s="120"/>
      <c r="I35" s="240">
        <f t="shared" si="0"/>
        <v>61521.24</v>
      </c>
      <c r="J35"/>
    </row>
    <row r="36" spans="1:10" s="62" customFormat="1" x14ac:dyDescent="0.45">
      <c r="A36">
        <v>29</v>
      </c>
      <c r="B36" s="107" t="s">
        <v>540</v>
      </c>
      <c r="C36" s="79" t="s">
        <v>115</v>
      </c>
      <c r="D36"/>
      <c r="E36" s="6"/>
      <c r="F36" s="128">
        <v>398.8</v>
      </c>
      <c r="G36" s="120"/>
      <c r="H36" s="120"/>
      <c r="I36" s="240">
        <f t="shared" si="0"/>
        <v>61920.04</v>
      </c>
      <c r="J36"/>
    </row>
    <row r="37" spans="1:10" s="62" customFormat="1" x14ac:dyDescent="0.45">
      <c r="A37">
        <v>30</v>
      </c>
      <c r="B37" s="107" t="s">
        <v>540</v>
      </c>
      <c r="C37" s="79" t="s">
        <v>87</v>
      </c>
      <c r="D37"/>
      <c r="E37" s="6"/>
      <c r="F37" s="128">
        <v>437.39</v>
      </c>
      <c r="G37" s="120"/>
      <c r="H37" s="120"/>
      <c r="I37" s="240">
        <f t="shared" si="0"/>
        <v>62357.43</v>
      </c>
      <c r="J37"/>
    </row>
    <row r="38" spans="1:10" s="62" customFormat="1" x14ac:dyDescent="0.45">
      <c r="A38">
        <v>31</v>
      </c>
      <c r="B38" s="107" t="s">
        <v>540</v>
      </c>
      <c r="C38" s="79" t="s">
        <v>143</v>
      </c>
      <c r="D38"/>
      <c r="E38" s="6"/>
      <c r="F38" s="128">
        <v>455.56</v>
      </c>
      <c r="G38" s="120"/>
      <c r="H38" s="120"/>
      <c r="I38" s="240">
        <f t="shared" si="0"/>
        <v>62812.99</v>
      </c>
      <c r="J38"/>
    </row>
    <row r="39" spans="1:10" s="62" customFormat="1" x14ac:dyDescent="0.45">
      <c r="A39">
        <v>32</v>
      </c>
      <c r="B39" s="107" t="s">
        <v>540</v>
      </c>
      <c r="C39" s="79" t="s">
        <v>87</v>
      </c>
      <c r="D39"/>
      <c r="E39" s="6"/>
      <c r="F39" s="128">
        <v>500</v>
      </c>
      <c r="G39" s="120"/>
      <c r="H39" s="120"/>
      <c r="I39" s="240">
        <f t="shared" si="0"/>
        <v>63312.99</v>
      </c>
      <c r="J39"/>
    </row>
    <row r="40" spans="1:10" s="62" customFormat="1" x14ac:dyDescent="0.45">
      <c r="A40">
        <v>33</v>
      </c>
      <c r="B40" s="107" t="s">
        <v>540</v>
      </c>
      <c r="C40" s="79" t="s">
        <v>113</v>
      </c>
      <c r="D40"/>
      <c r="E40" s="6"/>
      <c r="F40" s="128">
        <v>1300.17</v>
      </c>
      <c r="G40" s="120"/>
      <c r="H40" s="120"/>
      <c r="I40" s="240">
        <f t="shared" si="0"/>
        <v>64613.159999999996</v>
      </c>
      <c r="J40"/>
    </row>
    <row r="41" spans="1:10" s="62" customFormat="1" x14ac:dyDescent="0.45">
      <c r="A41">
        <v>34</v>
      </c>
      <c r="B41" s="171">
        <v>45873</v>
      </c>
      <c r="C41" s="79" t="s">
        <v>158</v>
      </c>
      <c r="G41" s="227">
        <v>1488</v>
      </c>
      <c r="H41" s="120"/>
      <c r="I41" s="240">
        <f t="shared" si="0"/>
        <v>63125.159999999996</v>
      </c>
      <c r="J41"/>
    </row>
    <row r="42" spans="1:10" s="62" customFormat="1" x14ac:dyDescent="0.45">
      <c r="A42">
        <v>35</v>
      </c>
      <c r="B42" s="107" t="s">
        <v>544</v>
      </c>
      <c r="C42" s="79" t="s">
        <v>546</v>
      </c>
      <c r="D42"/>
      <c r="E42" s="6"/>
      <c r="F42" s="128">
        <v>57.6</v>
      </c>
      <c r="G42" s="120"/>
      <c r="H42" s="120"/>
      <c r="I42" s="240">
        <f t="shared" si="0"/>
        <v>63182.759999999995</v>
      </c>
      <c r="J42"/>
    </row>
    <row r="43" spans="1:10" s="62" customFormat="1" x14ac:dyDescent="0.45">
      <c r="A43">
        <v>36</v>
      </c>
      <c r="B43" s="107" t="s">
        <v>544</v>
      </c>
      <c r="C43" s="79" t="s">
        <v>87</v>
      </c>
      <c r="D43"/>
      <c r="E43" s="6"/>
      <c r="F43" s="128">
        <v>100</v>
      </c>
      <c r="G43" s="120"/>
      <c r="H43" s="120"/>
      <c r="I43" s="240">
        <f t="shared" si="0"/>
        <v>63282.759999999995</v>
      </c>
      <c r="J43"/>
    </row>
    <row r="44" spans="1:10" s="62" customFormat="1" x14ac:dyDescent="0.45">
      <c r="A44">
        <v>37</v>
      </c>
      <c r="B44" s="107" t="s">
        <v>544</v>
      </c>
      <c r="C44" s="79" t="s">
        <v>86</v>
      </c>
      <c r="D44"/>
      <c r="E44" s="6"/>
      <c r="F44" s="128">
        <v>310</v>
      </c>
      <c r="G44" s="120"/>
      <c r="H44" s="120"/>
      <c r="I44" s="240">
        <f t="shared" si="0"/>
        <v>63592.759999999995</v>
      </c>
      <c r="J44"/>
    </row>
    <row r="45" spans="1:10" s="62" customFormat="1" x14ac:dyDescent="0.45">
      <c r="A45">
        <v>38</v>
      </c>
      <c r="B45" s="107" t="s">
        <v>544</v>
      </c>
      <c r="C45" s="79" t="s">
        <v>87</v>
      </c>
      <c r="D45"/>
      <c r="E45" s="6"/>
      <c r="F45" s="128">
        <v>330.01</v>
      </c>
      <c r="G45" s="120"/>
      <c r="H45" s="120"/>
      <c r="I45" s="240">
        <f t="shared" si="0"/>
        <v>63922.77</v>
      </c>
      <c r="J45"/>
    </row>
    <row r="46" spans="1:10" s="62" customFormat="1" x14ac:dyDescent="0.45">
      <c r="A46">
        <v>39</v>
      </c>
      <c r="B46" s="107" t="s">
        <v>544</v>
      </c>
      <c r="C46" s="79" t="s">
        <v>87</v>
      </c>
      <c r="D46"/>
      <c r="E46" s="6"/>
      <c r="F46" s="128">
        <v>384.63</v>
      </c>
      <c r="G46" s="120"/>
      <c r="H46" s="120"/>
      <c r="I46" s="240">
        <f t="shared" si="0"/>
        <v>64307.399999999994</v>
      </c>
      <c r="J46"/>
    </row>
    <row r="47" spans="1:10" s="62" customFormat="1" x14ac:dyDescent="0.45">
      <c r="A47">
        <v>40</v>
      </c>
      <c r="B47" s="107" t="s">
        <v>544</v>
      </c>
      <c r="C47" s="79" t="s">
        <v>125</v>
      </c>
      <c r="D47"/>
      <c r="E47" s="6"/>
      <c r="F47" s="6"/>
      <c r="G47" s="249">
        <v>177</v>
      </c>
      <c r="H47" s="120"/>
      <c r="I47" s="240">
        <f t="shared" si="0"/>
        <v>64130.399999999994</v>
      </c>
      <c r="J47"/>
    </row>
    <row r="48" spans="1:10" s="62" customFormat="1" x14ac:dyDescent="0.45">
      <c r="A48">
        <v>41</v>
      </c>
      <c r="B48" s="107" t="s">
        <v>544</v>
      </c>
      <c r="C48" s="79" t="s">
        <v>85</v>
      </c>
      <c r="D48"/>
      <c r="E48" s="6"/>
      <c r="F48" s="128">
        <v>500</v>
      </c>
      <c r="G48" s="120"/>
      <c r="H48" s="120"/>
      <c r="I48" s="240">
        <f t="shared" si="0"/>
        <v>64630.399999999994</v>
      </c>
      <c r="J48"/>
    </row>
    <row r="49" spans="1:10" s="62" customFormat="1" x14ac:dyDescent="0.45">
      <c r="A49">
        <v>42</v>
      </c>
      <c r="B49" s="107" t="s">
        <v>544</v>
      </c>
      <c r="C49" s="79" t="s">
        <v>87</v>
      </c>
      <c r="D49"/>
      <c r="E49" s="6"/>
      <c r="F49" s="128">
        <v>500</v>
      </c>
      <c r="G49" s="120"/>
      <c r="H49" s="120"/>
      <c r="I49" s="240">
        <f t="shared" si="0"/>
        <v>65130.399999999994</v>
      </c>
      <c r="J49"/>
    </row>
    <row r="50" spans="1:10" s="62" customFormat="1" x14ac:dyDescent="0.45">
      <c r="A50">
        <v>43</v>
      </c>
      <c r="B50" s="107" t="s">
        <v>544</v>
      </c>
      <c r="C50" s="79" t="s">
        <v>85</v>
      </c>
      <c r="D50"/>
      <c r="E50" s="6"/>
      <c r="F50" s="128">
        <v>828</v>
      </c>
      <c r="G50" s="120"/>
      <c r="H50" s="120"/>
      <c r="I50" s="240">
        <f t="shared" si="0"/>
        <v>65958.399999999994</v>
      </c>
      <c r="J50"/>
    </row>
    <row r="51" spans="1:10" s="62" customFormat="1" x14ac:dyDescent="0.45">
      <c r="A51">
        <v>44</v>
      </c>
      <c r="B51" s="107" t="s">
        <v>544</v>
      </c>
      <c r="C51" s="79" t="s">
        <v>86</v>
      </c>
      <c r="D51"/>
      <c r="E51" s="6"/>
      <c r="F51" s="128">
        <v>1100</v>
      </c>
      <c r="G51" s="120"/>
      <c r="H51" s="120"/>
      <c r="I51" s="240">
        <f t="shared" si="0"/>
        <v>67058.399999999994</v>
      </c>
      <c r="J51"/>
    </row>
    <row r="52" spans="1:10" s="62" customFormat="1" x14ac:dyDescent="0.45">
      <c r="A52">
        <v>45</v>
      </c>
      <c r="B52" s="107" t="s">
        <v>544</v>
      </c>
      <c r="C52" s="79" t="s">
        <v>131</v>
      </c>
      <c r="D52"/>
      <c r="E52" s="6"/>
      <c r="F52" s="6"/>
      <c r="G52" s="249">
        <v>565.32000000000005</v>
      </c>
      <c r="H52" s="120"/>
      <c r="I52" s="240">
        <f t="shared" si="0"/>
        <v>66493.079999999987</v>
      </c>
      <c r="J52"/>
    </row>
    <row r="53" spans="1:10" s="62" customFormat="1" x14ac:dyDescent="0.45">
      <c r="A53">
        <v>46</v>
      </c>
      <c r="B53" s="107" t="s">
        <v>544</v>
      </c>
      <c r="C53" s="79" t="s">
        <v>132</v>
      </c>
      <c r="D53"/>
      <c r="E53" s="6"/>
      <c r="F53" s="6"/>
      <c r="G53" s="249">
        <v>453.21</v>
      </c>
      <c r="H53" s="120"/>
      <c r="I53" s="240">
        <f t="shared" si="0"/>
        <v>66039.869999999981</v>
      </c>
      <c r="J53"/>
    </row>
    <row r="54" spans="1:10" s="62" customFormat="1" x14ac:dyDescent="0.45">
      <c r="A54">
        <v>47</v>
      </c>
      <c r="B54" s="107" t="s">
        <v>544</v>
      </c>
      <c r="C54" s="79" t="s">
        <v>133</v>
      </c>
      <c r="D54"/>
      <c r="E54" s="6"/>
      <c r="F54" s="6"/>
      <c r="G54" s="249">
        <v>282.66000000000003</v>
      </c>
      <c r="H54" s="120"/>
      <c r="I54" s="240">
        <f t="shared" si="0"/>
        <v>65757.209999999977</v>
      </c>
      <c r="J54"/>
    </row>
    <row r="55" spans="1:10" s="62" customFormat="1" x14ac:dyDescent="0.45">
      <c r="A55">
        <v>48</v>
      </c>
      <c r="B55" s="107" t="s">
        <v>544</v>
      </c>
      <c r="C55" s="79" t="s">
        <v>134</v>
      </c>
      <c r="D55"/>
      <c r="E55" s="6"/>
      <c r="F55" s="6"/>
      <c r="G55" s="249">
        <v>128.47999999999999</v>
      </c>
      <c r="H55" s="120"/>
      <c r="I55" s="240">
        <f t="shared" si="0"/>
        <v>65628.729999999981</v>
      </c>
      <c r="J55"/>
    </row>
    <row r="56" spans="1:10" s="62" customFormat="1" x14ac:dyDescent="0.45">
      <c r="A56">
        <v>49</v>
      </c>
      <c r="B56" s="107" t="s">
        <v>545</v>
      </c>
      <c r="C56" s="79" t="s">
        <v>119</v>
      </c>
      <c r="D56"/>
      <c r="E56" s="6"/>
      <c r="F56" s="6"/>
      <c r="G56" s="6"/>
      <c r="H56" s="120">
        <v>0.05</v>
      </c>
      <c r="I56" s="240">
        <f t="shared" si="0"/>
        <v>65628.679999999978</v>
      </c>
      <c r="J56"/>
    </row>
    <row r="57" spans="1:10" s="62" customFormat="1" x14ac:dyDescent="0.45">
      <c r="A57">
        <v>50</v>
      </c>
      <c r="B57" s="107" t="s">
        <v>547</v>
      </c>
      <c r="C57" s="79" t="s">
        <v>181</v>
      </c>
      <c r="D57"/>
      <c r="E57" s="6"/>
      <c r="F57" s="6"/>
      <c r="G57" s="250">
        <v>900</v>
      </c>
      <c r="H57" s="120"/>
      <c r="I57" s="240">
        <f t="shared" si="0"/>
        <v>64728.679999999978</v>
      </c>
      <c r="J57"/>
    </row>
    <row r="58" spans="1:10" s="62" customFormat="1" x14ac:dyDescent="0.45">
      <c r="A58">
        <v>51</v>
      </c>
      <c r="B58" s="107" t="s">
        <v>547</v>
      </c>
      <c r="C58" s="79" t="s">
        <v>140</v>
      </c>
      <c r="D58"/>
      <c r="E58" s="6"/>
      <c r="F58" s="6"/>
      <c r="G58" s="249">
        <v>189.2</v>
      </c>
      <c r="H58" s="120"/>
      <c r="I58" s="240">
        <f t="shared" si="0"/>
        <v>64539.479999999981</v>
      </c>
      <c r="J58"/>
    </row>
    <row r="59" spans="1:10" s="62" customFormat="1" x14ac:dyDescent="0.45">
      <c r="A59">
        <v>52</v>
      </c>
      <c r="B59" s="107" t="s">
        <v>547</v>
      </c>
      <c r="C59" s="79" t="s">
        <v>224</v>
      </c>
      <c r="D59"/>
      <c r="E59" s="6"/>
      <c r="F59" s="6"/>
      <c r="G59" s="249">
        <v>47.4</v>
      </c>
      <c r="H59" s="120"/>
      <c r="I59" s="240">
        <f t="shared" si="0"/>
        <v>64492.07999999998</v>
      </c>
      <c r="J59"/>
    </row>
    <row r="60" spans="1:10" s="62" customFormat="1" x14ac:dyDescent="0.45">
      <c r="A60">
        <v>53</v>
      </c>
      <c r="B60" s="107" t="s">
        <v>547</v>
      </c>
      <c r="C60" s="79" t="s">
        <v>128</v>
      </c>
      <c r="D60"/>
      <c r="E60" s="6"/>
      <c r="F60" s="6"/>
      <c r="G60" s="249">
        <v>177</v>
      </c>
      <c r="H60" s="120"/>
      <c r="I60" s="240">
        <f t="shared" si="0"/>
        <v>64315.07999999998</v>
      </c>
      <c r="J60"/>
    </row>
    <row r="61" spans="1:10" s="62" customFormat="1" x14ac:dyDescent="0.45">
      <c r="A61">
        <v>54</v>
      </c>
      <c r="B61" s="107" t="s">
        <v>547</v>
      </c>
      <c r="C61" s="79" t="s">
        <v>85</v>
      </c>
      <c r="D61"/>
      <c r="E61" s="6"/>
      <c r="F61" s="128">
        <v>750</v>
      </c>
      <c r="G61" s="120"/>
      <c r="H61" s="120"/>
      <c r="I61" s="240">
        <f t="shared" si="0"/>
        <v>65065.07999999998</v>
      </c>
      <c r="J61"/>
    </row>
    <row r="62" spans="1:10" s="62" customFormat="1" x14ac:dyDescent="0.45">
      <c r="A62">
        <v>55</v>
      </c>
      <c r="B62" s="107" t="s">
        <v>547</v>
      </c>
      <c r="C62" s="79" t="s">
        <v>115</v>
      </c>
      <c r="D62"/>
      <c r="E62" s="6"/>
      <c r="F62" s="128">
        <v>707</v>
      </c>
      <c r="G62" s="120"/>
      <c r="H62" s="120"/>
      <c r="I62" s="240">
        <f t="shared" si="0"/>
        <v>65772.079999999987</v>
      </c>
      <c r="J62"/>
    </row>
    <row r="63" spans="1:10" s="62" customFormat="1" x14ac:dyDescent="0.45">
      <c r="A63">
        <v>56</v>
      </c>
      <c r="B63" s="107" t="s">
        <v>547</v>
      </c>
      <c r="C63" s="79" t="s">
        <v>87</v>
      </c>
      <c r="D63"/>
      <c r="E63" s="6"/>
      <c r="F63" s="128">
        <v>500</v>
      </c>
      <c r="G63" s="120"/>
      <c r="H63" s="120"/>
      <c r="I63" s="240">
        <f t="shared" si="0"/>
        <v>66272.079999999987</v>
      </c>
      <c r="J63"/>
    </row>
    <row r="64" spans="1:10" s="62" customFormat="1" x14ac:dyDescent="0.45">
      <c r="A64">
        <v>57</v>
      </c>
      <c r="B64" s="107" t="s">
        <v>547</v>
      </c>
      <c r="C64" s="79" t="s">
        <v>87</v>
      </c>
      <c r="D64"/>
      <c r="E64" s="6"/>
      <c r="F64" s="128">
        <v>500</v>
      </c>
      <c r="G64" s="120"/>
      <c r="H64" s="120"/>
      <c r="I64" s="240">
        <f t="shared" si="0"/>
        <v>66772.079999999987</v>
      </c>
      <c r="J64"/>
    </row>
    <row r="65" spans="1:10" s="62" customFormat="1" x14ac:dyDescent="0.45">
      <c r="A65">
        <v>58</v>
      </c>
      <c r="B65" s="107" t="s">
        <v>547</v>
      </c>
      <c r="C65" s="79" t="s">
        <v>85</v>
      </c>
      <c r="D65"/>
      <c r="E65" s="6"/>
      <c r="F65" s="128">
        <v>500</v>
      </c>
      <c r="G65" s="120"/>
      <c r="H65" s="120"/>
      <c r="I65" s="240">
        <f t="shared" si="0"/>
        <v>67272.079999999987</v>
      </c>
      <c r="J65"/>
    </row>
    <row r="66" spans="1:10" s="62" customFormat="1" x14ac:dyDescent="0.45">
      <c r="A66">
        <v>59</v>
      </c>
      <c r="B66" s="107" t="s">
        <v>547</v>
      </c>
      <c r="C66" s="79" t="s">
        <v>85</v>
      </c>
      <c r="D66"/>
      <c r="E66" s="6"/>
      <c r="F66" s="128">
        <v>405.76</v>
      </c>
      <c r="G66" s="120"/>
      <c r="H66" s="120"/>
      <c r="I66" s="240">
        <f t="shared" si="0"/>
        <v>67677.839999999982</v>
      </c>
      <c r="J66"/>
    </row>
    <row r="67" spans="1:10" s="62" customFormat="1" x14ac:dyDescent="0.45">
      <c r="A67">
        <v>60</v>
      </c>
      <c r="B67" s="107" t="s">
        <v>547</v>
      </c>
      <c r="C67" s="79" t="s">
        <v>85</v>
      </c>
      <c r="D67"/>
      <c r="E67" s="6"/>
      <c r="F67" s="128">
        <v>400</v>
      </c>
      <c r="G67" s="120"/>
      <c r="H67" s="120"/>
      <c r="I67" s="240">
        <f t="shared" si="0"/>
        <v>68077.839999999982</v>
      </c>
      <c r="J67"/>
    </row>
    <row r="68" spans="1:10" s="62" customFormat="1" x14ac:dyDescent="0.45">
      <c r="A68">
        <v>61</v>
      </c>
      <c r="B68" s="107" t="s">
        <v>548</v>
      </c>
      <c r="C68" s="79" t="s">
        <v>549</v>
      </c>
      <c r="D68"/>
      <c r="E68" s="6"/>
      <c r="F68" s="6"/>
      <c r="G68" s="249">
        <v>300.45999999999998</v>
      </c>
      <c r="H68" s="120"/>
      <c r="I68" s="240">
        <f t="shared" si="0"/>
        <v>67777.379999999976</v>
      </c>
      <c r="J68"/>
    </row>
    <row r="69" spans="1:10" s="62" customFormat="1" x14ac:dyDescent="0.45">
      <c r="A69">
        <v>62</v>
      </c>
      <c r="B69" s="107" t="s">
        <v>548</v>
      </c>
      <c r="C69" s="79" t="s">
        <v>553</v>
      </c>
      <c r="D69"/>
      <c r="E69" s="6"/>
      <c r="F69" s="6"/>
      <c r="G69" s="249">
        <v>309.48</v>
      </c>
      <c r="H69" s="120"/>
      <c r="I69" s="240">
        <f t="shared" si="0"/>
        <v>67467.89999999998</v>
      </c>
      <c r="J69"/>
    </row>
    <row r="70" spans="1:10" s="62" customFormat="1" x14ac:dyDescent="0.45">
      <c r="A70">
        <v>63</v>
      </c>
      <c r="B70" s="107" t="s">
        <v>548</v>
      </c>
      <c r="C70" s="79" t="s">
        <v>85</v>
      </c>
      <c r="D70"/>
      <c r="E70" s="6"/>
      <c r="F70" s="128">
        <v>360</v>
      </c>
      <c r="G70" s="120"/>
      <c r="H70" s="120"/>
      <c r="I70" s="240">
        <f t="shared" si="0"/>
        <v>67827.89999999998</v>
      </c>
      <c r="J70"/>
    </row>
    <row r="71" spans="1:10" s="62" customFormat="1" x14ac:dyDescent="0.45">
      <c r="A71">
        <v>64</v>
      </c>
      <c r="B71" s="107" t="s">
        <v>548</v>
      </c>
      <c r="C71" s="79" t="s">
        <v>85</v>
      </c>
      <c r="D71"/>
      <c r="E71" s="6"/>
      <c r="F71" s="128">
        <v>420</v>
      </c>
      <c r="G71" s="120"/>
      <c r="H71" s="120"/>
      <c r="I71" s="240">
        <f t="shared" si="0"/>
        <v>68247.89999999998</v>
      </c>
      <c r="J71"/>
    </row>
    <row r="72" spans="1:10" s="62" customFormat="1" x14ac:dyDescent="0.45">
      <c r="A72">
        <v>65</v>
      </c>
      <c r="B72" s="107" t="s">
        <v>548</v>
      </c>
      <c r="C72" s="79" t="s">
        <v>550</v>
      </c>
      <c r="D72"/>
      <c r="E72" s="6"/>
      <c r="F72" s="128">
        <v>371.2</v>
      </c>
      <c r="G72" s="120"/>
      <c r="H72" s="120"/>
      <c r="I72" s="240">
        <f t="shared" si="0"/>
        <v>68619.099999999977</v>
      </c>
      <c r="J72"/>
    </row>
    <row r="73" spans="1:10" s="62" customFormat="1" x14ac:dyDescent="0.45">
      <c r="A73">
        <v>66</v>
      </c>
      <c r="B73" s="107" t="s">
        <v>552</v>
      </c>
      <c r="C73" s="79" t="s">
        <v>118</v>
      </c>
      <c r="D73"/>
      <c r="E73" s="6"/>
      <c r="F73" s="6"/>
      <c r="G73" s="249">
        <v>126</v>
      </c>
      <c r="H73" s="120"/>
      <c r="I73" s="240">
        <f t="shared" ref="I73:I136" si="1">I72+F73-G73-H73</f>
        <v>68493.099999999977</v>
      </c>
      <c r="J73"/>
    </row>
    <row r="74" spans="1:10" s="62" customFormat="1" x14ac:dyDescent="0.45">
      <c r="A74">
        <v>67</v>
      </c>
      <c r="B74" s="107" t="s">
        <v>552</v>
      </c>
      <c r="C74" s="79" t="s">
        <v>118</v>
      </c>
      <c r="D74"/>
      <c r="E74" s="6"/>
      <c r="F74" s="6"/>
      <c r="G74" s="249">
        <v>15</v>
      </c>
      <c r="H74" s="120"/>
      <c r="I74" s="240">
        <f t="shared" si="1"/>
        <v>68478.099999999977</v>
      </c>
      <c r="J74"/>
    </row>
    <row r="75" spans="1:10" s="62" customFormat="1" x14ac:dyDescent="0.45">
      <c r="A75">
        <v>68</v>
      </c>
      <c r="B75" s="107" t="s">
        <v>552</v>
      </c>
      <c r="C75" s="79" t="s">
        <v>85</v>
      </c>
      <c r="D75"/>
      <c r="E75" s="6"/>
      <c r="F75" s="128">
        <v>500</v>
      </c>
      <c r="G75" s="120"/>
      <c r="H75" s="120"/>
      <c r="I75" s="240">
        <f t="shared" si="1"/>
        <v>68978.099999999977</v>
      </c>
      <c r="J75"/>
    </row>
    <row r="76" spans="1:10" s="62" customFormat="1" x14ac:dyDescent="0.45">
      <c r="A76">
        <v>69</v>
      </c>
      <c r="B76" s="107" t="s">
        <v>552</v>
      </c>
      <c r="C76" s="79" t="s">
        <v>87</v>
      </c>
      <c r="D76"/>
      <c r="E76" s="6"/>
      <c r="F76" s="128">
        <v>500</v>
      </c>
      <c r="G76" s="120"/>
      <c r="H76" s="120"/>
      <c r="I76" s="240">
        <f t="shared" si="1"/>
        <v>69478.099999999977</v>
      </c>
      <c r="J76"/>
    </row>
    <row r="77" spans="1:10" s="62" customFormat="1" x14ac:dyDescent="0.45">
      <c r="A77">
        <v>70</v>
      </c>
      <c r="B77" s="107" t="s">
        <v>552</v>
      </c>
      <c r="C77" s="79" t="s">
        <v>85</v>
      </c>
      <c r="D77"/>
      <c r="E77" s="6"/>
      <c r="F77" s="128">
        <v>300</v>
      </c>
      <c r="G77" s="120"/>
      <c r="H77" s="120"/>
      <c r="I77" s="240">
        <f t="shared" si="1"/>
        <v>69778.099999999977</v>
      </c>
      <c r="J77"/>
    </row>
    <row r="78" spans="1:10" s="62" customFormat="1" x14ac:dyDescent="0.45">
      <c r="A78">
        <v>71</v>
      </c>
      <c r="B78" s="107" t="s">
        <v>551</v>
      </c>
      <c r="C78" s="79" t="s">
        <v>85</v>
      </c>
      <c r="D78"/>
      <c r="E78" s="6"/>
      <c r="F78" s="128">
        <v>439.16</v>
      </c>
      <c r="G78" s="120"/>
      <c r="H78" s="120"/>
      <c r="I78" s="240">
        <f t="shared" si="1"/>
        <v>70217.25999999998</v>
      </c>
      <c r="J78"/>
    </row>
    <row r="79" spans="1:10" s="62" customFormat="1" x14ac:dyDescent="0.45">
      <c r="A79">
        <v>72</v>
      </c>
      <c r="B79" s="107" t="s">
        <v>554</v>
      </c>
      <c r="C79" s="79" t="s">
        <v>119</v>
      </c>
      <c r="D79"/>
      <c r="E79" s="6"/>
      <c r="F79" s="6"/>
      <c r="G79" s="120"/>
      <c r="H79" s="120">
        <v>0.05</v>
      </c>
      <c r="I79" s="240">
        <f t="shared" si="1"/>
        <v>70217.209999999977</v>
      </c>
      <c r="J79"/>
    </row>
    <row r="80" spans="1:10" s="62" customFormat="1" x14ac:dyDescent="0.45">
      <c r="A80">
        <v>73</v>
      </c>
      <c r="B80" s="107" t="s">
        <v>554</v>
      </c>
      <c r="C80" s="79" t="s">
        <v>555</v>
      </c>
      <c r="D80"/>
      <c r="E80" s="6"/>
      <c r="F80" s="6"/>
      <c r="G80" s="249">
        <v>1993</v>
      </c>
      <c r="H80" s="120"/>
      <c r="I80" s="240">
        <f t="shared" si="1"/>
        <v>68224.209999999977</v>
      </c>
      <c r="J80"/>
    </row>
    <row r="81" spans="1:10" s="62" customFormat="1" x14ac:dyDescent="0.45">
      <c r="A81">
        <v>74</v>
      </c>
      <c r="B81" s="107" t="s">
        <v>554</v>
      </c>
      <c r="C81" s="79" t="s">
        <v>118</v>
      </c>
      <c r="D81"/>
      <c r="E81" s="6"/>
      <c r="F81" s="6"/>
      <c r="G81" s="250">
        <v>469.5</v>
      </c>
      <c r="H81" s="120"/>
      <c r="I81" s="240">
        <f t="shared" si="1"/>
        <v>67754.709999999977</v>
      </c>
      <c r="J81"/>
    </row>
    <row r="82" spans="1:10" s="62" customFormat="1" x14ac:dyDescent="0.45">
      <c r="A82">
        <v>75</v>
      </c>
      <c r="B82" s="107" t="s">
        <v>554</v>
      </c>
      <c r="C82" s="79" t="s">
        <v>118</v>
      </c>
      <c r="D82"/>
      <c r="E82" s="6"/>
      <c r="F82" s="6"/>
      <c r="G82" s="250">
        <v>245.5</v>
      </c>
      <c r="H82" s="120"/>
      <c r="I82" s="240">
        <f t="shared" si="1"/>
        <v>67509.209999999977</v>
      </c>
      <c r="J82"/>
    </row>
    <row r="83" spans="1:10" s="62" customFormat="1" x14ac:dyDescent="0.45">
      <c r="A83">
        <v>76</v>
      </c>
      <c r="B83" s="107" t="s">
        <v>554</v>
      </c>
      <c r="C83" s="79" t="s">
        <v>85</v>
      </c>
      <c r="D83"/>
      <c r="E83" s="6"/>
      <c r="F83" s="128">
        <v>500</v>
      </c>
      <c r="G83" s="120"/>
      <c r="H83" s="120"/>
      <c r="I83" s="240">
        <f t="shared" si="1"/>
        <v>68009.209999999977</v>
      </c>
      <c r="J83"/>
    </row>
    <row r="84" spans="1:10" s="62" customFormat="1" x14ac:dyDescent="0.45">
      <c r="A84">
        <v>77</v>
      </c>
      <c r="B84" s="107" t="s">
        <v>554</v>
      </c>
      <c r="C84" s="79" t="s">
        <v>85</v>
      </c>
      <c r="D84"/>
      <c r="E84" s="6"/>
      <c r="F84" s="128">
        <v>366.25</v>
      </c>
      <c r="G84" s="120"/>
      <c r="H84" s="120"/>
      <c r="I84" s="240">
        <f t="shared" si="1"/>
        <v>68375.459999999977</v>
      </c>
      <c r="J84"/>
    </row>
    <row r="85" spans="1:10" s="62" customFormat="1" x14ac:dyDescent="0.45">
      <c r="A85">
        <v>78</v>
      </c>
      <c r="B85" s="107" t="s">
        <v>554</v>
      </c>
      <c r="C85" s="79" t="s">
        <v>87</v>
      </c>
      <c r="D85"/>
      <c r="E85" s="6"/>
      <c r="F85" s="128">
        <v>357.36</v>
      </c>
      <c r="G85" s="120"/>
      <c r="H85" s="120"/>
      <c r="I85" s="240">
        <f t="shared" si="1"/>
        <v>68732.819999999978</v>
      </c>
      <c r="J85"/>
    </row>
    <row r="86" spans="1:10" s="62" customFormat="1" x14ac:dyDescent="0.45">
      <c r="A86">
        <v>79</v>
      </c>
      <c r="B86" s="107" t="s">
        <v>554</v>
      </c>
      <c r="C86" s="79" t="s">
        <v>143</v>
      </c>
      <c r="D86"/>
      <c r="E86" s="6"/>
      <c r="F86" s="128">
        <v>353.08</v>
      </c>
      <c r="G86" s="120"/>
      <c r="H86" s="120"/>
      <c r="I86" s="240">
        <f t="shared" si="1"/>
        <v>69085.89999999998</v>
      </c>
      <c r="J86"/>
    </row>
    <row r="87" spans="1:10" s="62" customFormat="1" x14ac:dyDescent="0.45">
      <c r="A87">
        <v>80</v>
      </c>
      <c r="B87" s="107" t="s">
        <v>554</v>
      </c>
      <c r="C87" s="79" t="s">
        <v>85</v>
      </c>
      <c r="D87"/>
      <c r="E87" s="6"/>
      <c r="F87" s="128">
        <v>347</v>
      </c>
      <c r="G87" s="120"/>
      <c r="H87" s="120"/>
      <c r="I87" s="240">
        <f t="shared" si="1"/>
        <v>69432.89999999998</v>
      </c>
      <c r="J87"/>
    </row>
    <row r="88" spans="1:10" s="62" customFormat="1" x14ac:dyDescent="0.45">
      <c r="A88">
        <v>81</v>
      </c>
      <c r="B88" s="107" t="s">
        <v>554</v>
      </c>
      <c r="C88" s="79" t="s">
        <v>85</v>
      </c>
      <c r="D88"/>
      <c r="E88" s="6"/>
      <c r="F88" s="128">
        <v>200</v>
      </c>
      <c r="G88" s="120"/>
      <c r="H88" s="120"/>
      <c r="I88" s="240">
        <f t="shared" si="1"/>
        <v>69632.89999999998</v>
      </c>
      <c r="J88"/>
    </row>
    <row r="89" spans="1:10" s="62" customFormat="1" x14ac:dyDescent="0.45">
      <c r="A89">
        <v>82</v>
      </c>
      <c r="B89" s="107" t="s">
        <v>556</v>
      </c>
      <c r="C89" s="79" t="s">
        <v>528</v>
      </c>
      <c r="D89"/>
      <c r="E89" s="6"/>
      <c r="F89" s="6"/>
      <c r="G89" s="250">
        <v>325</v>
      </c>
      <c r="H89" s="120"/>
      <c r="I89" s="240">
        <f t="shared" si="1"/>
        <v>69307.89999999998</v>
      </c>
      <c r="J89"/>
    </row>
    <row r="90" spans="1:10" s="62" customFormat="1" x14ac:dyDescent="0.45">
      <c r="A90">
        <v>83</v>
      </c>
      <c r="B90" s="107" t="s">
        <v>556</v>
      </c>
      <c r="C90" s="79" t="s">
        <v>118</v>
      </c>
      <c r="D90"/>
      <c r="E90" s="6"/>
      <c r="F90" s="6"/>
      <c r="G90" s="250">
        <v>38.5</v>
      </c>
      <c r="H90" s="120"/>
      <c r="I90" s="240">
        <f t="shared" si="1"/>
        <v>69269.39999999998</v>
      </c>
      <c r="J90"/>
    </row>
    <row r="91" spans="1:10" s="62" customFormat="1" x14ac:dyDescent="0.45">
      <c r="A91">
        <v>84</v>
      </c>
      <c r="B91" s="107" t="s">
        <v>556</v>
      </c>
      <c r="C91" s="79" t="s">
        <v>87</v>
      </c>
      <c r="D91"/>
      <c r="E91" s="6"/>
      <c r="F91" s="128">
        <v>98</v>
      </c>
      <c r="G91" s="120"/>
      <c r="H91" s="120"/>
      <c r="I91" s="240">
        <f t="shared" si="1"/>
        <v>69367.39999999998</v>
      </c>
      <c r="J91"/>
    </row>
    <row r="92" spans="1:10" s="62" customFormat="1" x14ac:dyDescent="0.45">
      <c r="A92">
        <v>85</v>
      </c>
      <c r="B92" s="107" t="s">
        <v>558</v>
      </c>
      <c r="C92" s="79" t="s">
        <v>85</v>
      </c>
      <c r="D92"/>
      <c r="E92" s="6"/>
      <c r="F92" s="128">
        <v>414.88</v>
      </c>
      <c r="G92" s="120"/>
      <c r="H92" s="120"/>
      <c r="I92" s="240">
        <f t="shared" si="1"/>
        <v>69782.279999999984</v>
      </c>
      <c r="J92"/>
    </row>
    <row r="93" spans="1:10" s="62" customFormat="1" x14ac:dyDescent="0.45">
      <c r="A93">
        <v>86</v>
      </c>
      <c r="B93" s="107" t="s">
        <v>558</v>
      </c>
      <c r="C93" s="79" t="s">
        <v>87</v>
      </c>
      <c r="D93"/>
      <c r="E93" s="6"/>
      <c r="F93" s="128">
        <v>350</v>
      </c>
      <c r="G93" s="120"/>
      <c r="H93" s="120"/>
      <c r="I93" s="240">
        <f t="shared" si="1"/>
        <v>70132.279999999984</v>
      </c>
      <c r="J93"/>
    </row>
    <row r="94" spans="1:10" s="62" customFormat="1" x14ac:dyDescent="0.45">
      <c r="A94">
        <v>87</v>
      </c>
      <c r="B94" s="107" t="s">
        <v>558</v>
      </c>
      <c r="C94" s="79" t="s">
        <v>177</v>
      </c>
      <c r="D94"/>
      <c r="E94" s="6"/>
      <c r="F94" s="128">
        <v>320</v>
      </c>
      <c r="G94" s="120"/>
      <c r="H94" s="120"/>
      <c r="I94" s="240">
        <f t="shared" si="1"/>
        <v>70452.279999999984</v>
      </c>
      <c r="J94"/>
    </row>
    <row r="95" spans="1:10" s="62" customFormat="1" x14ac:dyDescent="0.45">
      <c r="A95">
        <v>88</v>
      </c>
      <c r="B95" s="107" t="s">
        <v>557</v>
      </c>
      <c r="C95" s="79" t="s">
        <v>85</v>
      </c>
      <c r="D95"/>
      <c r="E95" s="6"/>
      <c r="F95" s="128">
        <v>450</v>
      </c>
      <c r="G95" s="120"/>
      <c r="H95" s="120"/>
      <c r="I95" s="240">
        <f t="shared" si="1"/>
        <v>70902.279999999984</v>
      </c>
      <c r="J95"/>
    </row>
    <row r="96" spans="1:10" s="62" customFormat="1" x14ac:dyDescent="0.45">
      <c r="A96">
        <v>89</v>
      </c>
      <c r="B96" s="107" t="s">
        <v>557</v>
      </c>
      <c r="C96" s="79" t="s">
        <v>158</v>
      </c>
      <c r="G96" s="227">
        <v>372</v>
      </c>
      <c r="H96" s="120"/>
      <c r="I96" s="240">
        <f t="shared" si="1"/>
        <v>70530.279999999984</v>
      </c>
      <c r="J96"/>
    </row>
    <row r="97" spans="1:10" s="62" customFormat="1" x14ac:dyDescent="0.45">
      <c r="A97">
        <v>90</v>
      </c>
      <c r="B97" s="107" t="s">
        <v>557</v>
      </c>
      <c r="C97" s="79" t="s">
        <v>153</v>
      </c>
      <c r="D97"/>
      <c r="E97" s="6"/>
      <c r="F97" s="6"/>
      <c r="G97" s="253">
        <v>296.60000000000002</v>
      </c>
      <c r="H97" s="120"/>
      <c r="I97" s="240">
        <f t="shared" si="1"/>
        <v>70233.679999999978</v>
      </c>
      <c r="J97"/>
    </row>
    <row r="98" spans="1:10" s="62" customFormat="1" x14ac:dyDescent="0.45">
      <c r="A98">
        <v>91</v>
      </c>
      <c r="B98" s="107" t="s">
        <v>557</v>
      </c>
      <c r="C98" s="79" t="s">
        <v>150</v>
      </c>
      <c r="D98"/>
      <c r="E98" s="6"/>
      <c r="F98" s="6"/>
      <c r="G98" s="253">
        <v>259.60000000000002</v>
      </c>
      <c r="H98" s="120"/>
      <c r="I98" s="240">
        <f t="shared" si="1"/>
        <v>69974.079999999973</v>
      </c>
      <c r="J98"/>
    </row>
    <row r="99" spans="1:10" s="62" customFormat="1" x14ac:dyDescent="0.45">
      <c r="A99">
        <v>92</v>
      </c>
      <c r="B99" s="107" t="s">
        <v>557</v>
      </c>
      <c r="C99" s="79" t="s">
        <v>147</v>
      </c>
      <c r="D99"/>
      <c r="E99" s="6"/>
      <c r="F99" s="6"/>
      <c r="G99" s="253">
        <v>283.5</v>
      </c>
      <c r="H99" s="120"/>
      <c r="I99" s="240">
        <f t="shared" si="1"/>
        <v>69690.579999999973</v>
      </c>
      <c r="J99"/>
    </row>
    <row r="100" spans="1:10" s="62" customFormat="1" x14ac:dyDescent="0.45">
      <c r="A100">
        <v>93</v>
      </c>
      <c r="B100" s="107" t="s">
        <v>557</v>
      </c>
      <c r="C100" s="79" t="s">
        <v>151</v>
      </c>
      <c r="D100"/>
      <c r="E100" s="6"/>
      <c r="F100" s="6"/>
      <c r="G100" s="253">
        <v>247.5</v>
      </c>
      <c r="H100" s="120"/>
      <c r="I100" s="240">
        <f t="shared" si="1"/>
        <v>69443.079999999973</v>
      </c>
      <c r="J100"/>
    </row>
    <row r="101" spans="1:10" s="62" customFormat="1" x14ac:dyDescent="0.45">
      <c r="A101">
        <v>94</v>
      </c>
      <c r="B101" s="107" t="s">
        <v>557</v>
      </c>
      <c r="C101" s="79" t="s">
        <v>149</v>
      </c>
      <c r="D101"/>
      <c r="E101" s="6"/>
      <c r="F101" s="6"/>
      <c r="G101" s="253">
        <v>249.7</v>
      </c>
      <c r="H101" s="120"/>
      <c r="I101" s="240">
        <f t="shared" si="1"/>
        <v>69193.379999999976</v>
      </c>
      <c r="J101"/>
    </row>
    <row r="102" spans="1:10" s="62" customFormat="1" x14ac:dyDescent="0.45">
      <c r="A102">
        <v>95</v>
      </c>
      <c r="B102" s="107" t="s">
        <v>557</v>
      </c>
      <c r="C102" s="79" t="s">
        <v>148</v>
      </c>
      <c r="D102"/>
      <c r="E102" s="6"/>
      <c r="F102" s="6"/>
      <c r="G102" s="253">
        <v>281.8</v>
      </c>
      <c r="H102" s="120"/>
      <c r="I102" s="240">
        <f t="shared" si="1"/>
        <v>68911.579999999973</v>
      </c>
      <c r="J102"/>
    </row>
    <row r="103" spans="1:10" s="62" customFormat="1" x14ac:dyDescent="0.45">
      <c r="A103">
        <v>96</v>
      </c>
      <c r="B103" s="107" t="s">
        <v>557</v>
      </c>
      <c r="C103" s="79" t="s">
        <v>152</v>
      </c>
      <c r="D103"/>
      <c r="E103" s="6"/>
      <c r="F103" s="6"/>
      <c r="G103" s="253">
        <v>193.6</v>
      </c>
      <c r="H103" s="120"/>
      <c r="I103" s="240">
        <f t="shared" si="1"/>
        <v>68717.979999999967</v>
      </c>
      <c r="J103"/>
    </row>
    <row r="104" spans="1:10" s="62" customFormat="1" x14ac:dyDescent="0.45">
      <c r="A104">
        <v>97</v>
      </c>
      <c r="B104" s="107" t="s">
        <v>557</v>
      </c>
      <c r="C104" s="79" t="s">
        <v>146</v>
      </c>
      <c r="D104"/>
      <c r="E104" s="6"/>
      <c r="F104" s="6"/>
      <c r="G104" s="253">
        <v>305.39999999999998</v>
      </c>
      <c r="H104" s="120"/>
      <c r="I104" s="240">
        <f t="shared" si="1"/>
        <v>68412.579999999973</v>
      </c>
      <c r="J104"/>
    </row>
    <row r="105" spans="1:10" s="62" customFormat="1" x14ac:dyDescent="0.45">
      <c r="A105">
        <v>98</v>
      </c>
      <c r="B105" s="107" t="s">
        <v>557</v>
      </c>
      <c r="C105" s="79" t="s">
        <v>155</v>
      </c>
      <c r="D105"/>
      <c r="E105" s="6"/>
      <c r="F105" s="6"/>
      <c r="G105" s="253">
        <v>298.8</v>
      </c>
      <c r="H105" s="120"/>
      <c r="I105" s="240">
        <f t="shared" si="1"/>
        <v>68113.77999999997</v>
      </c>
      <c r="J105"/>
    </row>
    <row r="106" spans="1:10" s="62" customFormat="1" x14ac:dyDescent="0.45">
      <c r="A106">
        <v>99</v>
      </c>
      <c r="B106" s="107" t="s">
        <v>557</v>
      </c>
      <c r="C106" s="79" t="s">
        <v>154</v>
      </c>
      <c r="D106"/>
      <c r="E106" s="6"/>
      <c r="F106" s="6"/>
      <c r="G106" s="253">
        <v>3352.4</v>
      </c>
      <c r="H106" s="120"/>
      <c r="I106" s="240">
        <f t="shared" si="1"/>
        <v>64761.379999999968</v>
      </c>
      <c r="J106"/>
    </row>
    <row r="107" spans="1:10" s="62" customFormat="1" x14ac:dyDescent="0.45">
      <c r="A107">
        <v>100</v>
      </c>
      <c r="B107" s="107" t="s">
        <v>557</v>
      </c>
      <c r="C107" s="79" t="s">
        <v>145</v>
      </c>
      <c r="D107"/>
      <c r="E107" s="6"/>
      <c r="F107" s="6"/>
      <c r="G107" s="252">
        <v>6725.8</v>
      </c>
      <c r="H107" s="120"/>
      <c r="I107" s="240">
        <f t="shared" si="1"/>
        <v>58035.579999999965</v>
      </c>
      <c r="J107"/>
    </row>
    <row r="108" spans="1:10" s="62" customFormat="1" x14ac:dyDescent="0.45">
      <c r="A108">
        <v>101</v>
      </c>
      <c r="B108" s="107" t="s">
        <v>557</v>
      </c>
      <c r="C108" s="79" t="s">
        <v>156</v>
      </c>
      <c r="D108"/>
      <c r="E108" s="6"/>
      <c r="F108" s="6"/>
      <c r="G108" s="252">
        <v>6979.4</v>
      </c>
      <c r="H108" s="120"/>
      <c r="I108" s="240">
        <f t="shared" si="1"/>
        <v>51056.179999999964</v>
      </c>
      <c r="J108"/>
    </row>
    <row r="109" spans="1:10" s="62" customFormat="1" x14ac:dyDescent="0.45">
      <c r="A109">
        <v>102</v>
      </c>
      <c r="B109" s="107" t="s">
        <v>557</v>
      </c>
      <c r="C109" s="79" t="s">
        <v>157</v>
      </c>
      <c r="G109" s="227">
        <v>1946.65</v>
      </c>
      <c r="H109" s="90">
        <v>4.3</v>
      </c>
      <c r="I109" s="240">
        <f t="shared" si="1"/>
        <v>49105.22999999996</v>
      </c>
      <c r="J109"/>
    </row>
    <row r="110" spans="1:10" s="62" customFormat="1" x14ac:dyDescent="0.45">
      <c r="A110">
        <v>103</v>
      </c>
      <c r="B110" s="107" t="s">
        <v>557</v>
      </c>
      <c r="C110" s="79" t="s">
        <v>158</v>
      </c>
      <c r="G110" s="227">
        <v>500</v>
      </c>
      <c r="H110" s="86"/>
      <c r="I110" s="240">
        <f t="shared" si="1"/>
        <v>48605.22999999996</v>
      </c>
      <c r="J110"/>
    </row>
    <row r="111" spans="1:10" s="62" customFormat="1" x14ac:dyDescent="0.45">
      <c r="A111">
        <v>104</v>
      </c>
      <c r="B111" s="107" t="s">
        <v>557</v>
      </c>
      <c r="C111" s="80" t="s">
        <v>534</v>
      </c>
      <c r="D111"/>
      <c r="E111" s="6"/>
      <c r="F111" s="6"/>
      <c r="G111" s="249">
        <v>13774.58</v>
      </c>
      <c r="H111" s="120"/>
      <c r="I111" s="240">
        <f t="shared" si="1"/>
        <v>34830.649999999958</v>
      </c>
      <c r="J111"/>
    </row>
    <row r="112" spans="1:10" s="62" customFormat="1" x14ac:dyDescent="0.45">
      <c r="A112">
        <v>105</v>
      </c>
      <c r="B112" s="107" t="s">
        <v>557</v>
      </c>
      <c r="C112" s="79" t="s">
        <v>119</v>
      </c>
      <c r="D112"/>
      <c r="E112" s="6"/>
      <c r="F112" s="6"/>
      <c r="G112" s="120"/>
      <c r="H112" s="120">
        <v>1.45</v>
      </c>
      <c r="I112" s="240">
        <f t="shared" si="1"/>
        <v>34829.199999999961</v>
      </c>
      <c r="J112"/>
    </row>
    <row r="113" spans="1:10" s="62" customFormat="1" x14ac:dyDescent="0.45">
      <c r="A113">
        <v>106</v>
      </c>
      <c r="B113" s="107" t="s">
        <v>557</v>
      </c>
      <c r="C113" s="79" t="s">
        <v>86</v>
      </c>
      <c r="D113"/>
      <c r="E113" s="6"/>
      <c r="F113" s="128">
        <v>373.44</v>
      </c>
      <c r="G113" s="120"/>
      <c r="H113" s="120"/>
      <c r="I113" s="240">
        <f t="shared" si="1"/>
        <v>35202.639999999963</v>
      </c>
      <c r="J113"/>
    </row>
    <row r="114" spans="1:10" s="62" customFormat="1" x14ac:dyDescent="0.45">
      <c r="A114">
        <v>107</v>
      </c>
      <c r="B114" s="107" t="s">
        <v>557</v>
      </c>
      <c r="C114" s="80" t="s">
        <v>534</v>
      </c>
      <c r="D114"/>
      <c r="E114" s="6"/>
      <c r="F114" s="6"/>
      <c r="G114" s="249">
        <v>245</v>
      </c>
      <c r="H114" s="120"/>
      <c r="I114" s="240">
        <f t="shared" si="1"/>
        <v>34957.639999999963</v>
      </c>
      <c r="J114"/>
    </row>
    <row r="115" spans="1:10" s="62" customFormat="1" x14ac:dyDescent="0.45">
      <c r="A115">
        <v>108</v>
      </c>
      <c r="B115" s="107" t="s">
        <v>557</v>
      </c>
      <c r="C115" s="79" t="s">
        <v>118</v>
      </c>
      <c r="D115"/>
      <c r="E115" s="6"/>
      <c r="F115" s="6"/>
      <c r="G115" s="249">
        <v>100</v>
      </c>
      <c r="H115" s="120"/>
      <c r="I115" s="240">
        <f t="shared" si="1"/>
        <v>34857.639999999963</v>
      </c>
      <c r="J115"/>
    </row>
    <row r="116" spans="1:10" s="62" customFormat="1" x14ac:dyDescent="0.45">
      <c r="A116">
        <v>109</v>
      </c>
      <c r="B116" s="107" t="s">
        <v>557</v>
      </c>
      <c r="C116" s="79" t="s">
        <v>141</v>
      </c>
      <c r="D116"/>
      <c r="E116" s="6"/>
      <c r="F116" s="6"/>
      <c r="G116" s="249">
        <v>100</v>
      </c>
      <c r="H116" s="120"/>
      <c r="I116" s="240">
        <f t="shared" si="1"/>
        <v>34757.639999999963</v>
      </c>
      <c r="J116"/>
    </row>
    <row r="117" spans="1:10" s="62" customFormat="1" x14ac:dyDescent="0.45">
      <c r="A117">
        <v>110</v>
      </c>
      <c r="B117" s="107" t="s">
        <v>559</v>
      </c>
      <c r="C117" s="79" t="s">
        <v>115</v>
      </c>
      <c r="D117"/>
      <c r="E117" s="6"/>
      <c r="F117" s="128">
        <v>650.64</v>
      </c>
      <c r="G117" s="120"/>
      <c r="H117" s="120"/>
      <c r="I117" s="240">
        <f t="shared" si="1"/>
        <v>35408.279999999962</v>
      </c>
      <c r="J117"/>
    </row>
    <row r="118" spans="1:10" s="62" customFormat="1" x14ac:dyDescent="0.45">
      <c r="A118">
        <v>111</v>
      </c>
      <c r="B118" s="107" t="s">
        <v>559</v>
      </c>
      <c r="C118" s="79" t="s">
        <v>85</v>
      </c>
      <c r="D118"/>
      <c r="E118" s="6"/>
      <c r="F118" s="128">
        <v>400</v>
      </c>
      <c r="G118" s="120"/>
      <c r="H118" s="120"/>
      <c r="I118" s="240">
        <f t="shared" si="1"/>
        <v>35808.279999999962</v>
      </c>
      <c r="J118"/>
    </row>
    <row r="119" spans="1:10" s="62" customFormat="1" x14ac:dyDescent="0.45">
      <c r="A119">
        <v>112</v>
      </c>
      <c r="B119" s="107" t="s">
        <v>559</v>
      </c>
      <c r="C119" s="79" t="s">
        <v>87</v>
      </c>
      <c r="D119"/>
      <c r="E119" s="6"/>
      <c r="F119" s="128">
        <v>395.37</v>
      </c>
      <c r="G119" s="120"/>
      <c r="H119" s="120"/>
      <c r="I119" s="240">
        <f t="shared" si="1"/>
        <v>36203.649999999965</v>
      </c>
      <c r="J119"/>
    </row>
    <row r="120" spans="1:10" s="62" customFormat="1" x14ac:dyDescent="0.45">
      <c r="A120">
        <v>113</v>
      </c>
      <c r="B120" s="107" t="s">
        <v>559</v>
      </c>
      <c r="C120" s="79" t="s">
        <v>87</v>
      </c>
      <c r="D120"/>
      <c r="E120" s="6"/>
      <c r="F120" s="128">
        <v>392.14</v>
      </c>
      <c r="G120" s="120"/>
      <c r="H120" s="120"/>
      <c r="I120" s="240">
        <f t="shared" si="1"/>
        <v>36595.789999999964</v>
      </c>
      <c r="J120"/>
    </row>
    <row r="121" spans="1:10" s="62" customFormat="1" x14ac:dyDescent="0.45">
      <c r="A121">
        <v>114</v>
      </c>
      <c r="B121" s="107" t="s">
        <v>561</v>
      </c>
      <c r="C121" s="79" t="s">
        <v>85</v>
      </c>
      <c r="D121"/>
      <c r="E121" s="6"/>
      <c r="F121" s="128">
        <v>858</v>
      </c>
      <c r="G121" s="120"/>
      <c r="H121" s="120"/>
      <c r="I121" s="240">
        <f t="shared" si="1"/>
        <v>37453.789999999964</v>
      </c>
      <c r="J121"/>
    </row>
    <row r="122" spans="1:10" s="62" customFormat="1" x14ac:dyDescent="0.45">
      <c r="A122">
        <v>115</v>
      </c>
      <c r="B122" s="107" t="s">
        <v>561</v>
      </c>
      <c r="C122" s="79" t="s">
        <v>113</v>
      </c>
      <c r="D122"/>
      <c r="E122" s="6"/>
      <c r="F122" s="128">
        <v>410</v>
      </c>
      <c r="G122" s="120"/>
      <c r="H122" s="120"/>
      <c r="I122" s="240">
        <f t="shared" si="1"/>
        <v>37863.789999999964</v>
      </c>
      <c r="J122"/>
    </row>
    <row r="123" spans="1:10" s="62" customFormat="1" x14ac:dyDescent="0.45">
      <c r="A123">
        <v>116</v>
      </c>
      <c r="B123" s="107" t="s">
        <v>561</v>
      </c>
      <c r="C123" s="79" t="s">
        <v>143</v>
      </c>
      <c r="D123"/>
      <c r="E123" s="6"/>
      <c r="F123" s="128">
        <v>381.19</v>
      </c>
      <c r="G123" s="120"/>
      <c r="H123" s="120"/>
      <c r="I123" s="240">
        <f t="shared" si="1"/>
        <v>38244.979999999967</v>
      </c>
      <c r="J123"/>
    </row>
    <row r="124" spans="1:10" s="62" customFormat="1" x14ac:dyDescent="0.45">
      <c r="A124">
        <v>117</v>
      </c>
      <c r="B124" s="107" t="s">
        <v>561</v>
      </c>
      <c r="C124" s="79" t="s">
        <v>85</v>
      </c>
      <c r="D124"/>
      <c r="E124" s="6"/>
      <c r="F124" s="128">
        <v>371.41</v>
      </c>
      <c r="G124" s="120"/>
      <c r="H124" s="120"/>
      <c r="I124" s="240">
        <f t="shared" si="1"/>
        <v>38616.38999999997</v>
      </c>
      <c r="J124"/>
    </row>
    <row r="125" spans="1:10" s="62" customFormat="1" x14ac:dyDescent="0.45">
      <c r="A125">
        <v>118</v>
      </c>
      <c r="B125" s="107" t="s">
        <v>561</v>
      </c>
      <c r="C125" s="79" t="s">
        <v>85</v>
      </c>
      <c r="D125"/>
      <c r="E125" s="6"/>
      <c r="F125" s="128">
        <v>350</v>
      </c>
      <c r="G125" s="120"/>
      <c r="H125" s="120"/>
      <c r="I125" s="240">
        <f t="shared" si="1"/>
        <v>38966.38999999997</v>
      </c>
      <c r="J125"/>
    </row>
    <row r="126" spans="1:10" s="62" customFormat="1" x14ac:dyDescent="0.45">
      <c r="A126">
        <v>119</v>
      </c>
      <c r="B126" s="107" t="s">
        <v>560</v>
      </c>
      <c r="C126" s="79" t="s">
        <v>86</v>
      </c>
      <c r="D126"/>
      <c r="E126" s="6"/>
      <c r="F126" s="128">
        <v>401.11</v>
      </c>
      <c r="G126" s="120"/>
      <c r="H126" s="120"/>
      <c r="I126" s="240">
        <f t="shared" si="1"/>
        <v>39367.499999999971</v>
      </c>
      <c r="J126"/>
    </row>
    <row r="127" spans="1:10" s="62" customFormat="1" x14ac:dyDescent="0.45">
      <c r="A127">
        <v>120</v>
      </c>
      <c r="B127" s="107" t="s">
        <v>560</v>
      </c>
      <c r="C127" s="79" t="s">
        <v>143</v>
      </c>
      <c r="D127"/>
      <c r="E127" s="6"/>
      <c r="F127" s="128">
        <v>396.48</v>
      </c>
      <c r="G127" s="120"/>
      <c r="H127" s="120"/>
      <c r="I127" s="240">
        <f t="shared" si="1"/>
        <v>39763.979999999974</v>
      </c>
      <c r="J127"/>
    </row>
    <row r="128" spans="1:10" s="62" customFormat="1" x14ac:dyDescent="0.45">
      <c r="A128">
        <v>121</v>
      </c>
      <c r="B128" s="107" t="s">
        <v>562</v>
      </c>
      <c r="C128" s="79" t="s">
        <v>85</v>
      </c>
      <c r="D128"/>
      <c r="E128" s="6"/>
      <c r="F128" s="128">
        <v>1091.1099999999999</v>
      </c>
      <c r="G128" s="120"/>
      <c r="H128" s="120"/>
      <c r="I128" s="240">
        <f t="shared" si="1"/>
        <v>40855.089999999975</v>
      </c>
      <c r="J128"/>
    </row>
    <row r="129" spans="1:10" s="62" customFormat="1" x14ac:dyDescent="0.45">
      <c r="A129">
        <v>122</v>
      </c>
      <c r="B129" s="107" t="s">
        <v>562</v>
      </c>
      <c r="C129" s="79" t="s">
        <v>119</v>
      </c>
      <c r="D129"/>
      <c r="E129" s="6"/>
      <c r="F129" s="6"/>
      <c r="G129" s="120"/>
      <c r="H129" s="120">
        <v>0.05</v>
      </c>
      <c r="I129" s="240">
        <f t="shared" si="1"/>
        <v>40855.039999999972</v>
      </c>
      <c r="J129"/>
    </row>
    <row r="130" spans="1:10" s="62" customFormat="1" x14ac:dyDescent="0.45">
      <c r="A130">
        <v>123</v>
      </c>
      <c r="B130" s="107" t="s">
        <v>562</v>
      </c>
      <c r="C130" s="79" t="s">
        <v>87</v>
      </c>
      <c r="D130"/>
      <c r="E130" s="6"/>
      <c r="F130" s="128">
        <v>426</v>
      </c>
      <c r="G130" s="120"/>
      <c r="H130" s="120"/>
      <c r="I130" s="240">
        <f t="shared" si="1"/>
        <v>41281.039999999972</v>
      </c>
      <c r="J130"/>
    </row>
    <row r="131" spans="1:10" s="62" customFormat="1" x14ac:dyDescent="0.45">
      <c r="A131">
        <v>124</v>
      </c>
      <c r="B131" s="107" t="s">
        <v>562</v>
      </c>
      <c r="C131" s="79" t="s">
        <v>85</v>
      </c>
      <c r="D131"/>
      <c r="E131" s="6"/>
      <c r="F131" s="128">
        <v>380.69</v>
      </c>
      <c r="G131" s="120"/>
      <c r="H131" s="120"/>
      <c r="I131" s="240">
        <f t="shared" si="1"/>
        <v>41661.729999999974</v>
      </c>
      <c r="J131"/>
    </row>
    <row r="132" spans="1:10" s="62" customFormat="1" x14ac:dyDescent="0.45">
      <c r="A132">
        <v>125</v>
      </c>
      <c r="B132" s="107" t="s">
        <v>562</v>
      </c>
      <c r="C132" s="79" t="s">
        <v>143</v>
      </c>
      <c r="D132"/>
      <c r="E132" s="6"/>
      <c r="F132" s="128">
        <v>378.35</v>
      </c>
      <c r="G132" s="120"/>
      <c r="H132" s="120"/>
      <c r="I132" s="240">
        <f t="shared" si="1"/>
        <v>42040.079999999973</v>
      </c>
      <c r="J132"/>
    </row>
    <row r="133" spans="1:10" s="62" customFormat="1" x14ac:dyDescent="0.45">
      <c r="A133">
        <v>126</v>
      </c>
      <c r="B133" s="107" t="s">
        <v>562</v>
      </c>
      <c r="C133" s="79" t="s">
        <v>564</v>
      </c>
      <c r="D133"/>
      <c r="E133" s="6"/>
      <c r="F133" s="128">
        <v>376.94</v>
      </c>
      <c r="G133" s="120"/>
      <c r="H133" s="120"/>
      <c r="I133" s="240">
        <f t="shared" si="1"/>
        <v>42417.019999999975</v>
      </c>
      <c r="J133"/>
    </row>
    <row r="134" spans="1:10" s="62" customFormat="1" x14ac:dyDescent="0.45">
      <c r="A134">
        <v>127</v>
      </c>
      <c r="B134" s="107" t="s">
        <v>562</v>
      </c>
      <c r="C134" s="79" t="s">
        <v>86</v>
      </c>
      <c r="D134"/>
      <c r="E134" s="6"/>
      <c r="F134" s="128">
        <v>373.67</v>
      </c>
      <c r="G134" s="120"/>
      <c r="H134" s="120"/>
      <c r="I134" s="240">
        <f t="shared" si="1"/>
        <v>42790.689999999973</v>
      </c>
      <c r="J134"/>
    </row>
    <row r="135" spans="1:10" s="62" customFormat="1" x14ac:dyDescent="0.45">
      <c r="A135">
        <v>128</v>
      </c>
      <c r="B135" s="107" t="s">
        <v>562</v>
      </c>
      <c r="C135" s="79" t="s">
        <v>113</v>
      </c>
      <c r="D135"/>
      <c r="E135" s="6"/>
      <c r="F135" s="128">
        <v>370</v>
      </c>
      <c r="G135" s="120"/>
      <c r="H135" s="120"/>
      <c r="I135" s="240">
        <f t="shared" si="1"/>
        <v>43160.689999999973</v>
      </c>
      <c r="J135"/>
    </row>
    <row r="136" spans="1:10" s="62" customFormat="1" x14ac:dyDescent="0.45">
      <c r="A136">
        <v>129</v>
      </c>
      <c r="B136" s="107" t="s">
        <v>562</v>
      </c>
      <c r="C136" s="79" t="s">
        <v>85</v>
      </c>
      <c r="D136"/>
      <c r="E136" s="6"/>
      <c r="F136" s="128">
        <v>367.51</v>
      </c>
      <c r="G136" s="120"/>
      <c r="H136" s="120"/>
      <c r="I136" s="240">
        <f t="shared" si="1"/>
        <v>43528.199999999975</v>
      </c>
      <c r="J136"/>
    </row>
    <row r="137" spans="1:10" s="62" customFormat="1" x14ac:dyDescent="0.45">
      <c r="A137">
        <v>130</v>
      </c>
      <c r="B137" s="107" t="s">
        <v>562</v>
      </c>
      <c r="C137" s="79" t="s">
        <v>87</v>
      </c>
      <c r="D137"/>
      <c r="E137" s="6"/>
      <c r="F137" s="128">
        <v>353.5</v>
      </c>
      <c r="G137" s="120"/>
      <c r="H137" s="120"/>
      <c r="I137" s="240">
        <f t="shared" ref="I137:I204" si="2">I136+F137-G137-H137</f>
        <v>43881.699999999975</v>
      </c>
      <c r="J137"/>
    </row>
    <row r="138" spans="1:10" s="62" customFormat="1" x14ac:dyDescent="0.45">
      <c r="A138">
        <v>131</v>
      </c>
      <c r="B138" s="107" t="s">
        <v>562</v>
      </c>
      <c r="C138" s="79" t="s">
        <v>85</v>
      </c>
      <c r="D138"/>
      <c r="E138" s="6"/>
      <c r="F138" s="128">
        <v>333.33</v>
      </c>
      <c r="G138" s="120"/>
      <c r="H138" s="120"/>
      <c r="I138" s="240">
        <f t="shared" si="2"/>
        <v>44215.029999999977</v>
      </c>
      <c r="J138"/>
    </row>
    <row r="139" spans="1:10" s="62" customFormat="1" x14ac:dyDescent="0.45">
      <c r="A139">
        <v>132</v>
      </c>
      <c r="B139" s="107" t="s">
        <v>562</v>
      </c>
      <c r="C139" s="79" t="s">
        <v>188</v>
      </c>
      <c r="D139"/>
      <c r="E139" s="6"/>
      <c r="F139" s="128">
        <v>331.85</v>
      </c>
      <c r="G139" s="120"/>
      <c r="H139" s="120"/>
      <c r="I139" s="240">
        <f t="shared" si="2"/>
        <v>44546.879999999976</v>
      </c>
      <c r="J139"/>
    </row>
    <row r="140" spans="1:10" s="62" customFormat="1" x14ac:dyDescent="0.45">
      <c r="A140">
        <v>133</v>
      </c>
      <c r="B140" s="171" t="s">
        <v>563</v>
      </c>
      <c r="C140" s="79" t="s">
        <v>87</v>
      </c>
      <c r="D140"/>
      <c r="E140" s="6"/>
      <c r="F140" s="128">
        <v>340</v>
      </c>
      <c r="G140" s="120"/>
      <c r="H140" s="120"/>
      <c r="I140" s="240">
        <f t="shared" si="2"/>
        <v>44886.879999999976</v>
      </c>
      <c r="J140"/>
    </row>
    <row r="141" spans="1:10" s="62" customFormat="1" x14ac:dyDescent="0.45">
      <c r="A141">
        <v>134</v>
      </c>
      <c r="B141" s="171" t="s">
        <v>563</v>
      </c>
      <c r="C141" s="79" t="s">
        <v>85</v>
      </c>
      <c r="D141"/>
      <c r="E141" s="6"/>
      <c r="F141" s="128">
        <v>342.21</v>
      </c>
      <c r="G141" s="120"/>
      <c r="H141" s="120"/>
      <c r="I141" s="240">
        <f t="shared" si="2"/>
        <v>45229.089999999975</v>
      </c>
      <c r="J141"/>
    </row>
    <row r="142" spans="1:10" s="62" customFormat="1" x14ac:dyDescent="0.45">
      <c r="A142">
        <v>135</v>
      </c>
      <c r="B142" s="171" t="s">
        <v>563</v>
      </c>
      <c r="C142" s="79" t="s">
        <v>87</v>
      </c>
      <c r="D142"/>
      <c r="E142" s="6"/>
      <c r="F142" s="128">
        <v>353</v>
      </c>
      <c r="G142" s="120"/>
      <c r="H142" s="120"/>
      <c r="I142" s="240">
        <f t="shared" si="2"/>
        <v>45582.089999999975</v>
      </c>
      <c r="J142"/>
    </row>
    <row r="143" spans="1:10" s="62" customFormat="1" x14ac:dyDescent="0.45">
      <c r="A143">
        <v>136</v>
      </c>
      <c r="B143" s="171" t="s">
        <v>563</v>
      </c>
      <c r="C143" s="79" t="s">
        <v>86</v>
      </c>
      <c r="D143"/>
      <c r="E143" s="6"/>
      <c r="F143" s="128">
        <v>355.09</v>
      </c>
      <c r="G143" s="120"/>
      <c r="H143" s="120"/>
      <c r="I143" s="240">
        <f t="shared" si="2"/>
        <v>45937.179999999971</v>
      </c>
      <c r="J143"/>
    </row>
    <row r="144" spans="1:10" s="62" customFormat="1" x14ac:dyDescent="0.45">
      <c r="A144">
        <v>137</v>
      </c>
      <c r="B144" s="171" t="s">
        <v>563</v>
      </c>
      <c r="C144" s="79" t="s">
        <v>87</v>
      </c>
      <c r="D144"/>
      <c r="E144" s="6"/>
      <c r="F144" s="128">
        <v>373.92</v>
      </c>
      <c r="G144" s="120"/>
      <c r="H144" s="120"/>
      <c r="I144" s="240">
        <f t="shared" si="2"/>
        <v>46311.099999999969</v>
      </c>
      <c r="J144"/>
    </row>
    <row r="145" spans="1:10" s="62" customFormat="1" x14ac:dyDescent="0.45">
      <c r="A145">
        <v>138</v>
      </c>
      <c r="B145" s="171" t="s">
        <v>563</v>
      </c>
      <c r="C145" s="79" t="s">
        <v>85</v>
      </c>
      <c r="D145"/>
      <c r="E145" s="6"/>
      <c r="F145" s="128">
        <v>387.6</v>
      </c>
      <c r="G145" s="120"/>
      <c r="H145" s="120"/>
      <c r="I145" s="240">
        <f t="shared" si="2"/>
        <v>46698.699999999968</v>
      </c>
      <c r="J145"/>
    </row>
    <row r="146" spans="1:10" s="62" customFormat="1" x14ac:dyDescent="0.45">
      <c r="A146">
        <v>139</v>
      </c>
      <c r="B146" s="171" t="s">
        <v>563</v>
      </c>
      <c r="C146" s="79" t="s">
        <v>87</v>
      </c>
      <c r="D146"/>
      <c r="E146" s="6"/>
      <c r="F146" s="128">
        <v>395.7</v>
      </c>
      <c r="G146" s="120"/>
      <c r="H146" s="120"/>
      <c r="I146" s="240">
        <f t="shared" si="2"/>
        <v>47094.399999999965</v>
      </c>
      <c r="J146"/>
    </row>
    <row r="147" spans="1:10" s="62" customFormat="1" x14ac:dyDescent="0.45">
      <c r="A147">
        <v>140</v>
      </c>
      <c r="B147" s="171" t="s">
        <v>563</v>
      </c>
      <c r="C147" s="79" t="s">
        <v>86</v>
      </c>
      <c r="D147"/>
      <c r="E147" s="6"/>
      <c r="F147" s="128">
        <v>396.77</v>
      </c>
      <c r="G147" s="120"/>
      <c r="H147" s="120"/>
      <c r="I147" s="240">
        <f t="shared" si="2"/>
        <v>47491.169999999962</v>
      </c>
      <c r="J147"/>
    </row>
    <row r="148" spans="1:10" s="62" customFormat="1" x14ac:dyDescent="0.45">
      <c r="A148">
        <v>141</v>
      </c>
      <c r="B148" s="171" t="s">
        <v>563</v>
      </c>
      <c r="C148" s="79" t="s">
        <v>87</v>
      </c>
      <c r="D148"/>
      <c r="E148" s="6"/>
      <c r="F148" s="128">
        <v>421</v>
      </c>
      <c r="G148" s="120"/>
      <c r="H148" s="120"/>
      <c r="I148" s="240">
        <f t="shared" si="2"/>
        <v>47912.169999999962</v>
      </c>
      <c r="J148"/>
    </row>
    <row r="149" spans="1:10" s="62" customFormat="1" x14ac:dyDescent="0.45">
      <c r="A149">
        <v>142</v>
      </c>
      <c r="B149" s="107" t="s">
        <v>563</v>
      </c>
      <c r="C149" s="79" t="s">
        <v>565</v>
      </c>
      <c r="D149"/>
      <c r="E149" s="6"/>
      <c r="F149" s="128">
        <v>426</v>
      </c>
      <c r="G149" s="120"/>
      <c r="H149" s="120"/>
      <c r="I149" s="240">
        <f t="shared" si="2"/>
        <v>48338.169999999962</v>
      </c>
      <c r="J149"/>
    </row>
    <row r="150" spans="1:10" s="62" customFormat="1" x14ac:dyDescent="0.45">
      <c r="A150">
        <v>143</v>
      </c>
      <c r="B150" s="107" t="s">
        <v>563</v>
      </c>
      <c r="C150" s="79" t="s">
        <v>87</v>
      </c>
      <c r="D150"/>
      <c r="E150" s="6"/>
      <c r="F150" s="128">
        <v>477.5</v>
      </c>
      <c r="G150" s="120"/>
      <c r="H150" s="120"/>
      <c r="I150" s="240">
        <f t="shared" si="2"/>
        <v>48815.669999999962</v>
      </c>
      <c r="J150"/>
    </row>
    <row r="151" spans="1:10" s="62" customFormat="1" x14ac:dyDescent="0.45">
      <c r="A151">
        <v>144</v>
      </c>
      <c r="B151" s="107" t="s">
        <v>563</v>
      </c>
      <c r="C151" s="79" t="s">
        <v>85</v>
      </c>
      <c r="D151"/>
      <c r="E151" s="6"/>
      <c r="F151" s="128">
        <v>657.31</v>
      </c>
      <c r="G151" s="120"/>
      <c r="H151" s="120"/>
      <c r="I151" s="240">
        <f t="shared" si="2"/>
        <v>49472.97999999996</v>
      </c>
      <c r="J151"/>
    </row>
    <row r="152" spans="1:10" s="62" customFormat="1" x14ac:dyDescent="0.45">
      <c r="A152">
        <v>145</v>
      </c>
      <c r="B152" s="107" t="s">
        <v>563</v>
      </c>
      <c r="C152" s="79" t="s">
        <v>85</v>
      </c>
      <c r="D152"/>
      <c r="E152" s="6"/>
      <c r="F152" s="128">
        <v>696.83</v>
      </c>
      <c r="G152" s="120"/>
      <c r="H152" s="120"/>
      <c r="I152" s="240">
        <f t="shared" si="2"/>
        <v>50169.809999999961</v>
      </c>
      <c r="J152"/>
    </row>
    <row r="153" spans="1:10" s="62" customFormat="1" x14ac:dyDescent="0.45">
      <c r="A153">
        <v>146</v>
      </c>
      <c r="B153" s="107" t="s">
        <v>563</v>
      </c>
      <c r="C153" s="79" t="s">
        <v>118</v>
      </c>
      <c r="D153"/>
      <c r="E153" s="6"/>
      <c r="F153" s="6"/>
      <c r="G153" s="250">
        <v>158.5</v>
      </c>
      <c r="H153" s="120"/>
      <c r="I153" s="240">
        <f t="shared" si="2"/>
        <v>50011.309999999961</v>
      </c>
      <c r="J153"/>
    </row>
    <row r="154" spans="1:10" s="62" customFormat="1" x14ac:dyDescent="0.45">
      <c r="A154">
        <v>147</v>
      </c>
      <c r="B154" s="107" t="s">
        <v>563</v>
      </c>
      <c r="C154" s="79" t="s">
        <v>566</v>
      </c>
      <c r="D154"/>
      <c r="E154" s="6"/>
      <c r="F154" s="128">
        <v>378</v>
      </c>
      <c r="G154" s="120"/>
      <c r="H154" s="120"/>
      <c r="I154" s="240">
        <f t="shared" si="2"/>
        <v>50389.309999999961</v>
      </c>
      <c r="J154"/>
    </row>
    <row r="155" spans="1:10" s="62" customFormat="1" x14ac:dyDescent="0.45">
      <c r="A155">
        <v>148</v>
      </c>
      <c r="B155" s="171" t="s">
        <v>567</v>
      </c>
      <c r="C155" s="79" t="s">
        <v>87</v>
      </c>
      <c r="D155"/>
      <c r="E155" s="6"/>
      <c r="F155" s="128">
        <v>350</v>
      </c>
      <c r="G155" s="120"/>
      <c r="H155" s="120"/>
      <c r="I155" s="240">
        <f t="shared" si="2"/>
        <v>50739.309999999961</v>
      </c>
      <c r="J155"/>
    </row>
    <row r="156" spans="1:10" s="62" customFormat="1" x14ac:dyDescent="0.45">
      <c r="A156">
        <v>149</v>
      </c>
      <c r="B156" s="171" t="s">
        <v>567</v>
      </c>
      <c r="C156" s="79" t="s">
        <v>87</v>
      </c>
      <c r="D156"/>
      <c r="E156" s="6"/>
      <c r="F156" s="128">
        <v>379.3</v>
      </c>
      <c r="G156" s="120"/>
      <c r="H156" s="120"/>
      <c r="I156" s="240">
        <f t="shared" si="2"/>
        <v>51118.609999999964</v>
      </c>
      <c r="J156"/>
    </row>
    <row r="157" spans="1:10" s="62" customFormat="1" x14ac:dyDescent="0.45">
      <c r="A157">
        <v>150</v>
      </c>
      <c r="B157" s="171" t="s">
        <v>567</v>
      </c>
      <c r="C157" s="79" t="s">
        <v>86</v>
      </c>
      <c r="D157"/>
      <c r="E157" s="6"/>
      <c r="F157" s="128">
        <v>380.16</v>
      </c>
      <c r="G157" s="120"/>
      <c r="H157" s="120"/>
      <c r="I157" s="240">
        <f t="shared" si="2"/>
        <v>51498.769999999968</v>
      </c>
      <c r="J157"/>
    </row>
    <row r="158" spans="1:10" s="62" customFormat="1" x14ac:dyDescent="0.45">
      <c r="A158">
        <v>151</v>
      </c>
      <c r="B158" s="171" t="s">
        <v>567</v>
      </c>
      <c r="C158" s="79" t="s">
        <v>143</v>
      </c>
      <c r="D158"/>
      <c r="E158" s="6"/>
      <c r="F158" s="128">
        <v>385</v>
      </c>
      <c r="G158" s="120"/>
      <c r="H158" s="120"/>
      <c r="I158" s="240">
        <f t="shared" si="2"/>
        <v>51883.769999999968</v>
      </c>
      <c r="J158"/>
    </row>
    <row r="159" spans="1:10" s="62" customFormat="1" x14ac:dyDescent="0.45">
      <c r="A159">
        <v>152</v>
      </c>
      <c r="B159" s="171" t="s">
        <v>567</v>
      </c>
      <c r="C159" s="79" t="s">
        <v>87</v>
      </c>
      <c r="D159"/>
      <c r="E159" s="6"/>
      <c r="F159" s="128">
        <v>389.83</v>
      </c>
      <c r="G159" s="120"/>
      <c r="H159" s="120"/>
      <c r="I159" s="240">
        <f t="shared" si="2"/>
        <v>52273.599999999969</v>
      </c>
      <c r="J159"/>
    </row>
    <row r="160" spans="1:10" s="62" customFormat="1" x14ac:dyDescent="0.45">
      <c r="A160">
        <v>153</v>
      </c>
      <c r="B160" s="171" t="s">
        <v>567</v>
      </c>
      <c r="C160" s="79" t="s">
        <v>86</v>
      </c>
      <c r="D160"/>
      <c r="E160" s="6"/>
      <c r="F160" s="128">
        <v>398.34</v>
      </c>
      <c r="G160" s="120"/>
      <c r="H160" s="120"/>
      <c r="I160" s="240">
        <f t="shared" si="2"/>
        <v>52671.939999999966</v>
      </c>
      <c r="J160"/>
    </row>
    <row r="161" spans="1:10" s="62" customFormat="1" x14ac:dyDescent="0.45">
      <c r="A161">
        <v>154</v>
      </c>
      <c r="B161" s="171" t="s">
        <v>567</v>
      </c>
      <c r="C161" s="79" t="s">
        <v>87</v>
      </c>
      <c r="D161"/>
      <c r="E161" s="6"/>
      <c r="F161" s="128">
        <v>400.87</v>
      </c>
      <c r="G161" s="120"/>
      <c r="H161" s="120"/>
      <c r="I161" s="240">
        <f t="shared" si="2"/>
        <v>53072.809999999969</v>
      </c>
      <c r="J161"/>
    </row>
    <row r="162" spans="1:10" s="62" customFormat="1" x14ac:dyDescent="0.45">
      <c r="A162">
        <v>155</v>
      </c>
      <c r="B162" s="171" t="s">
        <v>567</v>
      </c>
      <c r="C162" s="79" t="s">
        <v>85</v>
      </c>
      <c r="D162"/>
      <c r="E162" s="6"/>
      <c r="F162" s="128">
        <v>458.89</v>
      </c>
      <c r="G162" s="120"/>
      <c r="H162" s="120"/>
      <c r="I162" s="240">
        <f t="shared" si="2"/>
        <v>53531.699999999968</v>
      </c>
      <c r="J162"/>
    </row>
    <row r="163" spans="1:10" s="62" customFormat="1" x14ac:dyDescent="0.45">
      <c r="A163">
        <v>156</v>
      </c>
      <c r="B163" s="171" t="s">
        <v>569</v>
      </c>
      <c r="C163" s="79" t="s">
        <v>118</v>
      </c>
      <c r="D163"/>
      <c r="E163" s="6"/>
      <c r="F163" s="6"/>
      <c r="G163" s="250">
        <v>52.8</v>
      </c>
      <c r="H163" s="120"/>
      <c r="I163" s="240">
        <f t="shared" si="2"/>
        <v>53478.899999999965</v>
      </c>
      <c r="J163"/>
    </row>
    <row r="164" spans="1:10" s="62" customFormat="1" x14ac:dyDescent="0.45">
      <c r="A164">
        <v>157</v>
      </c>
      <c r="B164" s="171" t="s">
        <v>569</v>
      </c>
      <c r="C164" s="79" t="s">
        <v>118</v>
      </c>
      <c r="D164"/>
      <c r="E164" s="6"/>
      <c r="F164" s="6"/>
      <c r="G164" s="250">
        <v>30</v>
      </c>
      <c r="H164" s="120"/>
      <c r="I164" s="240">
        <f t="shared" si="2"/>
        <v>53448.899999999965</v>
      </c>
      <c r="J164"/>
    </row>
    <row r="165" spans="1:10" s="62" customFormat="1" x14ac:dyDescent="0.45">
      <c r="A165">
        <v>158</v>
      </c>
      <c r="B165" s="171" t="s">
        <v>569</v>
      </c>
      <c r="C165" s="79" t="s">
        <v>86</v>
      </c>
      <c r="D165"/>
      <c r="E165" s="6"/>
      <c r="F165" s="128">
        <v>600</v>
      </c>
      <c r="G165" s="120"/>
      <c r="H165" s="120"/>
      <c r="I165" s="240">
        <f t="shared" si="2"/>
        <v>54048.899999999965</v>
      </c>
      <c r="J165"/>
    </row>
    <row r="166" spans="1:10" s="62" customFormat="1" x14ac:dyDescent="0.45">
      <c r="A166">
        <v>159</v>
      </c>
      <c r="B166" s="171" t="s">
        <v>569</v>
      </c>
      <c r="C166" s="79" t="s">
        <v>85</v>
      </c>
      <c r="D166"/>
      <c r="E166" s="6"/>
      <c r="F166" s="128">
        <v>542.5</v>
      </c>
      <c r="G166" s="120"/>
      <c r="H166" s="120"/>
      <c r="I166" s="240">
        <f t="shared" si="2"/>
        <v>54591.399999999965</v>
      </c>
      <c r="J166"/>
    </row>
    <row r="167" spans="1:10" s="62" customFormat="1" x14ac:dyDescent="0.45">
      <c r="A167">
        <v>160</v>
      </c>
      <c r="B167" s="171" t="s">
        <v>569</v>
      </c>
      <c r="C167" s="79" t="s">
        <v>87</v>
      </c>
      <c r="D167"/>
      <c r="E167" s="6"/>
      <c r="F167" s="128">
        <v>500</v>
      </c>
      <c r="G167" s="120"/>
      <c r="H167" s="120"/>
      <c r="I167" s="240">
        <f t="shared" si="2"/>
        <v>55091.399999999965</v>
      </c>
      <c r="J167"/>
    </row>
    <row r="168" spans="1:10" s="62" customFormat="1" x14ac:dyDescent="0.45">
      <c r="A168">
        <v>161</v>
      </c>
      <c r="B168" s="171" t="s">
        <v>569</v>
      </c>
      <c r="C168" s="79" t="s">
        <v>86</v>
      </c>
      <c r="D168"/>
      <c r="E168" s="6"/>
      <c r="F168" s="128">
        <v>470.44</v>
      </c>
      <c r="G168" s="120"/>
      <c r="H168" s="120"/>
      <c r="I168" s="240">
        <f t="shared" si="2"/>
        <v>55561.839999999967</v>
      </c>
      <c r="J168"/>
    </row>
    <row r="169" spans="1:10" s="62" customFormat="1" x14ac:dyDescent="0.45">
      <c r="A169">
        <v>162</v>
      </c>
      <c r="B169" s="171" t="s">
        <v>569</v>
      </c>
      <c r="C169" s="79" t="s">
        <v>85</v>
      </c>
      <c r="D169"/>
      <c r="E169" s="6"/>
      <c r="F169" s="128">
        <v>400</v>
      </c>
      <c r="G169" s="120"/>
      <c r="H169" s="120"/>
      <c r="I169" s="240">
        <f t="shared" si="2"/>
        <v>55961.839999999967</v>
      </c>
      <c r="J169"/>
    </row>
    <row r="170" spans="1:10" s="62" customFormat="1" x14ac:dyDescent="0.45">
      <c r="A170">
        <v>163</v>
      </c>
      <c r="B170" s="171" t="s">
        <v>569</v>
      </c>
      <c r="C170" s="79" t="s">
        <v>87</v>
      </c>
      <c r="D170"/>
      <c r="E170" s="6"/>
      <c r="F170" s="128">
        <v>376.59</v>
      </c>
      <c r="G170" s="120"/>
      <c r="H170" s="120"/>
      <c r="I170" s="240">
        <f t="shared" si="2"/>
        <v>56338.429999999964</v>
      </c>
      <c r="J170"/>
    </row>
    <row r="171" spans="1:10" s="62" customFormat="1" x14ac:dyDescent="0.45">
      <c r="A171">
        <v>164</v>
      </c>
      <c r="B171" s="171" t="s">
        <v>569</v>
      </c>
      <c r="C171" s="79" t="s">
        <v>87</v>
      </c>
      <c r="D171"/>
      <c r="E171" s="6"/>
      <c r="F171" s="128">
        <v>374.14</v>
      </c>
      <c r="G171" s="120"/>
      <c r="H171" s="120"/>
      <c r="I171" s="240">
        <f t="shared" si="2"/>
        <v>56712.569999999963</v>
      </c>
      <c r="J171"/>
    </row>
    <row r="172" spans="1:10" s="62" customFormat="1" x14ac:dyDescent="0.45">
      <c r="A172">
        <v>165</v>
      </c>
      <c r="B172" s="107" t="s">
        <v>569</v>
      </c>
      <c r="C172" s="79" t="s">
        <v>85</v>
      </c>
      <c r="D172"/>
      <c r="E172" s="6"/>
      <c r="F172" s="128">
        <v>344.38</v>
      </c>
      <c r="G172" s="120"/>
      <c r="H172" s="120"/>
      <c r="I172" s="240">
        <f t="shared" si="2"/>
        <v>57056.949999999961</v>
      </c>
      <c r="J172"/>
    </row>
    <row r="173" spans="1:10" s="62" customFormat="1" x14ac:dyDescent="0.45">
      <c r="A173">
        <v>166</v>
      </c>
      <c r="B173" s="107" t="s">
        <v>569</v>
      </c>
      <c r="C173" s="79" t="s">
        <v>143</v>
      </c>
      <c r="D173"/>
      <c r="E173" s="6"/>
      <c r="F173" s="128">
        <v>323.60000000000002</v>
      </c>
      <c r="G173" s="120"/>
      <c r="H173" s="120"/>
      <c r="I173" s="240">
        <f t="shared" si="2"/>
        <v>57380.549999999959</v>
      </c>
      <c r="J173"/>
    </row>
    <row r="174" spans="1:10" s="62" customFormat="1" x14ac:dyDescent="0.45">
      <c r="A174">
        <v>167</v>
      </c>
      <c r="B174" s="107" t="s">
        <v>569</v>
      </c>
      <c r="C174" s="79" t="s">
        <v>87</v>
      </c>
      <c r="D174"/>
      <c r="E174" s="6"/>
      <c r="F174" s="128">
        <v>275.04000000000002</v>
      </c>
      <c r="G174" s="120"/>
      <c r="H174" s="120"/>
      <c r="I174" s="240">
        <f t="shared" si="2"/>
        <v>57655.58999999996</v>
      </c>
      <c r="J174"/>
    </row>
    <row r="175" spans="1:10" s="62" customFormat="1" x14ac:dyDescent="0.45">
      <c r="A175">
        <v>168</v>
      </c>
      <c r="B175" s="171" t="s">
        <v>568</v>
      </c>
      <c r="C175" s="79" t="s">
        <v>86</v>
      </c>
      <c r="D175"/>
      <c r="E175" s="6"/>
      <c r="F175" s="128">
        <v>1366.11</v>
      </c>
      <c r="G175" s="120"/>
      <c r="H175" s="120"/>
      <c r="I175" s="240">
        <f t="shared" si="2"/>
        <v>59021.699999999961</v>
      </c>
      <c r="J175"/>
    </row>
    <row r="176" spans="1:10" s="62" customFormat="1" x14ac:dyDescent="0.45">
      <c r="A176">
        <v>169</v>
      </c>
      <c r="B176" s="107" t="s">
        <v>568</v>
      </c>
      <c r="C176" s="79" t="s">
        <v>119</v>
      </c>
      <c r="D176"/>
      <c r="E176" s="6"/>
      <c r="F176" s="6"/>
      <c r="G176" s="120"/>
      <c r="H176" s="120">
        <v>0.05</v>
      </c>
      <c r="I176" s="240">
        <f t="shared" si="2"/>
        <v>59021.649999999958</v>
      </c>
      <c r="J176"/>
    </row>
    <row r="177" spans="1:10" s="62" customFormat="1" x14ac:dyDescent="0.45">
      <c r="A177">
        <v>170</v>
      </c>
      <c r="B177" s="107" t="s">
        <v>568</v>
      </c>
      <c r="C177" s="79" t="s">
        <v>118</v>
      </c>
      <c r="D177"/>
      <c r="E177" s="6"/>
      <c r="F177" s="6"/>
      <c r="G177" s="249">
        <v>250</v>
      </c>
      <c r="H177" s="120"/>
      <c r="I177" s="240">
        <f t="shared" si="2"/>
        <v>58771.649999999958</v>
      </c>
      <c r="J177"/>
    </row>
    <row r="178" spans="1:10" s="62" customFormat="1" x14ac:dyDescent="0.45">
      <c r="A178">
        <v>171</v>
      </c>
      <c r="B178" s="107" t="s">
        <v>568</v>
      </c>
      <c r="C178" s="79" t="s">
        <v>86</v>
      </c>
      <c r="D178"/>
      <c r="E178" s="6"/>
      <c r="F178" s="128">
        <v>418.92</v>
      </c>
      <c r="G178" s="120"/>
      <c r="H178" s="120"/>
      <c r="I178" s="240">
        <f t="shared" si="2"/>
        <v>59190.569999999956</v>
      </c>
      <c r="J178"/>
    </row>
    <row r="179" spans="1:10" s="62" customFormat="1" x14ac:dyDescent="0.45">
      <c r="A179">
        <v>172</v>
      </c>
      <c r="B179" s="107" t="s">
        <v>568</v>
      </c>
      <c r="C179" s="79" t="s">
        <v>85</v>
      </c>
      <c r="D179"/>
      <c r="E179" s="6"/>
      <c r="F179" s="128">
        <v>370.35</v>
      </c>
      <c r="G179" s="120"/>
      <c r="H179" s="120"/>
      <c r="I179" s="240">
        <f t="shared" si="2"/>
        <v>59560.919999999955</v>
      </c>
      <c r="J179"/>
    </row>
    <row r="180" spans="1:10" s="62" customFormat="1" x14ac:dyDescent="0.45">
      <c r="A180">
        <v>173</v>
      </c>
      <c r="B180" s="107" t="s">
        <v>571</v>
      </c>
      <c r="C180" s="79" t="s">
        <v>85</v>
      </c>
      <c r="D180"/>
      <c r="E180" s="6"/>
      <c r="F180" s="128">
        <v>754.53</v>
      </c>
      <c r="G180" s="120"/>
      <c r="H180" s="120"/>
      <c r="I180" s="240">
        <f t="shared" si="2"/>
        <v>60315.449999999953</v>
      </c>
      <c r="J180"/>
    </row>
    <row r="181" spans="1:10" s="62" customFormat="1" x14ac:dyDescent="0.45">
      <c r="A181">
        <v>174</v>
      </c>
      <c r="B181" s="107" t="s">
        <v>571</v>
      </c>
      <c r="C181" s="79" t="s">
        <v>86</v>
      </c>
      <c r="D181"/>
      <c r="E181" s="6"/>
      <c r="F181" s="128">
        <v>446.56</v>
      </c>
      <c r="G181" s="120"/>
      <c r="H181" s="120"/>
      <c r="I181" s="240">
        <f t="shared" si="2"/>
        <v>60762.009999999951</v>
      </c>
      <c r="J181"/>
    </row>
    <row r="182" spans="1:10" s="62" customFormat="1" x14ac:dyDescent="0.45">
      <c r="A182">
        <v>175</v>
      </c>
      <c r="B182" s="107" t="s">
        <v>570</v>
      </c>
      <c r="C182" s="79" t="s">
        <v>87</v>
      </c>
      <c r="D182"/>
      <c r="E182" s="6"/>
      <c r="F182" s="128">
        <v>500</v>
      </c>
      <c r="G182" s="120"/>
      <c r="H182" s="120"/>
      <c r="I182" s="240">
        <f t="shared" si="2"/>
        <v>61262.009999999951</v>
      </c>
      <c r="J182"/>
    </row>
    <row r="183" spans="1:10" s="62" customFormat="1" x14ac:dyDescent="0.45">
      <c r="A183">
        <v>176</v>
      </c>
      <c r="B183" s="107" t="s">
        <v>570</v>
      </c>
      <c r="C183" s="79" t="s">
        <v>87</v>
      </c>
      <c r="D183"/>
      <c r="E183" s="6"/>
      <c r="F183" s="128">
        <v>406.49</v>
      </c>
      <c r="G183" s="120"/>
      <c r="H183" s="120"/>
      <c r="I183" s="240">
        <f t="shared" si="2"/>
        <v>61668.499999999949</v>
      </c>
      <c r="J183"/>
    </row>
    <row r="184" spans="1:10" s="62" customFormat="1" x14ac:dyDescent="0.45">
      <c r="A184">
        <v>177</v>
      </c>
      <c r="B184" s="107" t="s">
        <v>570</v>
      </c>
      <c r="C184" s="79" t="s">
        <v>143</v>
      </c>
      <c r="D184"/>
      <c r="E184" s="6"/>
      <c r="F184" s="128">
        <v>400</v>
      </c>
      <c r="G184" s="120"/>
      <c r="H184" s="120"/>
      <c r="I184" s="240">
        <f t="shared" si="2"/>
        <v>62068.499999999949</v>
      </c>
      <c r="J184"/>
    </row>
    <row r="185" spans="1:10" s="62" customFormat="1" x14ac:dyDescent="0.45">
      <c r="A185">
        <v>178</v>
      </c>
      <c r="B185" s="107" t="s">
        <v>570</v>
      </c>
      <c r="C185" s="79" t="s">
        <v>115</v>
      </c>
      <c r="D185"/>
      <c r="E185" s="6"/>
      <c r="F185" s="128">
        <v>388</v>
      </c>
      <c r="G185" s="120"/>
      <c r="H185" s="120"/>
      <c r="I185" s="240">
        <f t="shared" si="2"/>
        <v>62456.499999999949</v>
      </c>
      <c r="J185"/>
    </row>
    <row r="186" spans="1:10" s="62" customFormat="1" x14ac:dyDescent="0.45">
      <c r="A186">
        <v>179</v>
      </c>
      <c r="B186" s="107" t="s">
        <v>570</v>
      </c>
      <c r="C186" s="79" t="s">
        <v>143</v>
      </c>
      <c r="D186"/>
      <c r="E186" s="6"/>
      <c r="F186" s="128">
        <v>387.38</v>
      </c>
      <c r="G186" s="120"/>
      <c r="H186" s="120"/>
      <c r="I186" s="240">
        <f t="shared" si="2"/>
        <v>62843.879999999946</v>
      </c>
      <c r="J186"/>
    </row>
    <row r="187" spans="1:10" s="62" customFormat="1" x14ac:dyDescent="0.45">
      <c r="A187">
        <v>180</v>
      </c>
      <c r="B187" s="107" t="s">
        <v>570</v>
      </c>
      <c r="C187" s="79" t="s">
        <v>85</v>
      </c>
      <c r="D187"/>
      <c r="E187" s="6"/>
      <c r="F187" s="128">
        <v>361.54</v>
      </c>
      <c r="G187" s="120"/>
      <c r="H187" s="120"/>
      <c r="I187" s="240">
        <f t="shared" si="2"/>
        <v>63205.419999999947</v>
      </c>
      <c r="J187"/>
    </row>
    <row r="188" spans="1:10" s="62" customFormat="1" x14ac:dyDescent="0.45">
      <c r="A188">
        <v>181</v>
      </c>
      <c r="B188" s="107" t="s">
        <v>570</v>
      </c>
      <c r="C188" s="79" t="s">
        <v>87</v>
      </c>
      <c r="D188"/>
      <c r="E188" s="6"/>
      <c r="F188" s="128">
        <v>240</v>
      </c>
      <c r="G188" s="120"/>
      <c r="H188" s="120"/>
      <c r="I188" s="240">
        <f t="shared" si="2"/>
        <v>63445.419999999947</v>
      </c>
      <c r="J188"/>
    </row>
    <row r="189" spans="1:10" s="62" customFormat="1" x14ac:dyDescent="0.45">
      <c r="A189">
        <v>182</v>
      </c>
      <c r="B189" s="107" t="s">
        <v>574</v>
      </c>
      <c r="C189" s="79" t="s">
        <v>119</v>
      </c>
      <c r="D189"/>
      <c r="E189" s="6"/>
      <c r="F189" s="6"/>
      <c r="G189" s="120"/>
      <c r="H189" s="120">
        <v>0.05</v>
      </c>
      <c r="I189" s="240">
        <f t="shared" si="2"/>
        <v>63445.369999999944</v>
      </c>
      <c r="J189"/>
    </row>
    <row r="190" spans="1:10" s="62" customFormat="1" x14ac:dyDescent="0.45">
      <c r="A190">
        <v>183</v>
      </c>
      <c r="B190" s="107" t="s">
        <v>574</v>
      </c>
      <c r="C190" s="79" t="s">
        <v>118</v>
      </c>
      <c r="D190"/>
      <c r="E190" s="6"/>
      <c r="F190" s="6"/>
      <c r="G190" s="250">
        <v>533.5</v>
      </c>
      <c r="H190" s="120"/>
      <c r="I190" s="240">
        <f t="shared" si="2"/>
        <v>62911.869999999944</v>
      </c>
      <c r="J190"/>
    </row>
    <row r="191" spans="1:10" s="62" customFormat="1" x14ac:dyDescent="0.45">
      <c r="A191">
        <v>184</v>
      </c>
      <c r="B191" s="107" t="s">
        <v>574</v>
      </c>
      <c r="C191" s="79" t="s">
        <v>118</v>
      </c>
      <c r="D191"/>
      <c r="E191" s="6"/>
      <c r="F191" s="6"/>
      <c r="G191" s="251">
        <v>12.6</v>
      </c>
      <c r="H191" s="120"/>
      <c r="I191" s="240">
        <f t="shared" si="2"/>
        <v>62899.269999999946</v>
      </c>
      <c r="J191"/>
    </row>
    <row r="192" spans="1:10" s="62" customFormat="1" x14ac:dyDescent="0.45">
      <c r="A192">
        <v>185</v>
      </c>
      <c r="B192" s="107" t="s">
        <v>574</v>
      </c>
      <c r="C192" s="79" t="s">
        <v>85</v>
      </c>
      <c r="D192"/>
      <c r="E192" s="6"/>
      <c r="F192" s="128">
        <v>1106.02</v>
      </c>
      <c r="G192" s="120"/>
      <c r="H192" s="120"/>
      <c r="I192" s="240">
        <f t="shared" si="2"/>
        <v>64005.289999999943</v>
      </c>
      <c r="J192"/>
    </row>
    <row r="193" spans="1:10" s="62" customFormat="1" x14ac:dyDescent="0.45">
      <c r="A193">
        <v>186</v>
      </c>
      <c r="B193" s="107" t="s">
        <v>574</v>
      </c>
      <c r="C193" s="79" t="s">
        <v>87</v>
      </c>
      <c r="D193"/>
      <c r="E193" s="6"/>
      <c r="F193" s="128">
        <v>446.3</v>
      </c>
      <c r="G193" s="120"/>
      <c r="H193" s="120"/>
      <c r="I193" s="240">
        <f t="shared" si="2"/>
        <v>64451.589999999946</v>
      </c>
      <c r="J193"/>
    </row>
    <row r="194" spans="1:10" s="62" customFormat="1" x14ac:dyDescent="0.45">
      <c r="A194">
        <v>187</v>
      </c>
      <c r="B194" s="107" t="s">
        <v>574</v>
      </c>
      <c r="C194" s="79" t="s">
        <v>85</v>
      </c>
      <c r="D194"/>
      <c r="E194" s="6"/>
      <c r="F194" s="128">
        <v>383</v>
      </c>
      <c r="G194" s="120"/>
      <c r="H194" s="120"/>
      <c r="I194" s="240">
        <f t="shared" si="2"/>
        <v>64834.589999999946</v>
      </c>
      <c r="J194"/>
    </row>
    <row r="195" spans="1:10" s="62" customFormat="1" x14ac:dyDescent="0.45">
      <c r="A195">
        <v>188</v>
      </c>
      <c r="B195" s="107" t="s">
        <v>574</v>
      </c>
      <c r="C195" s="79" t="s">
        <v>85</v>
      </c>
      <c r="D195"/>
      <c r="E195" s="6"/>
      <c r="F195" s="128">
        <v>365.32</v>
      </c>
      <c r="G195" s="120"/>
      <c r="H195" s="120"/>
      <c r="I195" s="240">
        <f t="shared" si="2"/>
        <v>65199.909999999945</v>
      </c>
      <c r="J195"/>
    </row>
    <row r="196" spans="1:10" s="62" customFormat="1" x14ac:dyDescent="0.45">
      <c r="A196">
        <v>189</v>
      </c>
      <c r="B196" s="107" t="s">
        <v>574</v>
      </c>
      <c r="C196" s="79" t="s">
        <v>85</v>
      </c>
      <c r="D196"/>
      <c r="E196" s="6"/>
      <c r="F196" s="128">
        <v>363.45</v>
      </c>
      <c r="G196" s="120"/>
      <c r="H196" s="120"/>
      <c r="I196" s="240">
        <f t="shared" si="2"/>
        <v>65563.359999999942</v>
      </c>
      <c r="J196"/>
    </row>
    <row r="197" spans="1:10" s="62" customFormat="1" x14ac:dyDescent="0.45">
      <c r="A197">
        <v>190</v>
      </c>
      <c r="B197" s="107" t="s">
        <v>574</v>
      </c>
      <c r="C197" s="79" t="s">
        <v>115</v>
      </c>
      <c r="D197"/>
      <c r="E197" s="6"/>
      <c r="F197" s="128">
        <v>360</v>
      </c>
      <c r="G197" s="120"/>
      <c r="H197" s="120"/>
      <c r="I197" s="240">
        <f t="shared" si="2"/>
        <v>65923.359999999942</v>
      </c>
      <c r="J197"/>
    </row>
    <row r="198" spans="1:10" s="62" customFormat="1" x14ac:dyDescent="0.45">
      <c r="A198">
        <v>191</v>
      </c>
      <c r="B198" s="107" t="s">
        <v>574</v>
      </c>
      <c r="C198" s="79" t="s">
        <v>85</v>
      </c>
      <c r="D198"/>
      <c r="E198" s="6"/>
      <c r="F198" s="128">
        <v>359.59</v>
      </c>
      <c r="G198" s="120"/>
      <c r="H198" s="120"/>
      <c r="I198" s="240">
        <f t="shared" si="2"/>
        <v>66282.949999999939</v>
      </c>
      <c r="J198"/>
    </row>
    <row r="199" spans="1:10" s="62" customFormat="1" x14ac:dyDescent="0.45">
      <c r="A199">
        <v>192</v>
      </c>
      <c r="B199" s="107" t="s">
        <v>574</v>
      </c>
      <c r="C199" s="79" t="s">
        <v>85</v>
      </c>
      <c r="D199"/>
      <c r="E199" s="6"/>
      <c r="F199" s="128">
        <v>358</v>
      </c>
      <c r="G199" s="120"/>
      <c r="H199" s="120"/>
      <c r="I199" s="240">
        <f t="shared" si="2"/>
        <v>66640.949999999939</v>
      </c>
      <c r="J199"/>
    </row>
    <row r="200" spans="1:10" s="62" customFormat="1" x14ac:dyDescent="0.45">
      <c r="A200">
        <v>193</v>
      </c>
      <c r="B200" s="107" t="s">
        <v>574</v>
      </c>
      <c r="C200" s="79" t="s">
        <v>115</v>
      </c>
      <c r="D200"/>
      <c r="E200" s="6"/>
      <c r="F200" s="128">
        <v>325</v>
      </c>
      <c r="G200" s="120"/>
      <c r="H200" s="120"/>
      <c r="I200" s="240">
        <f t="shared" si="2"/>
        <v>66965.949999999939</v>
      </c>
      <c r="J200"/>
    </row>
    <row r="201" spans="1:10" s="62" customFormat="1" x14ac:dyDescent="0.45">
      <c r="A201">
        <v>194</v>
      </c>
      <c r="B201" s="107" t="s">
        <v>573</v>
      </c>
      <c r="C201" s="79" t="s">
        <v>119</v>
      </c>
      <c r="D201"/>
      <c r="E201" s="6"/>
      <c r="F201" s="6"/>
      <c r="G201" s="120"/>
      <c r="H201" s="120">
        <v>0.05</v>
      </c>
      <c r="I201" s="240">
        <f t="shared" si="2"/>
        <v>66965.899999999936</v>
      </c>
      <c r="J201"/>
    </row>
    <row r="202" spans="1:10" s="62" customFormat="1" x14ac:dyDescent="0.45">
      <c r="A202">
        <v>195</v>
      </c>
      <c r="B202" s="107" t="s">
        <v>573</v>
      </c>
      <c r="C202" s="79" t="s">
        <v>575</v>
      </c>
      <c r="D202"/>
      <c r="E202" s="6"/>
      <c r="F202" s="6"/>
      <c r="G202" s="120"/>
      <c r="H202" s="120">
        <v>43.44</v>
      </c>
      <c r="I202" s="240">
        <f t="shared" si="2"/>
        <v>66922.459999999934</v>
      </c>
      <c r="J202"/>
    </row>
    <row r="203" spans="1:10" s="62" customFormat="1" x14ac:dyDescent="0.45">
      <c r="A203">
        <v>196</v>
      </c>
      <c r="B203" s="107" t="s">
        <v>573</v>
      </c>
      <c r="C203" s="79" t="s">
        <v>86</v>
      </c>
      <c r="D203"/>
      <c r="E203" s="6"/>
      <c r="F203" s="128">
        <v>1029.77</v>
      </c>
      <c r="G203" s="120"/>
      <c r="H203" s="120"/>
      <c r="I203" s="240">
        <f t="shared" si="2"/>
        <v>67952.229999999938</v>
      </c>
      <c r="J203"/>
    </row>
    <row r="204" spans="1:10" s="62" customFormat="1" x14ac:dyDescent="0.45">
      <c r="A204">
        <v>197</v>
      </c>
      <c r="B204" s="107" t="s">
        <v>573</v>
      </c>
      <c r="C204" s="79" t="s">
        <v>87</v>
      </c>
      <c r="D204"/>
      <c r="E204" s="6"/>
      <c r="F204" s="128">
        <v>775.76</v>
      </c>
      <c r="G204" s="120"/>
      <c r="H204" s="120"/>
      <c r="I204" s="240">
        <f t="shared" si="2"/>
        <v>68727.989999999932</v>
      </c>
      <c r="J204"/>
    </row>
    <row r="205" spans="1:10" s="62" customFormat="1" x14ac:dyDescent="0.45">
      <c r="A205">
        <v>198</v>
      </c>
      <c r="B205" s="107" t="s">
        <v>573</v>
      </c>
      <c r="C205" s="79" t="s">
        <v>85</v>
      </c>
      <c r="D205"/>
      <c r="E205" s="6"/>
      <c r="F205" s="128">
        <v>761.14</v>
      </c>
      <c r="G205" s="120"/>
      <c r="H205" s="120"/>
      <c r="I205" s="240">
        <f t="shared" ref="I205:I209" si="3">I204+F205-G205-H205</f>
        <v>69489.129999999932</v>
      </c>
      <c r="J205"/>
    </row>
    <row r="206" spans="1:10" s="62" customFormat="1" x14ac:dyDescent="0.45">
      <c r="A206">
        <v>199</v>
      </c>
      <c r="B206" s="107" t="s">
        <v>573</v>
      </c>
      <c r="C206" s="79" t="s">
        <v>85</v>
      </c>
      <c r="D206"/>
      <c r="E206" s="6"/>
      <c r="F206" s="128">
        <v>426.19</v>
      </c>
      <c r="G206" s="120"/>
      <c r="H206" s="120"/>
      <c r="I206" s="240">
        <f t="shared" si="3"/>
        <v>69915.319999999934</v>
      </c>
      <c r="J206"/>
    </row>
    <row r="207" spans="1:10" s="62" customFormat="1" x14ac:dyDescent="0.45">
      <c r="A207">
        <v>200</v>
      </c>
      <c r="B207" s="107" t="s">
        <v>573</v>
      </c>
      <c r="C207" s="79" t="s">
        <v>85</v>
      </c>
      <c r="D207"/>
      <c r="E207" s="6"/>
      <c r="F207" s="128">
        <v>379.29</v>
      </c>
      <c r="G207" s="120"/>
      <c r="H207" s="120"/>
      <c r="I207" s="240">
        <f t="shared" si="3"/>
        <v>70294.609999999928</v>
      </c>
      <c r="J207"/>
    </row>
    <row r="208" spans="1:10" s="62" customFormat="1" x14ac:dyDescent="0.45">
      <c r="A208">
        <v>201</v>
      </c>
      <c r="B208" s="107" t="s">
        <v>573</v>
      </c>
      <c r="C208" s="79" t="s">
        <v>85</v>
      </c>
      <c r="D208"/>
      <c r="E208" s="6"/>
      <c r="F208" s="128">
        <v>369.25</v>
      </c>
      <c r="G208" s="120"/>
      <c r="H208" s="120"/>
      <c r="I208" s="240">
        <f t="shared" si="3"/>
        <v>70663.859999999928</v>
      </c>
      <c r="J208"/>
    </row>
    <row r="209" spans="1:10" s="62" customFormat="1" x14ac:dyDescent="0.45">
      <c r="A209">
        <v>202</v>
      </c>
      <c r="B209" s="107" t="s">
        <v>573</v>
      </c>
      <c r="C209" s="79" t="s">
        <v>86</v>
      </c>
      <c r="D209"/>
      <c r="E209" s="6"/>
      <c r="F209" s="128">
        <v>367</v>
      </c>
      <c r="G209" s="120"/>
      <c r="H209" s="120"/>
      <c r="I209" s="240">
        <f t="shared" si="3"/>
        <v>71030.859999999928</v>
      </c>
      <c r="J209"/>
    </row>
    <row r="210" spans="1:10" s="62" customFormat="1" x14ac:dyDescent="0.45">
      <c r="A210">
        <v>203</v>
      </c>
      <c r="B210" s="107" t="s">
        <v>573</v>
      </c>
      <c r="C210" s="79" t="s">
        <v>85</v>
      </c>
      <c r="D210"/>
      <c r="E210" s="6"/>
      <c r="F210" s="128">
        <v>323.17</v>
      </c>
      <c r="G210" s="120"/>
      <c r="H210" s="120"/>
      <c r="I210" s="240">
        <f>I209+F210-G210-H210</f>
        <v>71354.029999999926</v>
      </c>
      <c r="J210"/>
    </row>
    <row r="211" spans="1:10" s="62" customFormat="1" x14ac:dyDescent="0.45">
      <c r="A211">
        <v>204</v>
      </c>
      <c r="B211" s="107" t="s">
        <v>572</v>
      </c>
      <c r="C211" s="79" t="s">
        <v>87</v>
      </c>
      <c r="D211"/>
      <c r="E211" s="6"/>
      <c r="F211" s="128">
        <v>160</v>
      </c>
      <c r="G211" s="120"/>
      <c r="H211" s="120"/>
      <c r="I211" s="240">
        <f t="shared" ref="I211:I239" si="4">I210+F211-G211-H211</f>
        <v>71514.029999999926</v>
      </c>
      <c r="J211"/>
    </row>
    <row r="212" spans="1:10" s="62" customFormat="1" x14ac:dyDescent="0.45">
      <c r="A212">
        <v>205</v>
      </c>
      <c r="B212" s="107" t="s">
        <v>572</v>
      </c>
      <c r="C212" s="79" t="s">
        <v>115</v>
      </c>
      <c r="D212"/>
      <c r="E212" s="6"/>
      <c r="F212" s="128">
        <v>530.74</v>
      </c>
      <c r="G212" s="120"/>
      <c r="H212" s="120"/>
      <c r="I212" s="240">
        <f t="shared" si="4"/>
        <v>72044.769999999931</v>
      </c>
      <c r="J212"/>
    </row>
    <row r="213" spans="1:10" s="62" customFormat="1" x14ac:dyDescent="0.45">
      <c r="A213">
        <v>206</v>
      </c>
      <c r="B213" s="107" t="s">
        <v>572</v>
      </c>
      <c r="C213" s="79" t="s">
        <v>118</v>
      </c>
      <c r="D213"/>
      <c r="E213" s="6"/>
      <c r="F213" s="6"/>
      <c r="G213" s="250">
        <v>100</v>
      </c>
      <c r="H213" s="120"/>
      <c r="I213" s="240">
        <f t="shared" si="4"/>
        <v>71944.769999999931</v>
      </c>
      <c r="J213"/>
    </row>
    <row r="214" spans="1:10" s="62" customFormat="1" x14ac:dyDescent="0.45">
      <c r="A214">
        <v>207</v>
      </c>
      <c r="B214" s="107" t="s">
        <v>572</v>
      </c>
      <c r="C214" s="79" t="s">
        <v>115</v>
      </c>
      <c r="D214"/>
      <c r="E214" s="6"/>
      <c r="F214" s="128">
        <v>430</v>
      </c>
      <c r="G214" s="120"/>
      <c r="H214" s="120"/>
      <c r="I214" s="240">
        <f t="shared" si="4"/>
        <v>72374.769999999931</v>
      </c>
      <c r="J214"/>
    </row>
    <row r="215" spans="1:10" s="62" customFormat="1" x14ac:dyDescent="0.45">
      <c r="A215">
        <v>208</v>
      </c>
      <c r="B215" s="107" t="s">
        <v>572</v>
      </c>
      <c r="C215" s="79" t="s">
        <v>577</v>
      </c>
      <c r="D215"/>
      <c r="E215" s="6"/>
      <c r="F215" s="128">
        <v>413.14</v>
      </c>
      <c r="G215" s="120"/>
      <c r="H215" s="120"/>
      <c r="I215" s="240">
        <f t="shared" si="4"/>
        <v>72787.909999999931</v>
      </c>
      <c r="J215"/>
    </row>
    <row r="216" spans="1:10" s="62" customFormat="1" x14ac:dyDescent="0.45">
      <c r="A216">
        <v>209</v>
      </c>
      <c r="B216" s="107" t="s">
        <v>572</v>
      </c>
      <c r="C216" s="79" t="s">
        <v>87</v>
      </c>
      <c r="D216"/>
      <c r="E216" s="6"/>
      <c r="F216" s="128">
        <v>338</v>
      </c>
      <c r="G216" s="120"/>
      <c r="H216" s="120"/>
      <c r="I216" s="240">
        <f t="shared" si="4"/>
        <v>73125.909999999931</v>
      </c>
      <c r="J216"/>
    </row>
    <row r="217" spans="1:10" s="62" customFormat="1" x14ac:dyDescent="0.45">
      <c r="A217">
        <v>210</v>
      </c>
      <c r="B217" s="107" t="s">
        <v>572</v>
      </c>
      <c r="C217" s="79" t="s">
        <v>85</v>
      </c>
      <c r="D217"/>
      <c r="E217" s="6"/>
      <c r="F217" s="128">
        <v>333.4</v>
      </c>
      <c r="G217" s="120"/>
      <c r="H217" s="120"/>
      <c r="I217" s="240">
        <f t="shared" si="4"/>
        <v>73459.309999999925</v>
      </c>
      <c r="J217"/>
    </row>
    <row r="218" spans="1:10" s="62" customFormat="1" x14ac:dyDescent="0.45">
      <c r="A218">
        <v>211</v>
      </c>
      <c r="B218" s="107" t="s">
        <v>572</v>
      </c>
      <c r="C218" s="79" t="s">
        <v>528</v>
      </c>
      <c r="D218"/>
      <c r="E218" s="6"/>
      <c r="F218" s="6"/>
      <c r="G218" s="249">
        <v>50</v>
      </c>
      <c r="H218" s="120"/>
      <c r="I218" s="240">
        <f t="shared" si="4"/>
        <v>73409.309999999925</v>
      </c>
      <c r="J218"/>
    </row>
    <row r="219" spans="1:10" s="62" customFormat="1" x14ac:dyDescent="0.45">
      <c r="A219">
        <v>212</v>
      </c>
      <c r="B219" s="107" t="s">
        <v>576</v>
      </c>
      <c r="C219" s="79" t="s">
        <v>119</v>
      </c>
      <c r="D219"/>
      <c r="E219" s="6"/>
      <c r="F219" s="6"/>
      <c r="G219" s="120"/>
      <c r="H219" s="120">
        <v>0.75</v>
      </c>
      <c r="I219" s="240">
        <f t="shared" si="4"/>
        <v>73408.559999999925</v>
      </c>
      <c r="J219"/>
    </row>
    <row r="220" spans="1:10" s="62" customFormat="1" x14ac:dyDescent="0.45">
      <c r="A220">
        <v>213</v>
      </c>
      <c r="B220" s="107" t="s">
        <v>576</v>
      </c>
      <c r="C220" s="79" t="s">
        <v>579</v>
      </c>
      <c r="D220"/>
      <c r="E220" s="6"/>
      <c r="F220" s="6"/>
      <c r="G220" s="249">
        <v>15043.17</v>
      </c>
      <c r="H220" s="120"/>
      <c r="I220" s="240">
        <f t="shared" si="4"/>
        <v>58365.389999999927</v>
      </c>
      <c r="J220"/>
    </row>
    <row r="221" spans="1:10" s="62" customFormat="1" x14ac:dyDescent="0.45">
      <c r="A221">
        <v>214</v>
      </c>
      <c r="B221" s="107" t="s">
        <v>576</v>
      </c>
      <c r="C221" s="79" t="s">
        <v>191</v>
      </c>
      <c r="D221"/>
      <c r="E221" s="6"/>
      <c r="F221" s="6"/>
      <c r="G221" s="250">
        <v>50</v>
      </c>
      <c r="H221" s="120"/>
      <c r="I221" s="240">
        <f t="shared" si="4"/>
        <v>58315.389999999927</v>
      </c>
      <c r="J221"/>
    </row>
    <row r="222" spans="1:10" s="62" customFormat="1" x14ac:dyDescent="0.45">
      <c r="A222">
        <v>215</v>
      </c>
      <c r="B222" s="107" t="s">
        <v>576</v>
      </c>
      <c r="C222" s="79" t="s">
        <v>578</v>
      </c>
      <c r="D222"/>
      <c r="E222" s="6"/>
      <c r="F222" s="6"/>
      <c r="G222" s="120"/>
      <c r="H222" s="120">
        <v>1</v>
      </c>
      <c r="I222" s="240">
        <f t="shared" si="4"/>
        <v>58314.389999999927</v>
      </c>
      <c r="J222"/>
    </row>
    <row r="223" spans="1:10" s="62" customFormat="1" x14ac:dyDescent="0.45">
      <c r="A223">
        <v>216</v>
      </c>
      <c r="B223" s="107" t="s">
        <v>576</v>
      </c>
      <c r="C223" s="79" t="s">
        <v>85</v>
      </c>
      <c r="D223"/>
      <c r="E223" s="6"/>
      <c r="F223" s="128">
        <v>409</v>
      </c>
      <c r="G223" s="120"/>
      <c r="H223" s="120"/>
      <c r="I223" s="240">
        <f t="shared" si="4"/>
        <v>58723.389999999927</v>
      </c>
      <c r="J223"/>
    </row>
    <row r="224" spans="1:10" s="62" customFormat="1" x14ac:dyDescent="0.45">
      <c r="A224">
        <v>217</v>
      </c>
      <c r="B224" s="107" t="s">
        <v>576</v>
      </c>
      <c r="C224" s="79" t="s">
        <v>87</v>
      </c>
      <c r="D224"/>
      <c r="E224" s="6"/>
      <c r="F224" s="128">
        <v>405</v>
      </c>
      <c r="G224" s="120"/>
      <c r="H224" s="120"/>
      <c r="I224" s="240">
        <f t="shared" si="4"/>
        <v>59128.389999999927</v>
      </c>
      <c r="J224"/>
    </row>
    <row r="225" spans="1:10" s="62" customFormat="1" x14ac:dyDescent="0.45">
      <c r="A225">
        <v>218</v>
      </c>
      <c r="B225" s="107" t="s">
        <v>576</v>
      </c>
      <c r="C225" s="79" t="s">
        <v>85</v>
      </c>
      <c r="D225"/>
      <c r="E225" s="6"/>
      <c r="F225" s="128">
        <v>387.46</v>
      </c>
      <c r="G225" s="120"/>
      <c r="H225" s="120"/>
      <c r="I225" s="240">
        <f t="shared" si="4"/>
        <v>59515.849999999926</v>
      </c>
      <c r="J225"/>
    </row>
    <row r="226" spans="1:10" s="62" customFormat="1" x14ac:dyDescent="0.45">
      <c r="A226">
        <v>219</v>
      </c>
      <c r="B226" s="107" t="s">
        <v>576</v>
      </c>
      <c r="C226" s="79" t="s">
        <v>85</v>
      </c>
      <c r="D226"/>
      <c r="E226" s="6"/>
      <c r="F226" s="128">
        <v>363</v>
      </c>
      <c r="G226" s="120"/>
      <c r="H226" s="120"/>
      <c r="I226" s="240">
        <f t="shared" si="4"/>
        <v>59878.849999999926</v>
      </c>
      <c r="J226"/>
    </row>
    <row r="227" spans="1:10" s="62" customFormat="1" x14ac:dyDescent="0.45">
      <c r="A227">
        <v>220</v>
      </c>
      <c r="B227" s="107" t="s">
        <v>576</v>
      </c>
      <c r="C227" s="79" t="s">
        <v>85</v>
      </c>
      <c r="D227"/>
      <c r="E227" s="6"/>
      <c r="F227" s="128">
        <v>349.67</v>
      </c>
      <c r="G227" s="120"/>
      <c r="H227" s="120"/>
      <c r="I227" s="240">
        <f t="shared" si="4"/>
        <v>60228.519999999924</v>
      </c>
      <c r="J227"/>
    </row>
    <row r="228" spans="1:10" s="62" customFormat="1" x14ac:dyDescent="0.45">
      <c r="A228">
        <v>221</v>
      </c>
      <c r="B228" s="107" t="s">
        <v>576</v>
      </c>
      <c r="C228" s="79" t="s">
        <v>87</v>
      </c>
      <c r="D228"/>
      <c r="E228" s="6"/>
      <c r="F228" s="128">
        <v>344.3</v>
      </c>
      <c r="G228" s="120"/>
      <c r="H228" s="120"/>
      <c r="I228" s="240">
        <f t="shared" si="4"/>
        <v>60572.819999999927</v>
      </c>
      <c r="J228"/>
    </row>
    <row r="229" spans="1:10" s="62" customFormat="1" x14ac:dyDescent="0.45">
      <c r="A229">
        <v>222</v>
      </c>
      <c r="B229" s="107" t="s">
        <v>576</v>
      </c>
      <c r="C229" s="79" t="s">
        <v>85</v>
      </c>
      <c r="D229"/>
      <c r="E229" s="6"/>
      <c r="F229" s="128">
        <v>323.76</v>
      </c>
      <c r="G229" s="120"/>
      <c r="H229" s="120"/>
      <c r="I229" s="240">
        <f t="shared" si="4"/>
        <v>60896.579999999929</v>
      </c>
      <c r="J229"/>
    </row>
    <row r="230" spans="1:10" s="62" customFormat="1" x14ac:dyDescent="0.45">
      <c r="A230">
        <v>223</v>
      </c>
      <c r="B230" s="107" t="s">
        <v>576</v>
      </c>
      <c r="C230" s="79" t="s">
        <v>85</v>
      </c>
      <c r="D230"/>
      <c r="E230" s="6"/>
      <c r="F230" s="128">
        <v>323.14999999999998</v>
      </c>
      <c r="G230" s="120"/>
      <c r="H230" s="120"/>
      <c r="I230" s="240">
        <f t="shared" si="4"/>
        <v>61219.72999999993</v>
      </c>
      <c r="J230"/>
    </row>
    <row r="231" spans="1:10" s="62" customFormat="1" x14ac:dyDescent="0.45">
      <c r="A231">
        <v>224</v>
      </c>
      <c r="B231" s="107" t="s">
        <v>582</v>
      </c>
      <c r="C231" s="79" t="s">
        <v>211</v>
      </c>
      <c r="D231"/>
      <c r="E231" s="6"/>
      <c r="F231" s="6"/>
      <c r="G231" s="120"/>
      <c r="H231" s="120">
        <v>35</v>
      </c>
      <c r="I231" s="240">
        <f t="shared" si="4"/>
        <v>61184.72999999993</v>
      </c>
      <c r="J231"/>
    </row>
    <row r="232" spans="1:10" s="62" customFormat="1" x14ac:dyDescent="0.45">
      <c r="A232">
        <v>225</v>
      </c>
      <c r="B232" s="107" t="s">
        <v>582</v>
      </c>
      <c r="C232" s="79" t="s">
        <v>212</v>
      </c>
      <c r="D232"/>
      <c r="E232" s="6"/>
      <c r="F232" s="6"/>
      <c r="G232" s="120"/>
      <c r="H232" s="120">
        <v>5.5</v>
      </c>
      <c r="I232" s="240">
        <f t="shared" si="4"/>
        <v>61179.22999999993</v>
      </c>
      <c r="J232"/>
    </row>
    <row r="233" spans="1:10" s="62" customFormat="1" x14ac:dyDescent="0.45">
      <c r="A233">
        <v>226</v>
      </c>
      <c r="B233" s="107" t="s">
        <v>582</v>
      </c>
      <c r="C233" s="79" t="s">
        <v>85</v>
      </c>
      <c r="D233"/>
      <c r="E233" s="6"/>
      <c r="F233" s="128">
        <v>1055</v>
      </c>
      <c r="G233" s="120"/>
      <c r="H233" s="120"/>
      <c r="I233" s="240">
        <f t="shared" si="4"/>
        <v>62234.22999999993</v>
      </c>
      <c r="J233"/>
    </row>
    <row r="234" spans="1:10" s="62" customFormat="1" x14ac:dyDescent="0.45">
      <c r="A234">
        <v>227</v>
      </c>
      <c r="B234" s="107" t="s">
        <v>582</v>
      </c>
      <c r="C234" s="79" t="s">
        <v>115</v>
      </c>
      <c r="D234"/>
      <c r="E234" s="6"/>
      <c r="F234" s="128">
        <v>402.23</v>
      </c>
      <c r="G234" s="120"/>
      <c r="H234" s="120"/>
      <c r="I234" s="240">
        <f t="shared" si="4"/>
        <v>62636.459999999934</v>
      </c>
      <c r="J234"/>
    </row>
    <row r="235" spans="1:10" s="62" customFormat="1" x14ac:dyDescent="0.45">
      <c r="A235">
        <v>228</v>
      </c>
      <c r="B235" s="107" t="s">
        <v>582</v>
      </c>
      <c r="C235" s="79" t="s">
        <v>85</v>
      </c>
      <c r="D235"/>
      <c r="E235" s="6"/>
      <c r="F235" s="128">
        <v>361.5</v>
      </c>
      <c r="G235" s="120"/>
      <c r="H235" s="120"/>
      <c r="I235" s="240">
        <f t="shared" si="4"/>
        <v>62997.959999999934</v>
      </c>
      <c r="J235"/>
    </row>
    <row r="236" spans="1:10" s="62" customFormat="1" x14ac:dyDescent="0.45">
      <c r="A236">
        <v>229</v>
      </c>
      <c r="B236" s="107" t="s">
        <v>582</v>
      </c>
      <c r="C236" s="79" t="s">
        <v>115</v>
      </c>
      <c r="D236"/>
      <c r="E236" s="6"/>
      <c r="F236" s="128">
        <v>358.34</v>
      </c>
      <c r="G236" s="120"/>
      <c r="H236" s="120"/>
      <c r="I236" s="240">
        <f t="shared" si="4"/>
        <v>63356.29999999993</v>
      </c>
      <c r="J236"/>
    </row>
    <row r="237" spans="1:10" s="62" customFormat="1" x14ac:dyDescent="0.45">
      <c r="A237">
        <v>230</v>
      </c>
      <c r="B237" s="107" t="s">
        <v>581</v>
      </c>
      <c r="C237" s="79" t="s">
        <v>119</v>
      </c>
      <c r="D237"/>
      <c r="E237" s="6"/>
      <c r="F237" s="6"/>
      <c r="G237" s="120"/>
      <c r="H237" s="120">
        <v>0.05</v>
      </c>
      <c r="I237" s="240">
        <f t="shared" si="4"/>
        <v>63356.249999999927</v>
      </c>
      <c r="J237"/>
    </row>
    <row r="238" spans="1:10" s="62" customFormat="1" x14ac:dyDescent="0.45">
      <c r="A238">
        <v>231</v>
      </c>
      <c r="B238" s="107" t="s">
        <v>581</v>
      </c>
      <c r="C238" s="79" t="s">
        <v>113</v>
      </c>
      <c r="D238"/>
      <c r="E238" s="6"/>
      <c r="F238" s="128">
        <v>795.26</v>
      </c>
      <c r="G238" s="120"/>
      <c r="H238" s="120"/>
      <c r="I238" s="240">
        <f t="shared" si="4"/>
        <v>64151.509999999929</v>
      </c>
      <c r="J238"/>
    </row>
    <row r="239" spans="1:10" s="62" customFormat="1" x14ac:dyDescent="0.45">
      <c r="A239">
        <v>232</v>
      </c>
      <c r="B239" s="107" t="s">
        <v>581</v>
      </c>
      <c r="C239" s="79" t="s">
        <v>85</v>
      </c>
      <c r="D239"/>
      <c r="E239" s="6"/>
      <c r="F239" s="128">
        <v>450</v>
      </c>
      <c r="G239" s="120"/>
      <c r="H239" s="120"/>
      <c r="I239" s="240">
        <f t="shared" si="4"/>
        <v>64601.509999999929</v>
      </c>
      <c r="J239"/>
    </row>
    <row r="240" spans="1:10" s="62" customFormat="1" ht="14.65" thickBot="1" x14ac:dyDescent="0.5">
      <c r="A240"/>
      <c r="B240" s="107"/>
      <c r="C240" s="80"/>
      <c r="D240"/>
      <c r="E240" s="6"/>
      <c r="F240" s="84">
        <f>SUM(F8:F239)</f>
        <v>72858.119999999952</v>
      </c>
      <c r="G240" s="122">
        <f>SUM(G8:G239)</f>
        <v>63159.61</v>
      </c>
      <c r="H240" s="88">
        <f>SUM(H8:H239)</f>
        <v>91.94</v>
      </c>
      <c r="I240" s="7"/>
      <c r="J240"/>
    </row>
    <row r="241" spans="1:10" s="62" customFormat="1" ht="14.65" thickTop="1" x14ac:dyDescent="0.45">
      <c r="A241"/>
      <c r="B241" s="107" t="s">
        <v>25</v>
      </c>
      <c r="C241" s="81" t="s">
        <v>25</v>
      </c>
      <c r="D241" s="6" t="s">
        <v>25</v>
      </c>
      <c r="E241" s="6" t="s">
        <v>25</v>
      </c>
      <c r="F241" s="47"/>
      <c r="G241" s="120"/>
      <c r="H241" s="86"/>
      <c r="I241" s="7"/>
      <c r="J241"/>
    </row>
    <row r="242" spans="1:10" s="62" customFormat="1" x14ac:dyDescent="0.45">
      <c r="A242"/>
      <c r="B242" s="107"/>
      <c r="C242" s="96" t="s">
        <v>25</v>
      </c>
      <c r="D242"/>
      <c r="E242" s="6"/>
      <c r="F242" s="47" t="s">
        <v>25</v>
      </c>
      <c r="G242" s="120"/>
      <c r="H242" s="86"/>
      <c r="I242" s="7"/>
      <c r="J242"/>
    </row>
    <row r="243" spans="1:10" s="62" customFormat="1" x14ac:dyDescent="0.45">
      <c r="A243"/>
      <c r="B243" s="108"/>
      <c r="C243" s="97"/>
      <c r="D243" s="4"/>
      <c r="E243" s="16"/>
      <c r="F243" s="47"/>
      <c r="G243" s="120"/>
      <c r="H243" s="86"/>
      <c r="I243" s="7"/>
      <c r="J243"/>
    </row>
    <row r="244" spans="1:10" s="62" customFormat="1" x14ac:dyDescent="0.45">
      <c r="A244"/>
      <c r="B244" s="108"/>
      <c r="C244" s="307" t="s">
        <v>102</v>
      </c>
      <c r="D244" s="307"/>
      <c r="E244" s="307"/>
      <c r="F244" s="47"/>
      <c r="G244" s="120"/>
      <c r="H244" s="86"/>
      <c r="I244"/>
      <c r="J244"/>
    </row>
    <row r="245" spans="1:10" s="62" customFormat="1" x14ac:dyDescent="0.45">
      <c r="A245"/>
      <c r="B245" s="108"/>
      <c r="C245" s="98"/>
      <c r="D245" s="57"/>
      <c r="E245" s="57"/>
      <c r="F245" s="8"/>
      <c r="G245" s="120"/>
      <c r="H245" s="86"/>
      <c r="I245"/>
      <c r="J245"/>
    </row>
    <row r="246" spans="1:10" s="62" customFormat="1" x14ac:dyDescent="0.45">
      <c r="A246"/>
      <c r="B246" s="108"/>
      <c r="C246" s="99" t="s">
        <v>0</v>
      </c>
      <c r="D246" s="18" t="s">
        <v>12</v>
      </c>
      <c r="E246" s="18" t="s">
        <v>11</v>
      </c>
      <c r="F246" s="8"/>
      <c r="G246" s="120"/>
      <c r="H246" s="86"/>
      <c r="I246"/>
      <c r="J246"/>
    </row>
    <row r="247" spans="1:10" s="62" customFormat="1" x14ac:dyDescent="0.45">
      <c r="A247"/>
      <c r="B247" s="108"/>
      <c r="C247" s="61" t="s">
        <v>30</v>
      </c>
      <c r="D247" s="19"/>
      <c r="E247" s="13">
        <f>SUM(I7)</f>
        <v>54994.94</v>
      </c>
      <c r="F247" s="8"/>
      <c r="G247" s="120"/>
      <c r="H247" s="86"/>
      <c r="I247"/>
      <c r="J247" s="50"/>
    </row>
    <row r="248" spans="1:10" s="62" customFormat="1" x14ac:dyDescent="0.45">
      <c r="A248"/>
      <c r="B248" s="108"/>
      <c r="C248" s="60" t="s">
        <v>42</v>
      </c>
      <c r="D248" s="19" t="s">
        <v>25</v>
      </c>
      <c r="E248" s="12">
        <f>SUM(F240)</f>
        <v>72858.119999999952</v>
      </c>
      <c r="F248" s="8"/>
      <c r="G248" s="120"/>
      <c r="H248" s="86"/>
      <c r="I248"/>
      <c r="J248" s="50"/>
    </row>
    <row r="249" spans="1:10" s="62" customFormat="1" ht="15.75" x14ac:dyDescent="0.5">
      <c r="A249"/>
      <c r="B249" s="108"/>
      <c r="C249" s="20" t="s">
        <v>9</v>
      </c>
      <c r="D249" s="21" t="s">
        <v>25</v>
      </c>
      <c r="E249" s="24">
        <f>SUM(E247:E248)</f>
        <v>127853.05999999995</v>
      </c>
      <c r="F249" s="8"/>
      <c r="G249" s="120" t="s">
        <v>25</v>
      </c>
      <c r="H249" s="86"/>
      <c r="I249"/>
      <c r="J249" s="51">
        <v>43344</v>
      </c>
    </row>
    <row r="250" spans="1:10" s="62" customFormat="1" x14ac:dyDescent="0.45">
      <c r="A250"/>
      <c r="B250" s="108"/>
      <c r="C250" s="97"/>
      <c r="D250" s="4"/>
      <c r="E250" s="25"/>
      <c r="F250" s="8"/>
      <c r="G250" s="120"/>
      <c r="H250" s="86"/>
      <c r="I250"/>
      <c r="J250" s="46"/>
    </row>
    <row r="251" spans="1:10" s="62" customFormat="1" x14ac:dyDescent="0.45">
      <c r="A251"/>
      <c r="B251" s="108"/>
      <c r="C251" s="99" t="s">
        <v>1</v>
      </c>
      <c r="D251" s="4"/>
      <c r="E251" s="25"/>
      <c r="F251" s="8"/>
      <c r="G251" s="120"/>
      <c r="H251" s="86"/>
      <c r="I251"/>
      <c r="J251" s="46"/>
    </row>
    <row r="252" spans="1:10" s="62" customFormat="1" x14ac:dyDescent="0.45">
      <c r="A252"/>
      <c r="B252" s="108"/>
      <c r="C252" s="308" t="s">
        <v>53</v>
      </c>
      <c r="D252" s="308"/>
      <c r="E252" s="44">
        <f>SUM(G12)+G52+G53+G54+G47+G55+G59+G60+G58+G68+G69+G73+G74+G80+G111+G114+G115+G116+G177+G218+G220</f>
        <v>35226.959999999999</v>
      </c>
      <c r="F252" s="8"/>
      <c r="G252" s="120"/>
      <c r="H252" s="86"/>
      <c r="I252"/>
      <c r="J252" s="46"/>
    </row>
    <row r="253" spans="1:10" s="62" customFormat="1" x14ac:dyDescent="0.45">
      <c r="A253"/>
      <c r="B253" s="108"/>
      <c r="C253" s="308" t="s">
        <v>28</v>
      </c>
      <c r="D253" s="308"/>
      <c r="E253" s="45">
        <f>SUM(G107:G108)</f>
        <v>13705.2</v>
      </c>
      <c r="F253" s="8"/>
      <c r="G253" s="120"/>
      <c r="H253" s="86"/>
      <c r="I253"/>
      <c r="J253" s="46"/>
    </row>
    <row r="254" spans="1:10" s="62" customFormat="1" x14ac:dyDescent="0.45">
      <c r="A254"/>
      <c r="B254" s="108"/>
      <c r="C254" s="309" t="s">
        <v>27</v>
      </c>
      <c r="D254" s="310"/>
      <c r="E254" s="82">
        <f>SUM(G97:G106)</f>
        <v>5768.9</v>
      </c>
      <c r="F254" s="8"/>
      <c r="G254" s="120"/>
      <c r="H254" s="86"/>
      <c r="I254"/>
      <c r="J254" s="46"/>
    </row>
    <row r="255" spans="1:10" s="62" customFormat="1" x14ac:dyDescent="0.45">
      <c r="A255"/>
      <c r="B255" s="108"/>
      <c r="C255" s="309" t="s">
        <v>40</v>
      </c>
      <c r="D255" s="310"/>
      <c r="E255" s="39">
        <f>SUM(G41)+G96+G109+G110</f>
        <v>4306.6499999999996</v>
      </c>
      <c r="F255" s="8"/>
      <c r="G255" s="120"/>
      <c r="H255" s="86"/>
      <c r="I255"/>
      <c r="J255" s="46"/>
    </row>
    <row r="256" spans="1:10" s="62" customFormat="1" x14ac:dyDescent="0.45">
      <c r="A256"/>
      <c r="B256" s="108"/>
      <c r="C256" s="308" t="s">
        <v>29</v>
      </c>
      <c r="D256" s="308"/>
      <c r="E256" s="56">
        <f>SUM(G191)</f>
        <v>12.6</v>
      </c>
      <c r="F256" s="8"/>
      <c r="G256" s="120"/>
      <c r="H256" s="86"/>
      <c r="I256"/>
      <c r="J256" s="46"/>
    </row>
    <row r="257" spans="1:14" s="62" customFormat="1" x14ac:dyDescent="0.45">
      <c r="A257"/>
      <c r="B257" s="108"/>
      <c r="C257" s="308" t="s">
        <v>52</v>
      </c>
      <c r="D257" s="308"/>
      <c r="E257" s="40">
        <f>SUM(G10)+G11+G18+G57+G81+G82+G89+G90+G153+G163+G164+G190+G213+G221</f>
        <v>4139.3</v>
      </c>
      <c r="F257" s="8" t="s">
        <v>25</v>
      </c>
      <c r="G257" s="120"/>
      <c r="H257" s="86"/>
      <c r="I257"/>
      <c r="J257" s="46"/>
    </row>
    <row r="258" spans="1:14" s="62" customFormat="1" x14ac:dyDescent="0.45">
      <c r="A258"/>
      <c r="B258" s="108"/>
      <c r="C258" s="308" t="s">
        <v>43</v>
      </c>
      <c r="D258" s="308"/>
      <c r="E258" s="41">
        <f>SUM(H240)</f>
        <v>91.94</v>
      </c>
      <c r="F258" s="8" t="s">
        <v>25</v>
      </c>
      <c r="G258" s="120" t="s">
        <v>25</v>
      </c>
      <c r="H258" s="86"/>
      <c r="I258"/>
      <c r="J258" s="46"/>
    </row>
    <row r="259" spans="1:14" s="62" customFormat="1" x14ac:dyDescent="0.45">
      <c r="A259"/>
      <c r="B259" s="108"/>
      <c r="C259" s="100" t="s">
        <v>10</v>
      </c>
      <c r="D259" s="4"/>
      <c r="E259" s="43">
        <f>SUM(E252:E258)</f>
        <v>63251.55000000001</v>
      </c>
      <c r="F259" s="8"/>
      <c r="G259" s="120"/>
      <c r="H259" s="86"/>
      <c r="I259"/>
      <c r="J259" s="46"/>
    </row>
    <row r="260" spans="1:14" s="62" customFormat="1" ht="14.65" thickBot="1" x14ac:dyDescent="0.5">
      <c r="A260"/>
      <c r="B260" s="108"/>
      <c r="C260" s="97"/>
      <c r="D260" s="4"/>
      <c r="E260" s="23"/>
      <c r="F260" s="8"/>
      <c r="G260" s="120"/>
      <c r="H260" s="86"/>
      <c r="I260"/>
      <c r="J260" s="46"/>
    </row>
    <row r="261" spans="1:14" s="62" customFormat="1" ht="16.149999999999999" thickBot="1" x14ac:dyDescent="0.55000000000000004">
      <c r="A261"/>
      <c r="B261" s="108"/>
      <c r="C261" s="304" t="s">
        <v>3</v>
      </c>
      <c r="D261" s="305"/>
      <c r="E261" s="28">
        <f>SUM(-E259,E249)</f>
        <v>64601.509999999944</v>
      </c>
      <c r="F261" s="8"/>
      <c r="G261" s="120"/>
      <c r="H261" s="86"/>
      <c r="I261"/>
      <c r="J261" s="46" t="s">
        <v>24</v>
      </c>
    </row>
    <row r="262" spans="1:14" s="62" customFormat="1" x14ac:dyDescent="0.45">
      <c r="A262"/>
      <c r="B262" s="108"/>
      <c r="C262" s="97"/>
      <c r="D262" s="4"/>
      <c r="E262" s="31"/>
      <c r="F262" s="54"/>
      <c r="G262" s="120">
        <f>SUM(E261,-I239)</f>
        <v>0</v>
      </c>
      <c r="H262" s="86"/>
      <c r="I262"/>
      <c r="J262" s="50"/>
    </row>
    <row r="263" spans="1:14" s="62" customFormat="1" x14ac:dyDescent="0.45">
      <c r="A263"/>
      <c r="B263" s="108"/>
      <c r="C263" s="97"/>
      <c r="D263" s="4"/>
      <c r="E263" s="53"/>
      <c r="F263" s="54"/>
      <c r="G263" s="120"/>
      <c r="H263" s="86"/>
      <c r="I263"/>
      <c r="J263" s="50"/>
    </row>
    <row r="264" spans="1:14" s="62" customFormat="1" x14ac:dyDescent="0.45">
      <c r="A264"/>
      <c r="B264" s="107"/>
      <c r="C264" s="80"/>
      <c r="D264"/>
      <c r="E264" s="30"/>
      <c r="F264" s="54"/>
      <c r="G264" s="120"/>
      <c r="H264" s="86"/>
      <c r="I264"/>
      <c r="J264" s="50"/>
    </row>
    <row r="265" spans="1:14" s="62" customFormat="1" x14ac:dyDescent="0.45">
      <c r="A265"/>
      <c r="B265" s="107"/>
      <c r="C265" s="80"/>
      <c r="D265"/>
      <c r="E265" s="30"/>
      <c r="F265" s="8"/>
      <c r="G265" s="120"/>
      <c r="H265" s="86"/>
      <c r="I265"/>
      <c r="J265"/>
    </row>
    <row r="266" spans="1:14" s="8" customFormat="1" x14ac:dyDescent="0.45">
      <c r="A266"/>
      <c r="B266" s="107"/>
      <c r="C266" s="80"/>
      <c r="D266"/>
      <c r="E266" s="30"/>
      <c r="G266" s="120"/>
      <c r="H266" s="86"/>
      <c r="I266"/>
      <c r="J266"/>
      <c r="K266" s="63"/>
      <c r="L266" s="63"/>
      <c r="M266" s="63"/>
      <c r="N266" s="63"/>
    </row>
    <row r="267" spans="1:14" s="8" customFormat="1" x14ac:dyDescent="0.45">
      <c r="A267"/>
      <c r="B267" s="107"/>
      <c r="C267" s="80"/>
      <c r="D267"/>
      <c r="E267" s="30">
        <v>11</v>
      </c>
      <c r="G267" s="120"/>
      <c r="H267" s="86"/>
      <c r="I267"/>
      <c r="J267"/>
      <c r="K267" s="63"/>
      <c r="L267" s="63"/>
      <c r="M267" s="63"/>
      <c r="N267" s="63"/>
    </row>
    <row r="268" spans="1:14" s="8" customFormat="1" x14ac:dyDescent="0.45">
      <c r="A268"/>
      <c r="B268" s="107"/>
      <c r="C268" s="80"/>
      <c r="D268"/>
      <c r="E268" s="30"/>
      <c r="G268" s="120"/>
      <c r="H268" s="86"/>
      <c r="I268"/>
      <c r="J268"/>
      <c r="K268" s="63"/>
      <c r="L268" s="63"/>
      <c r="M268" s="63"/>
      <c r="N268" s="63"/>
    </row>
    <row r="269" spans="1:14" s="8" customFormat="1" x14ac:dyDescent="0.45">
      <c r="A269"/>
      <c r="B269" s="107"/>
      <c r="C269" s="80"/>
      <c r="D269"/>
      <c r="E269" s="30"/>
      <c r="G269" s="120"/>
      <c r="H269" s="86"/>
      <c r="I269"/>
      <c r="J269"/>
      <c r="K269" s="63"/>
      <c r="L269" s="63"/>
      <c r="M269" s="63"/>
      <c r="N269" s="63"/>
    </row>
    <row r="270" spans="1:14" s="8" customFormat="1" x14ac:dyDescent="0.45">
      <c r="A270"/>
      <c r="B270" s="107"/>
      <c r="C270" s="80"/>
      <c r="D270"/>
      <c r="E270" s="38"/>
      <c r="G270" s="120"/>
      <c r="H270" s="86"/>
      <c r="I270"/>
      <c r="J270"/>
      <c r="K270" s="63"/>
      <c r="L270" s="63"/>
      <c r="M270" s="63"/>
      <c r="N270" s="63"/>
    </row>
  </sheetData>
  <sortState xmlns:xlrd2="http://schemas.microsoft.com/office/spreadsheetml/2017/richdata2" ref="B231:F239">
    <sortCondition ref="B231:B239"/>
  </sortState>
  <mergeCells count="15">
    <mergeCell ref="C257:D257"/>
    <mergeCell ref="C258:D258"/>
    <mergeCell ref="C261:D261"/>
    <mergeCell ref="C244:E244"/>
    <mergeCell ref="C252:D252"/>
    <mergeCell ref="C253:D253"/>
    <mergeCell ref="C254:D254"/>
    <mergeCell ref="C255:D255"/>
    <mergeCell ref="C256:D256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83ab226-6c86-43c6-9d01-762813bdbe5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E9CA6AB8F0A141888545C98A3969D2" ma:contentTypeVersion="12" ma:contentTypeDescription="Crear nuevo documento." ma:contentTypeScope="" ma:versionID="2efac9332281516bb361bd25a6de398f">
  <xsd:schema xmlns:xsd="http://www.w3.org/2001/XMLSchema" xmlns:xs="http://www.w3.org/2001/XMLSchema" xmlns:p="http://schemas.microsoft.com/office/2006/metadata/properties" xmlns:ns3="a83ab226-6c86-43c6-9d01-762813bdbe5b" xmlns:ns4="f662d660-475c-4efe-8bb3-264eb00c7183" targetNamespace="http://schemas.microsoft.com/office/2006/metadata/properties" ma:root="true" ma:fieldsID="5c6d57bc218f21e30e1f6edfcb348814" ns3:_="" ns4:_="">
    <xsd:import namespace="a83ab226-6c86-43c6-9d01-762813bdbe5b"/>
    <xsd:import namespace="f662d660-475c-4efe-8bb3-264eb00c718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3ab226-6c86-43c6-9d01-762813bdb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62d660-475c-4efe-8bb3-264eb00c718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711832-279E-473A-BADE-0118916CE811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a83ab226-6c86-43c6-9d01-762813bdbe5b"/>
    <ds:schemaRef ds:uri="http://schemas.openxmlformats.org/package/2006/metadata/core-properties"/>
    <ds:schemaRef ds:uri="f662d660-475c-4efe-8bb3-264eb00c718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1A97479-A535-4785-875C-16D2A3167A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2B26AA-4B97-482E-ADBB-F5006E6737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3ab226-6c86-43c6-9d01-762813bdbe5b"/>
    <ds:schemaRef ds:uri="f662d660-475c-4efe-8bb3-264eb00c71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4</vt:i4>
      </vt:variant>
    </vt:vector>
  </HeadingPairs>
  <TitlesOfParts>
    <vt:vector size="22" baseType="lpstr">
      <vt:lpstr>EEFF 2025</vt:lpstr>
      <vt:lpstr>ENE25</vt:lpstr>
      <vt:lpstr>FEB25</vt:lpstr>
      <vt:lpstr>MAR25</vt:lpstr>
      <vt:lpstr>ABR25</vt:lpstr>
      <vt:lpstr>MAY25</vt:lpstr>
      <vt:lpstr>JUN25</vt:lpstr>
      <vt:lpstr>JUL25</vt:lpstr>
      <vt:lpstr>AGO25</vt:lpstr>
      <vt:lpstr>SET25</vt:lpstr>
      <vt:lpstr>OCT25</vt:lpstr>
      <vt:lpstr>NOV25</vt:lpstr>
      <vt:lpstr>DIC25</vt:lpstr>
      <vt:lpstr>Detallado </vt:lpstr>
      <vt:lpstr>Anual</vt:lpstr>
      <vt:lpstr>Seguridad</vt:lpstr>
      <vt:lpstr>ASBAU-THYSENKRUPP</vt:lpstr>
      <vt:lpstr>ELEVADORES PERUANOS</vt:lpstr>
      <vt:lpstr>'ASBAU-THYSENKRUPP'!Área_de_impresión</vt:lpstr>
      <vt:lpstr>'EEFF 2025'!Área_de_impresión</vt:lpstr>
      <vt:lpstr>'ELEVADORES PERUANOS'!Área_de_impresión</vt:lpstr>
      <vt:lpstr>'MAY25'!Área_de_impresión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</dc:creator>
  <cp:lastModifiedBy>Sergio Portilla</cp:lastModifiedBy>
  <cp:lastPrinted>2025-11-19T22:45:31Z</cp:lastPrinted>
  <dcterms:created xsi:type="dcterms:W3CDTF">2017-09-22T20:57:38Z</dcterms:created>
  <dcterms:modified xsi:type="dcterms:W3CDTF">2025-11-20T11:48:10Z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0x01010021E9CA6AB8F0A141888545C98A3969D2</vt:lpwstr>
  </property>
</Properties>
</file>