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E:\2026 JMC\"/>
    </mc:Choice>
  </mc:AlternateContent>
  <xr:revisionPtr revIDLastSave="0" documentId="13_ncr:1_{0BCAB881-FA2A-425E-8728-41EA3DEDFFEF}" xr6:coauthVersionLast="47" xr6:coauthVersionMax="47" xr10:uidLastSave="{00000000-0000-0000-0000-000000000000}"/>
  <bookViews>
    <workbookView xWindow="-98" yWindow="-98" windowWidth="19396" windowHeight="11475" tabRatio="835" xr2:uid="{00000000-000D-0000-FFFF-FFFF00000000}"/>
  </bookViews>
  <sheets>
    <sheet name="EEFF 2026" sheetId="8" r:id="rId1"/>
    <sheet name="ENE26" sheetId="27" r:id="rId2"/>
    <sheet name="FEB26" sheetId="28" r:id="rId3"/>
    <sheet name="MAR26" sheetId="29" r:id="rId4"/>
    <sheet name="ABR26" sheetId="30" state="hidden" r:id="rId5"/>
    <sheet name="MAY26" sheetId="31" state="hidden" r:id="rId6"/>
    <sheet name="JUN26" sheetId="32" state="hidden" r:id="rId7"/>
    <sheet name="JUL26" sheetId="33" state="hidden" r:id="rId8"/>
    <sheet name="AGO26" sheetId="34" state="hidden" r:id="rId9"/>
    <sheet name="SET26" sheetId="35" state="hidden" r:id="rId10"/>
    <sheet name="OCT26" sheetId="36" state="hidden" r:id="rId11"/>
    <sheet name="NOV26" sheetId="37" state="hidden" r:id="rId12"/>
    <sheet name="DIC26" sheetId="38" state="hidden" r:id="rId13"/>
    <sheet name="Detallado " sheetId="49" state="hidden" r:id="rId14"/>
    <sheet name="Anual" sheetId="48" state="hidden" r:id="rId15"/>
    <sheet name="Seguridad" sheetId="40" state="hidden" r:id="rId16"/>
    <sheet name="ASBAU-THYSENKRUPP" sheetId="12" state="hidden" r:id="rId17"/>
  </sheets>
  <externalReferences>
    <externalReference r:id="rId18"/>
  </externalReferences>
  <definedNames>
    <definedName name="_xlnm.Print_Area" localSheetId="16">'ASBAU-THYSENKRUPP'!$G$2:$O$133</definedName>
    <definedName name="_xlnm.Print_Area" localSheetId="0">'EEFF 2026'!$A$1:$O$35</definedName>
    <definedName name="_xlnm.Print_Area" localSheetId="5">'MAY26'!$A$1:$I$45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6" i="29" l="1"/>
  <c r="A148" i="29"/>
  <c r="A149" i="29"/>
  <c r="A150" i="29"/>
  <c r="A151" i="29"/>
  <c r="A152" i="29"/>
  <c r="A153" i="29"/>
  <c r="A154" i="29"/>
  <c r="A155" i="29"/>
  <c r="A156" i="29"/>
  <c r="A157" i="29"/>
  <c r="A158" i="29"/>
  <c r="A159" i="29"/>
  <c r="A160" i="29"/>
  <c r="A161" i="29"/>
  <c r="A162" i="29"/>
  <c r="E196" i="29"/>
  <c r="A145" i="29"/>
  <c r="A146" i="29"/>
  <c r="A147" i="29"/>
  <c r="T3" i="8" a="1"/>
  <c r="T3" i="8" s="1"/>
  <c r="T4" i="8" a="1"/>
  <c r="T4" i="8"/>
  <c r="T5" i="8" a="1"/>
  <c r="T5" i="8"/>
  <c r="A128" i="29"/>
  <c r="A129" i="29"/>
  <c r="A130" i="29"/>
  <c r="A131" i="29"/>
  <c r="A132" i="29"/>
  <c r="A133" i="29"/>
  <c r="A134" i="29"/>
  <c r="A135" i="29"/>
  <c r="A136" i="29"/>
  <c r="A137" i="29"/>
  <c r="A138" i="29"/>
  <c r="A139" i="29"/>
  <c r="A140" i="29"/>
  <c r="A141" i="29"/>
  <c r="A142" i="29"/>
  <c r="A143" i="29"/>
  <c r="A144" i="29"/>
  <c r="S3" i="8"/>
  <c r="G3" i="8"/>
  <c r="G4" i="8"/>
  <c r="E200" i="29"/>
  <c r="A127" i="29"/>
  <c r="A115" i="29"/>
  <c r="A116" i="29"/>
  <c r="A117" i="29"/>
  <c r="A118" i="29"/>
  <c r="A119" i="29"/>
  <c r="A120" i="29"/>
  <c r="A121" i="29"/>
  <c r="A122" i="29"/>
  <c r="A123" i="29"/>
  <c r="A124" i="29"/>
  <c r="A125" i="29"/>
  <c r="A126" i="29"/>
  <c r="J106" i="12"/>
  <c r="N114" i="12"/>
  <c r="A112" i="29"/>
  <c r="A113" i="29"/>
  <c r="A114" i="29"/>
  <c r="A106" i="29"/>
  <c r="A107" i="29"/>
  <c r="A108" i="29"/>
  <c r="A109" i="29"/>
  <c r="A110" i="29"/>
  <c r="A111" i="29"/>
  <c r="A104" i="29"/>
  <c r="A105" i="29"/>
  <c r="A102" i="29"/>
  <c r="A103" i="29"/>
  <c r="E199" i="29" l="1"/>
  <c r="G5" i="8" s="1"/>
  <c r="E198" i="29"/>
  <c r="E197" i="29"/>
  <c r="A90" i="29"/>
  <c r="A91" i="29"/>
  <c r="A92" i="29"/>
  <c r="A93" i="29"/>
  <c r="A94" i="29"/>
  <c r="A95" i="29"/>
  <c r="A96" i="29"/>
  <c r="A97" i="29"/>
  <c r="A98" i="29"/>
  <c r="A99" i="29"/>
  <c r="A100" i="29"/>
  <c r="A101" i="29"/>
  <c r="A83" i="29"/>
  <c r="A84" i="29"/>
  <c r="A85" i="29"/>
  <c r="A86" i="29"/>
  <c r="A87" i="29"/>
  <c r="A88" i="29"/>
  <c r="A89" i="29"/>
  <c r="A82" i="29" l="1"/>
  <c r="A78" i="29"/>
  <c r="A79" i="29"/>
  <c r="A80" i="29"/>
  <c r="A81" i="29"/>
  <c r="E201" i="29"/>
  <c r="A77" i="29"/>
  <c r="A76" i="29"/>
  <c r="A72" i="29"/>
  <c r="A73" i="29"/>
  <c r="A74" i="29"/>
  <c r="A75" i="29"/>
  <c r="A62" i="29"/>
  <c r="A63" i="29"/>
  <c r="A64" i="29"/>
  <c r="A65" i="29"/>
  <c r="A66" i="29"/>
  <c r="A67" i="29"/>
  <c r="A68" i="29"/>
  <c r="A69" i="29"/>
  <c r="A70" i="29"/>
  <c r="A71" i="29"/>
  <c r="A61" i="29"/>
  <c r="A50" i="29"/>
  <c r="A54" i="29"/>
  <c r="A55" i="29"/>
  <c r="A51" i="29"/>
  <c r="A60" i="29"/>
  <c r="A52" i="29"/>
  <c r="A53" i="29"/>
  <c r="A59" i="29"/>
  <c r="A58" i="29"/>
  <c r="A56" i="29"/>
  <c r="A57" i="29"/>
  <c r="C5" i="8" l="1"/>
  <c r="A41" i="29"/>
  <c r="A42" i="29"/>
  <c r="A43" i="29"/>
  <c r="A44" i="29"/>
  <c r="A45" i="29"/>
  <c r="A46" i="29"/>
  <c r="A47" i="29"/>
  <c r="A48" i="29"/>
  <c r="A49" i="29"/>
  <c r="H184" i="29"/>
  <c r="E202" i="29" s="1"/>
  <c r="E208" i="29" s="1"/>
  <c r="E209" i="29" s="1" a="1"/>
  <c r="E209" i="29" s="1"/>
  <c r="A31" i="29"/>
  <c r="A32" i="29"/>
  <c r="A33" i="29"/>
  <c r="A34" i="29"/>
  <c r="A35" i="29"/>
  <c r="A36" i="29"/>
  <c r="A37" i="29"/>
  <c r="A38" i="29"/>
  <c r="A39" i="29"/>
  <c r="A40" i="29"/>
  <c r="A27" i="29"/>
  <c r="A12" i="29"/>
  <c r="A13" i="29"/>
  <c r="A14" i="29"/>
  <c r="A15" i="29"/>
  <c r="A16" i="29"/>
  <c r="A17" i="29"/>
  <c r="A18" i="29"/>
  <c r="A19" i="29"/>
  <c r="A20" i="29"/>
  <c r="A21" i="29"/>
  <c r="A22" i="29"/>
  <c r="A23" i="29"/>
  <c r="A24" i="29"/>
  <c r="A25" i="29"/>
  <c r="A26" i="29"/>
  <c r="A28" i="29"/>
  <c r="A29" i="29"/>
  <c r="A30" i="29"/>
  <c r="I5" i="8"/>
  <c r="H5" i="8"/>
  <c r="E5" i="8"/>
  <c r="D5" i="8"/>
  <c r="G184" i="29"/>
  <c r="F184" i="29"/>
  <c r="E263" i="28"/>
  <c r="A8" i="29"/>
  <c r="A9" i="29"/>
  <c r="A10" i="29"/>
  <c r="A11" i="29"/>
  <c r="A238" i="28"/>
  <c r="A239" i="28"/>
  <c r="A240" i="28"/>
  <c r="A241" i="28"/>
  <c r="A242" i="28"/>
  <c r="A243" i="28"/>
  <c r="A244" i="28"/>
  <c r="A245" i="28"/>
  <c r="A231" i="28"/>
  <c r="A224" i="28"/>
  <c r="A225" i="28"/>
  <c r="A226" i="28"/>
  <c r="A227" i="28"/>
  <c r="A228" i="28"/>
  <c r="A229" i="28"/>
  <c r="A230" i="28"/>
  <c r="A232" i="28"/>
  <c r="A233" i="28"/>
  <c r="A234" i="28"/>
  <c r="A235" i="28"/>
  <c r="A236" i="28"/>
  <c r="A237" i="28"/>
  <c r="H246" i="28"/>
  <c r="F246" i="28"/>
  <c r="G246" i="28"/>
  <c r="E258" i="28"/>
  <c r="A210" i="28"/>
  <c r="A211" i="28"/>
  <c r="A212" i="28"/>
  <c r="A213" i="28"/>
  <c r="A214" i="28"/>
  <c r="A215" i="28"/>
  <c r="A216" i="28"/>
  <c r="A217" i="28"/>
  <c r="A218" i="28"/>
  <c r="A219" i="28"/>
  <c r="A220" i="28"/>
  <c r="A221" i="28"/>
  <c r="A222" i="28"/>
  <c r="A223" i="28"/>
  <c r="E203" i="29" l="1"/>
  <c r="J5" i="8"/>
  <c r="U3" i="8"/>
  <c r="T15" i="8"/>
  <c r="A204" i="28"/>
  <c r="A205" i="28"/>
  <c r="A206" i="28"/>
  <c r="A207" i="28"/>
  <c r="A208" i="28"/>
  <c r="A209" i="28"/>
  <c r="E262" i="28"/>
  <c r="A195" i="28"/>
  <c r="A196" i="28"/>
  <c r="A197" i="28"/>
  <c r="A198" i="28"/>
  <c r="A199" i="28"/>
  <c r="A200" i="28"/>
  <c r="A201" i="28"/>
  <c r="A202" i="28"/>
  <c r="A203" i="28"/>
  <c r="A192" i="28"/>
  <c r="A188" i="28"/>
  <c r="A189" i="28"/>
  <c r="A190" i="28"/>
  <c r="A191" i="28"/>
  <c r="A193" i="28"/>
  <c r="A194" i="28"/>
  <c r="E257" i="27"/>
  <c r="A182" i="28"/>
  <c r="A183" i="28"/>
  <c r="A184" i="28"/>
  <c r="A185" i="28"/>
  <c r="A186" i="28"/>
  <c r="A18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97" i="28"/>
  <c r="A98" i="28"/>
  <c r="A99" i="28"/>
  <c r="A100" i="28"/>
  <c r="A101" i="28"/>
  <c r="A102" i="28"/>
  <c r="A103" i="28"/>
  <c r="A104" i="28"/>
  <c r="A105" i="28"/>
  <c r="A106" i="28"/>
  <c r="A107" i="28"/>
  <c r="A108" i="28"/>
  <c r="A109" i="28"/>
  <c r="A110" i="28"/>
  <c r="A111" i="28"/>
  <c r="A112" i="28"/>
  <c r="A113" i="28"/>
  <c r="A114" i="28"/>
  <c r="A115" i="28"/>
  <c r="A116" i="28"/>
  <c r="A117" i="28"/>
  <c r="A118" i="28"/>
  <c r="A119" i="28"/>
  <c r="A120" i="28"/>
  <c r="A121" i="28"/>
  <c r="A122" i="28"/>
  <c r="A123" i="28"/>
  <c r="A124" i="28"/>
  <c r="A125" i="28"/>
  <c r="A126" i="28"/>
  <c r="A127" i="28"/>
  <c r="A128" i="28"/>
  <c r="A129" i="28"/>
  <c r="A130" i="28"/>
  <c r="A131" i="28"/>
  <c r="A132" i="28"/>
  <c r="A133" i="28"/>
  <c r="A134" i="28"/>
  <c r="A135" i="28"/>
  <c r="A136" i="28"/>
  <c r="A137" i="28"/>
  <c r="A138" i="28"/>
  <c r="A139" i="28"/>
  <c r="A140" i="28"/>
  <c r="A141" i="28"/>
  <c r="A142" i="28"/>
  <c r="A143" i="28"/>
  <c r="A144" i="28"/>
  <c r="A145" i="28"/>
  <c r="A146" i="28"/>
  <c r="A147" i="28"/>
  <c r="A148" i="28"/>
  <c r="A149" i="28"/>
  <c r="A150" i="28"/>
  <c r="A151" i="28"/>
  <c r="A152" i="28"/>
  <c r="A153" i="28"/>
  <c r="A154" i="28"/>
  <c r="A155" i="28"/>
  <c r="A156" i="28"/>
  <c r="A157" i="28"/>
  <c r="A158" i="28"/>
  <c r="A159" i="28"/>
  <c r="A160" i="28"/>
  <c r="A161" i="28"/>
  <c r="A162" i="28"/>
  <c r="A163" i="28"/>
  <c r="A164" i="28"/>
  <c r="A165" i="28"/>
  <c r="A166" i="28"/>
  <c r="A167" i="28"/>
  <c r="A168" i="28"/>
  <c r="A169" i="28"/>
  <c r="A170" i="28"/>
  <c r="A171" i="28"/>
  <c r="A172" i="28"/>
  <c r="A173" i="28"/>
  <c r="A174" i="28"/>
  <c r="A175" i="28"/>
  <c r="A176" i="28"/>
  <c r="A177" i="28"/>
  <c r="A178" i="28"/>
  <c r="A179" i="28"/>
  <c r="A180" i="28"/>
  <c r="A181" i="28"/>
  <c r="A7" i="28"/>
  <c r="A8" i="27"/>
  <c r="A9" i="27"/>
  <c r="A10" i="27"/>
  <c r="A11" i="27"/>
  <c r="A12" i="27"/>
  <c r="A13" i="27"/>
  <c r="A14" i="27"/>
  <c r="A15" i="27"/>
  <c r="A16" i="27"/>
  <c r="A17" i="27"/>
  <c r="A18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A54" i="27"/>
  <c r="A55" i="27"/>
  <c r="A56" i="27"/>
  <c r="A57" i="27"/>
  <c r="A58" i="27"/>
  <c r="A59" i="27"/>
  <c r="A60" i="27"/>
  <c r="A61" i="27"/>
  <c r="A62" i="27"/>
  <c r="A63" i="27"/>
  <c r="A64" i="27"/>
  <c r="A65" i="27"/>
  <c r="A66" i="27"/>
  <c r="A67" i="27"/>
  <c r="A68" i="27"/>
  <c r="A69" i="27"/>
  <c r="A70" i="27"/>
  <c r="A71" i="27"/>
  <c r="A72" i="27"/>
  <c r="A73" i="27"/>
  <c r="A74" i="27"/>
  <c r="A75" i="27"/>
  <c r="A76" i="27"/>
  <c r="A77" i="27"/>
  <c r="A78" i="27"/>
  <c r="A79" i="27"/>
  <c r="A80" i="27"/>
  <c r="A81" i="27"/>
  <c r="A82" i="27"/>
  <c r="A83" i="27"/>
  <c r="A84" i="27"/>
  <c r="A85" i="27"/>
  <c r="A86" i="27"/>
  <c r="A87" i="27"/>
  <c r="A88" i="27"/>
  <c r="A89" i="27"/>
  <c r="A90" i="27"/>
  <c r="A91" i="27"/>
  <c r="A92" i="27"/>
  <c r="A93" i="27"/>
  <c r="A94" i="27"/>
  <c r="A95" i="27"/>
  <c r="A96" i="27"/>
  <c r="A97" i="27"/>
  <c r="A98" i="27"/>
  <c r="A99" i="27"/>
  <c r="A100" i="27"/>
  <c r="A101" i="27"/>
  <c r="A102" i="27"/>
  <c r="A103" i="27"/>
  <c r="A104" i="27"/>
  <c r="A105" i="27"/>
  <c r="A106" i="27"/>
  <c r="A107" i="27"/>
  <c r="A108" i="27"/>
  <c r="A109" i="27"/>
  <c r="A110" i="27"/>
  <c r="A111" i="27"/>
  <c r="A112" i="27"/>
  <c r="A113" i="27"/>
  <c r="A114" i="27"/>
  <c r="A115" i="27"/>
  <c r="A116" i="27"/>
  <c r="A117" i="27"/>
  <c r="A118" i="27"/>
  <c r="A119" i="27"/>
  <c r="A120" i="27"/>
  <c r="A121" i="27"/>
  <c r="A122" i="27"/>
  <c r="A123" i="27"/>
  <c r="A124" i="27"/>
  <c r="A125" i="27"/>
  <c r="A126" i="27"/>
  <c r="A127" i="27"/>
  <c r="A128" i="27"/>
  <c r="A129" i="27"/>
  <c r="A130" i="27"/>
  <c r="A131" i="27"/>
  <c r="A132" i="27"/>
  <c r="A133" i="27"/>
  <c r="A134" i="27"/>
  <c r="A135" i="27"/>
  <c r="A136" i="27"/>
  <c r="A137" i="27"/>
  <c r="A138" i="27"/>
  <c r="A139" i="27"/>
  <c r="A140" i="27"/>
  <c r="A141" i="27"/>
  <c r="A142" i="27"/>
  <c r="A143" i="27"/>
  <c r="A144" i="27"/>
  <c r="A145" i="27"/>
  <c r="A146" i="27"/>
  <c r="A147" i="27"/>
  <c r="A148" i="27"/>
  <c r="A149" i="27"/>
  <c r="A150" i="27"/>
  <c r="A151" i="27"/>
  <c r="A152" i="27"/>
  <c r="A153" i="27"/>
  <c r="A154" i="27"/>
  <c r="A155" i="27"/>
  <c r="A156" i="27"/>
  <c r="A157" i="27"/>
  <c r="A158" i="27"/>
  <c r="A159" i="27"/>
  <c r="A160" i="27"/>
  <c r="A161" i="27"/>
  <c r="A162" i="27"/>
  <c r="A163" i="27"/>
  <c r="A164" i="27"/>
  <c r="A165" i="27"/>
  <c r="A166" i="27"/>
  <c r="A167" i="27"/>
  <c r="A168" i="27"/>
  <c r="A169" i="27"/>
  <c r="A170" i="27"/>
  <c r="A171" i="27"/>
  <c r="A172" i="27"/>
  <c r="A173" i="27"/>
  <c r="A174" i="27"/>
  <c r="A175" i="27"/>
  <c r="A176" i="27"/>
  <c r="A177" i="27"/>
  <c r="A178" i="27"/>
  <c r="A179" i="27"/>
  <c r="A180" i="27"/>
  <c r="A181" i="27"/>
  <c r="A182" i="27"/>
  <c r="A183" i="27"/>
  <c r="A184" i="27"/>
  <c r="A185" i="27"/>
  <c r="A186" i="27"/>
  <c r="A187" i="27"/>
  <c r="A188" i="27"/>
  <c r="A189" i="27"/>
  <c r="A190" i="27"/>
  <c r="A191" i="27"/>
  <c r="A192" i="27"/>
  <c r="A193" i="27"/>
  <c r="A194" i="27"/>
  <c r="A195" i="27"/>
  <c r="A196" i="27"/>
  <c r="A197" i="27"/>
  <c r="A198" i="27"/>
  <c r="A199" i="27"/>
  <c r="A200" i="27"/>
  <c r="A201" i="27"/>
  <c r="A202" i="27"/>
  <c r="A203" i="27"/>
  <c r="A204" i="27"/>
  <c r="A205" i="27"/>
  <c r="A206" i="27"/>
  <c r="A207" i="27"/>
  <c r="A208" i="27"/>
  <c r="A209" i="27"/>
  <c r="A210" i="27"/>
  <c r="A211" i="27"/>
  <c r="A212" i="27"/>
  <c r="A213" i="27"/>
  <c r="A214" i="27"/>
  <c r="A215" i="27"/>
  <c r="A216" i="27"/>
  <c r="A217" i="27"/>
  <c r="A218" i="27"/>
  <c r="A219" i="27"/>
  <c r="A220" i="27"/>
  <c r="A221" i="27"/>
  <c r="A222" i="27"/>
  <c r="A223" i="27"/>
  <c r="A224" i="27"/>
  <c r="A225" i="27"/>
  <c r="A226" i="27"/>
  <c r="A227" i="27"/>
  <c r="A228" i="27"/>
  <c r="A229" i="27"/>
  <c r="A230" i="27"/>
  <c r="A231" i="27"/>
  <c r="A232" i="27"/>
  <c r="A7" i="27"/>
  <c r="S5" i="8" l="1"/>
  <c r="U5" i="8" s="1"/>
  <c r="V5" i="8" s="1" a="1"/>
  <c r="V5" i="8" s="1"/>
  <c r="O5" i="8" s="1"/>
  <c r="E245" i="27"/>
  <c r="D180" i="12" l="1"/>
  <c r="E180" i="12"/>
  <c r="E261" i="28"/>
  <c r="E260" i="28"/>
  <c r="E259" i="28"/>
  <c r="L25" i="8" l="1"/>
  <c r="E250" i="27" l="1"/>
  <c r="E248" i="27" l="1"/>
  <c r="Q168" i="12" l="1"/>
  <c r="E247" i="27"/>
  <c r="E246" i="27"/>
  <c r="Q169" i="12"/>
  <c r="D22" i="48" l="1"/>
  <c r="I7" i="27" l="1"/>
  <c r="I8" i="27" s="1"/>
  <c r="I9" i="27" s="1"/>
  <c r="I10" i="27" s="1"/>
  <c r="I11" i="27" s="1"/>
  <c r="I12" i="27" s="1"/>
  <c r="I13" i="27" s="1"/>
  <c r="I14" i="27" s="1"/>
  <c r="I15" i="27" s="1"/>
  <c r="I16" i="27" s="1"/>
  <c r="I17" i="27" s="1"/>
  <c r="I18" i="27" s="1"/>
  <c r="I19" i="27" s="1"/>
  <c r="I20" i="27" l="1"/>
  <c r="I21" i="27" s="1"/>
  <c r="I22" i="27" s="1"/>
  <c r="I23" i="27" s="1"/>
  <c r="I24" i="27" s="1"/>
  <c r="I25" i="27" s="1"/>
  <c r="I26" i="27" s="1"/>
  <c r="I27" i="27" s="1"/>
  <c r="I28" i="27" s="1"/>
  <c r="I29" i="27" s="1"/>
  <c r="I30" i="27" s="1"/>
  <c r="I31" i="27" s="1"/>
  <c r="I32" i="27" s="1"/>
  <c r="I33" i="27" s="1"/>
  <c r="I34" i="27" s="1"/>
  <c r="I35" i="27" s="1"/>
  <c r="I36" i="27" s="1"/>
  <c r="I37" i="27" s="1"/>
  <c r="I38" i="27" s="1"/>
  <c r="I39" i="27" s="1"/>
  <c r="I40" i="27" s="1"/>
  <c r="I41" i="27" s="1"/>
  <c r="I42" i="27" s="1"/>
  <c r="I43" i="27" s="1"/>
  <c r="I44" i="27" s="1"/>
  <c r="I45" i="27" s="1"/>
  <c r="I46" i="27" s="1"/>
  <c r="I47" i="27" s="1"/>
  <c r="I48" i="27" s="1"/>
  <c r="I49" i="27" s="1"/>
  <c r="I50" i="27" s="1"/>
  <c r="I51" i="27" s="1"/>
  <c r="I52" i="27" s="1"/>
  <c r="I53" i="27" s="1"/>
  <c r="I54" i="27" s="1"/>
  <c r="I55" i="27" s="1"/>
  <c r="I56" i="27" s="1"/>
  <c r="I57" i="27" s="1"/>
  <c r="I58" i="27" s="1"/>
  <c r="I59" i="27" s="1"/>
  <c r="I60" i="27" s="1"/>
  <c r="I61" i="27" s="1"/>
  <c r="I62" i="27" s="1"/>
  <c r="I63" i="27" s="1"/>
  <c r="I64" i="27" s="1"/>
  <c r="I65" i="27" s="1"/>
  <c r="I66" i="27" s="1"/>
  <c r="I67" i="27" s="1"/>
  <c r="I68" i="27" s="1"/>
  <c r="I69" i="27" s="1"/>
  <c r="I70" i="27" s="1"/>
  <c r="I71" i="27" s="1"/>
  <c r="I72" i="27" s="1"/>
  <c r="I73" i="27" s="1"/>
  <c r="I74" i="27" s="1"/>
  <c r="I75" i="27" s="1"/>
  <c r="I76" i="27" s="1"/>
  <c r="I77" i="27" s="1"/>
  <c r="I78" i="27" s="1"/>
  <c r="I79" i="27" s="1"/>
  <c r="I80" i="27" s="1"/>
  <c r="I81" i="27" s="1"/>
  <c r="I82" i="27" s="1"/>
  <c r="I83" i="27" s="1"/>
  <c r="I84" i="27" s="1"/>
  <c r="I85" i="27" s="1"/>
  <c r="I86" i="27" s="1"/>
  <c r="I87" i="27" s="1"/>
  <c r="I88" i="27" s="1"/>
  <c r="I89" i="27" s="1"/>
  <c r="I90" i="27" s="1"/>
  <c r="I91" i="27" s="1"/>
  <c r="I92" i="27" s="1"/>
  <c r="I93" i="27" s="1"/>
  <c r="I94" i="27" s="1"/>
  <c r="I95" i="27" s="1"/>
  <c r="I96" i="27" s="1"/>
  <c r="I97" i="27" s="1"/>
  <c r="I98" i="27" s="1"/>
  <c r="I99" i="27" s="1"/>
  <c r="I100" i="27" s="1"/>
  <c r="I101" i="27" s="1"/>
  <c r="I102" i="27" s="1"/>
  <c r="I103" i="27" s="1"/>
  <c r="I104" i="27" s="1"/>
  <c r="I105" i="27" s="1"/>
  <c r="I106" i="27" s="1"/>
  <c r="I107" i="27" s="1"/>
  <c r="I108" i="27" l="1"/>
  <c r="I109" i="27" s="1"/>
  <c r="I110" i="27" s="1"/>
  <c r="I111" i="27" s="1"/>
  <c r="I112" i="27" s="1"/>
  <c r="I113" i="27" s="1"/>
  <c r="I114" i="27" s="1"/>
  <c r="I115" i="27" s="1"/>
  <c r="I116" i="27" s="1"/>
  <c r="I117" i="27" s="1"/>
  <c r="I118" i="27" s="1"/>
  <c r="I119" i="27" s="1"/>
  <c r="I120" i="27" s="1"/>
  <c r="I121" i="27" s="1"/>
  <c r="I122" i="27" s="1"/>
  <c r="I123" i="27" s="1"/>
  <c r="I124" i="27" s="1"/>
  <c r="I125" i="27" s="1"/>
  <c r="I126" i="27" s="1"/>
  <c r="I127" i="27" s="1"/>
  <c r="I128" i="27" s="1"/>
  <c r="I129" i="27" s="1"/>
  <c r="I130" i="27" s="1"/>
  <c r="I131" i="27" s="1"/>
  <c r="I132" i="27" s="1"/>
  <c r="I133" i="27" s="1"/>
  <c r="I134" i="27" s="1"/>
  <c r="I135" i="27" s="1"/>
  <c r="I136" i="27" s="1"/>
  <c r="I137" i="27" s="1"/>
  <c r="I138" i="27" s="1"/>
  <c r="I139" i="27" s="1"/>
  <c r="I140" i="27" s="1"/>
  <c r="I141" i="27" s="1"/>
  <c r="I142" i="27" s="1"/>
  <c r="I143" i="27" s="1"/>
  <c r="I144" i="27" s="1"/>
  <c r="I145" i="27" s="1"/>
  <c r="I146" i="27" s="1"/>
  <c r="I147" i="27" s="1"/>
  <c r="I148" i="27" s="1"/>
  <c r="I149" i="27" s="1"/>
  <c r="I150" i="27" s="1"/>
  <c r="I151" i="27" s="1"/>
  <c r="I152" i="27" s="1"/>
  <c r="I153" i="27" s="1"/>
  <c r="I154" i="27" s="1"/>
  <c r="I155" i="27" s="1"/>
  <c r="I156" i="27" s="1"/>
  <c r="I157" i="27" s="1"/>
  <c r="I158" i="27" s="1"/>
  <c r="I159" i="27" s="1"/>
  <c r="I160" i="27" s="1"/>
  <c r="I161" i="27" s="1"/>
  <c r="I162" i="27" s="1"/>
  <c r="I163" i="27" s="1"/>
  <c r="I164" i="27" s="1"/>
  <c r="I165" i="27" s="1"/>
  <c r="I166" i="27" s="1"/>
  <c r="I167" i="27" s="1"/>
  <c r="I168" i="27" s="1"/>
  <c r="I169" i="27" s="1"/>
  <c r="I170" i="27" s="1"/>
  <c r="I171" i="27" s="1"/>
  <c r="I172" i="27" s="1"/>
  <c r="I173" i="27" s="1"/>
  <c r="I174" i="27" s="1"/>
  <c r="I175" i="27" s="1"/>
  <c r="I176" i="27" s="1"/>
  <c r="I177" i="27" s="1"/>
  <c r="I178" i="27" s="1"/>
  <c r="I179" i="27" s="1"/>
  <c r="I180" i="27" s="1"/>
  <c r="I181" i="27" s="1"/>
  <c r="I182" i="27" s="1"/>
  <c r="I183" i="27" s="1"/>
  <c r="I184" i="27" s="1"/>
  <c r="I185" i="27" s="1"/>
  <c r="I186" i="27" s="1"/>
  <c r="I187" i="27" s="1"/>
  <c r="I188" i="27" s="1"/>
  <c r="I189" i="27" s="1"/>
  <c r="I190" i="27" s="1"/>
  <c r="I191" i="27" s="1"/>
  <c r="I192" i="27" s="1"/>
  <c r="I193" i="27" s="1"/>
  <c r="I194" i="27" s="1"/>
  <c r="I195" i="27" s="1"/>
  <c r="I196" i="27" s="1"/>
  <c r="I197" i="27" s="1"/>
  <c r="I198" i="27" s="1"/>
  <c r="I199" i="27" s="1"/>
  <c r="I200" i="27" s="1"/>
  <c r="I201" i="27" s="1"/>
  <c r="I202" i="27" s="1"/>
  <c r="I203" i="27" s="1"/>
  <c r="I204" i="27" s="1"/>
  <c r="I205" i="27" s="1"/>
  <c r="I206" i="27" s="1"/>
  <c r="I207" i="27" s="1"/>
  <c r="I208" i="27" s="1"/>
  <c r="I209" i="27" s="1"/>
  <c r="I210" i="27" s="1"/>
  <c r="I211" i="27" s="1"/>
  <c r="I212" i="27" s="1"/>
  <c r="I213" i="27" s="1"/>
  <c r="I214" i="27" s="1"/>
  <c r="I215" i="27" s="1"/>
  <c r="I216" i="27" s="1"/>
  <c r="I217" i="27" s="1"/>
  <c r="I218" i="27" s="1"/>
  <c r="I219" i="27" s="1"/>
  <c r="I220" i="27" s="1"/>
  <c r="I221" i="27" s="1"/>
  <c r="I222" i="27" s="1"/>
  <c r="I223" i="27" s="1"/>
  <c r="I224" i="27" s="1"/>
  <c r="I225" i="27" s="1"/>
  <c r="I226" i="27" s="1"/>
  <c r="I227" i="27" s="1"/>
  <c r="I228" i="27" s="1"/>
  <c r="I229" i="27" s="1"/>
  <c r="I230" i="27" s="1"/>
  <c r="I231" i="27" s="1"/>
  <c r="I232" i="27" s="1"/>
  <c r="G42" i="33"/>
  <c r="G20" i="35"/>
  <c r="G27" i="37"/>
  <c r="G26" i="38"/>
  <c r="H27" i="37"/>
  <c r="B16" i="8" l="1"/>
  <c r="C14" i="8"/>
  <c r="J103" i="12" l="1"/>
  <c r="K101" i="12"/>
  <c r="K23" i="12"/>
  <c r="K32" i="12"/>
  <c r="K73" i="12"/>
  <c r="K22" i="12"/>
  <c r="K77" i="12"/>
  <c r="C13" i="8" l="1"/>
  <c r="K56" i="12" l="1"/>
  <c r="F27" i="37"/>
  <c r="E35" i="37" s="1"/>
  <c r="C12" i="8" l="1"/>
  <c r="G18" i="36" l="1"/>
  <c r="F18" i="36"/>
  <c r="E26" i="36" s="1"/>
  <c r="H18" i="36"/>
  <c r="K135" i="12"/>
  <c r="I141" i="12"/>
  <c r="I139" i="12"/>
  <c r="I137" i="12"/>
  <c r="I135" i="12"/>
  <c r="I134" i="12"/>
  <c r="G44" i="32" l="1"/>
  <c r="F20" i="33"/>
  <c r="E28" i="33" s="1"/>
  <c r="H20" i="33" l="1"/>
  <c r="E38" i="33" s="1"/>
  <c r="E39" i="33" s="1"/>
  <c r="G20" i="33"/>
  <c r="H22" i="32"/>
  <c r="E40" i="32" s="1"/>
  <c r="G22" i="32"/>
  <c r="H22" i="31" l="1"/>
  <c r="C7" i="8"/>
  <c r="F22" i="32"/>
  <c r="E30" i="32" s="1"/>
  <c r="G22" i="31"/>
  <c r="G18" i="30"/>
  <c r="D13" i="49" l="1" a="1"/>
  <c r="D13" i="49" s="1"/>
  <c r="I40" i="48" l="1" a="1"/>
  <c r="I40" i="48" s="1"/>
  <c r="C6" i="8"/>
  <c r="F15" i="8"/>
  <c r="F18" i="30" l="1"/>
  <c r="H18" i="30"/>
  <c r="K99" i="12" l="1"/>
  <c r="K141" i="12"/>
  <c r="J6" i="48" l="1"/>
  <c r="J8" i="48"/>
  <c r="J9" i="48"/>
  <c r="J11" i="48"/>
  <c r="J12" i="48"/>
  <c r="J13" i="48"/>
  <c r="J14" i="48"/>
  <c r="J4" i="48"/>
  <c r="D23" i="48"/>
  <c r="D7" i="48" a="1"/>
  <c r="D7" i="48" s="1"/>
  <c r="J7" i="48" s="1"/>
  <c r="D5" i="48" a="1"/>
  <c r="D5" i="48" s="1"/>
  <c r="J5" i="48" s="1"/>
  <c r="D10" i="48" a="1"/>
  <c r="D10" i="48" s="1"/>
  <c r="J10" i="48" s="1"/>
  <c r="J15" i="48" l="1"/>
  <c r="H3" i="8" l="1"/>
  <c r="K92" i="12"/>
  <c r="K140" i="12" s="1"/>
  <c r="K87" i="12"/>
  <c r="K139" i="12" s="1"/>
  <c r="K138" i="12"/>
  <c r="K137" i="12"/>
  <c r="K64" i="12"/>
  <c r="K136" i="12" s="1"/>
  <c r="K134" i="12"/>
  <c r="K133" i="12"/>
  <c r="K16" i="12"/>
  <c r="K142" i="12" s="1"/>
  <c r="J141" i="12"/>
  <c r="Q167" i="12"/>
  <c r="D33" i="48" l="1"/>
  <c r="I33" i="48" s="1"/>
  <c r="I34" i="48" s="1" a="1"/>
  <c r="I34" i="48" s="1"/>
  <c r="G21" i="48" l="1"/>
  <c r="G20" i="48"/>
  <c r="F21" i="48"/>
  <c r="F20" i="48"/>
  <c r="E21" i="48"/>
  <c r="E20" i="48"/>
  <c r="D18" i="48"/>
  <c r="D19" i="48"/>
  <c r="D21" i="48"/>
  <c r="D20" i="48"/>
  <c r="F19" i="48"/>
  <c r="G19" i="48"/>
  <c r="G18" i="48"/>
  <c r="D26" i="48" l="1"/>
  <c r="F26" i="48"/>
  <c r="E26" i="48"/>
  <c r="G26" i="48"/>
  <c r="I26" i="48" l="1"/>
  <c r="I27" i="48" s="1" a="1"/>
  <c r="I27" i="48" s="1"/>
  <c r="I37" i="48" s="1"/>
  <c r="I42" i="48" s="1"/>
  <c r="C11" i="8" l="1"/>
  <c r="C28" i="40" l="1"/>
  <c r="C29" i="40"/>
  <c r="C30" i="40"/>
  <c r="C31" i="40"/>
  <c r="C32" i="40"/>
  <c r="C33" i="40"/>
  <c r="C27" i="40"/>
  <c r="D33" i="40" l="1" a="1"/>
  <c r="D33" i="40" s="1"/>
  <c r="D31" i="40" a="1"/>
  <c r="D31" i="40" s="1"/>
  <c r="D32" i="40" a="1"/>
  <c r="D32" i="40" s="1"/>
  <c r="D30" i="40" a="1"/>
  <c r="D30" i="40" s="1"/>
  <c r="I28" i="40" a="1"/>
  <c r="I28" i="40" s="1"/>
  <c r="J28" i="40" s="1" a="1"/>
  <c r="J28" i="40" s="1"/>
  <c r="I27" i="40" a="1"/>
  <c r="I27" i="40" s="1"/>
  <c r="I29" i="40" l="1"/>
  <c r="J27" i="40" a="1"/>
  <c r="J27" i="40" s="1"/>
  <c r="J29" i="40" s="1"/>
  <c r="I30" i="40" l="1"/>
  <c r="J133" i="12" l="1"/>
  <c r="K15" i="12"/>
  <c r="J142" i="12" s="1"/>
  <c r="K53" i="12"/>
  <c r="H20" i="35" l="1"/>
  <c r="Q166" i="12" l="1"/>
  <c r="I8" i="8" l="1"/>
  <c r="F22" i="31" l="1"/>
  <c r="E30" i="31" s="1"/>
  <c r="L7" i="8" s="1"/>
  <c r="J135" i="12" l="1"/>
  <c r="D27" i="40" a="1"/>
  <c r="D27" i="40" s="1"/>
  <c r="D28" i="40" a="1"/>
  <c r="D28" i="40" s="1"/>
  <c r="D29" i="40" a="1"/>
  <c r="D29" i="40" s="1"/>
  <c r="D26" i="40" a="1"/>
  <c r="D26" i="40" s="1"/>
  <c r="C26" i="40"/>
  <c r="K30" i="12" l="1"/>
  <c r="K91" i="12"/>
  <c r="K86" i="12"/>
  <c r="K71" i="12"/>
  <c r="K63" i="12"/>
  <c r="E192" i="29" l="1"/>
  <c r="L5" i="8" s="1"/>
  <c r="C3" i="8" l="1"/>
  <c r="B3" i="40" l="1"/>
  <c r="D3" i="40" s="1"/>
  <c r="E12" i="8" l="1"/>
  <c r="I11" i="8" l="1"/>
  <c r="H11" i="8"/>
  <c r="F20" i="35"/>
  <c r="D11" i="8" l="1"/>
  <c r="E11" i="8"/>
  <c r="J134" i="12"/>
  <c r="Q165" i="12" l="1"/>
  <c r="Q161" i="12" l="1"/>
  <c r="Q162" i="12"/>
  <c r="E254" i="28" l="1"/>
  <c r="L4" i="8" s="1"/>
  <c r="E240" i="27" l="1"/>
  <c r="Q164" i="12" l="1"/>
  <c r="Q163" i="12"/>
  <c r="K75" i="12"/>
  <c r="C4" i="40" l="1"/>
  <c r="C5" i="40" l="1"/>
  <c r="C6" i="40" l="1"/>
  <c r="C7" i="40" l="1"/>
  <c r="C8" i="40" l="1"/>
  <c r="J140" i="12"/>
  <c r="J139" i="12"/>
  <c r="J137" i="12"/>
  <c r="J136" i="12"/>
  <c r="C9" i="40" l="1"/>
  <c r="G233" i="27"/>
  <c r="C10" i="40" l="1"/>
  <c r="I14" i="8"/>
  <c r="H14" i="8"/>
  <c r="E14" i="8"/>
  <c r="D14" i="8"/>
  <c r="H26" i="38"/>
  <c r="I13" i="8"/>
  <c r="H13" i="8"/>
  <c r="E13" i="8"/>
  <c r="D13" i="8"/>
  <c r="L13" i="8"/>
  <c r="J14" i="8" l="1"/>
  <c r="J13" i="8"/>
  <c r="B13" i="40"/>
  <c r="C11" i="40"/>
  <c r="E45" i="38"/>
  <c r="F26" i="38"/>
  <c r="E34" i="38" s="1"/>
  <c r="L14" i="8" s="1"/>
  <c r="E46" i="37"/>
  <c r="D12" i="8"/>
  <c r="H12" i="8"/>
  <c r="I12" i="8"/>
  <c r="L12" i="8"/>
  <c r="E28" i="35"/>
  <c r="L11" i="8" s="1"/>
  <c r="I10" i="8"/>
  <c r="H10" i="8"/>
  <c r="C10" i="8"/>
  <c r="E10" i="8"/>
  <c r="D10" i="8"/>
  <c r="H18" i="34"/>
  <c r="E36" i="34" s="1"/>
  <c r="G18" i="34"/>
  <c r="F18" i="34"/>
  <c r="E26" i="34" s="1"/>
  <c r="L10" i="8" s="1"/>
  <c r="K13" i="8" l="1"/>
  <c r="M13" i="8" s="1"/>
  <c r="K14" i="8"/>
  <c r="M14" i="8" s="1"/>
  <c r="B12" i="40"/>
  <c r="J11" i="8"/>
  <c r="B11" i="40"/>
  <c r="D11" i="40" s="1"/>
  <c r="B10" i="40"/>
  <c r="D10" i="40" s="1"/>
  <c r="C12" i="40"/>
  <c r="B14" i="40"/>
  <c r="E39" i="35"/>
  <c r="E37" i="34"/>
  <c r="J10" i="8"/>
  <c r="H9" i="8"/>
  <c r="C9" i="8"/>
  <c r="I9" i="8"/>
  <c r="E9" i="8"/>
  <c r="D9" i="8"/>
  <c r="L9" i="8"/>
  <c r="C8" i="8"/>
  <c r="H8" i="8"/>
  <c r="E8" i="8"/>
  <c r="D8" i="8"/>
  <c r="L8" i="8"/>
  <c r="H7" i="8"/>
  <c r="I7" i="8"/>
  <c r="E7" i="8"/>
  <c r="D7" i="8"/>
  <c r="E40" i="31"/>
  <c r="K10" i="8" l="1"/>
  <c r="M10" i="8" s="1"/>
  <c r="K11" i="8"/>
  <c r="M11" i="8" s="1"/>
  <c r="J7" i="8"/>
  <c r="K7" i="8" s="1"/>
  <c r="M7" i="8" s="1"/>
  <c r="B9" i="40"/>
  <c r="D9" i="40" s="1"/>
  <c r="B8" i="40"/>
  <c r="D8" i="40" s="1"/>
  <c r="B7" i="40"/>
  <c r="D7" i="40" s="1"/>
  <c r="C13" i="40"/>
  <c r="J8" i="8"/>
  <c r="E41" i="32"/>
  <c r="E41" i="31"/>
  <c r="I6" i="8"/>
  <c r="H6" i="8"/>
  <c r="E6" i="8"/>
  <c r="D6" i="8"/>
  <c r="B6" i="40" l="1"/>
  <c r="D6" i="40" s="1"/>
  <c r="J9" i="8"/>
  <c r="K8" i="8"/>
  <c r="M8" i="8" s="1"/>
  <c r="C14" i="40"/>
  <c r="E36" i="30"/>
  <c r="E37" i="30" s="1"/>
  <c r="E26" i="30"/>
  <c r="L6" i="8" s="1"/>
  <c r="B5" i="40"/>
  <c r="D5" i="40" s="1"/>
  <c r="K9" i="8" l="1"/>
  <c r="M9" i="8" s="1"/>
  <c r="J6" i="8"/>
  <c r="K6" i="8" l="1"/>
  <c r="M6" i="8" s="1"/>
  <c r="E48" i="12"/>
  <c r="H4" i="8" l="1"/>
  <c r="C4" i="8"/>
  <c r="I4" i="8"/>
  <c r="E4" i="8"/>
  <c r="D4" i="8"/>
  <c r="E264" i="28"/>
  <c r="E270" i="28" s="1"/>
  <c r="H233" i="27"/>
  <c r="E251" i="27" s="1"/>
  <c r="E258" i="27" s="1" a="1"/>
  <c r="E258" i="27" s="1"/>
  <c r="E271" i="28" l="1" a="1"/>
  <c r="E271" i="28" s="1"/>
  <c r="C15" i="8"/>
  <c r="B4" i="40"/>
  <c r="D4" i="40" s="1"/>
  <c r="J4" i="8"/>
  <c r="E265" i="28"/>
  <c r="S4" i="8" l="1"/>
  <c r="S15" i="8" s="1"/>
  <c r="K4" i="8"/>
  <c r="M4" i="8" s="1"/>
  <c r="D15" i="40"/>
  <c r="E44" i="12"/>
  <c r="E43" i="12"/>
  <c r="U4" i="8" l="1"/>
  <c r="J138" i="12"/>
  <c r="V4" i="8" l="1" a="1"/>
  <c r="V4" i="8" s="1"/>
  <c r="O4" i="8" s="1"/>
  <c r="U20" i="8"/>
  <c r="L20" i="8" s="1"/>
  <c r="D3" i="8"/>
  <c r="D15" i="8" l="1"/>
  <c r="E252" i="27"/>
  <c r="J3" i="8" l="1"/>
  <c r="H15" i="8"/>
  <c r="I3" i="8"/>
  <c r="I15" i="8" s="1"/>
  <c r="E3" i="8" l="1"/>
  <c r="F233" i="27"/>
  <c r="E241" i="27" s="1"/>
  <c r="K3" i="8" l="1"/>
  <c r="G15" i="8" l="1"/>
  <c r="E15" i="8"/>
  <c r="V3" i="8" l="1" a="1"/>
  <c r="V3" i="8" s="1"/>
  <c r="O3" i="8" s="1"/>
  <c r="E242" i="27"/>
  <c r="L3" i="8" l="1"/>
  <c r="L15" i="8" s="1"/>
  <c r="E254" i="27"/>
  <c r="G255" i="27" s="1"/>
  <c r="M3" i="8" l="1"/>
  <c r="I6" i="28"/>
  <c r="I7" i="28" s="1"/>
  <c r="I8" i="28" s="1"/>
  <c r="I9" i="28" s="1"/>
  <c r="I10" i="28" s="1"/>
  <c r="I11" i="28" s="1"/>
  <c r="I12" i="28" s="1"/>
  <c r="I13" i="28" s="1"/>
  <c r="I14" i="28" s="1"/>
  <c r="I15" i="28" s="1"/>
  <c r="I16" i="28" l="1"/>
  <c r="I17" i="28" s="1"/>
  <c r="I18" i="28" s="1"/>
  <c r="I19" i="28" s="1"/>
  <c r="I20" i="28" s="1"/>
  <c r="I21" i="28" s="1"/>
  <c r="I22" i="28" s="1"/>
  <c r="I23" i="28" s="1"/>
  <c r="I24" i="28" s="1"/>
  <c r="I25" i="28" s="1"/>
  <c r="I26" i="28" s="1"/>
  <c r="I27" i="28" s="1"/>
  <c r="I28" i="28" s="1"/>
  <c r="I29" i="28" s="1"/>
  <c r="I30" i="28" s="1"/>
  <c r="I31" i="28" s="1"/>
  <c r="I32" i="28" s="1"/>
  <c r="I33" i="28" s="1"/>
  <c r="I34" i="28" s="1"/>
  <c r="I35" i="28" s="1"/>
  <c r="I36" i="28" s="1"/>
  <c r="I37" i="28" s="1"/>
  <c r="I38" i="28" s="1"/>
  <c r="I39" i="28" s="1"/>
  <c r="I40" i="28" s="1"/>
  <c r="I41" i="28" s="1"/>
  <c r="I42" i="28" s="1"/>
  <c r="I43" i="28" s="1"/>
  <c r="I44" i="28" s="1"/>
  <c r="I45" i="28" s="1"/>
  <c r="I46" i="28" s="1"/>
  <c r="I47" i="28" s="1"/>
  <c r="I48" i="28" s="1"/>
  <c r="I49" i="28" s="1"/>
  <c r="I50" i="28" s="1"/>
  <c r="I51" i="28" s="1"/>
  <c r="I52" i="28" s="1"/>
  <c r="I53" i="28" s="1"/>
  <c r="I54" i="28" s="1"/>
  <c r="I55" i="28" s="1"/>
  <c r="I56" i="28" s="1"/>
  <c r="I57" i="28" s="1"/>
  <c r="I58" i="28" s="1"/>
  <c r="I59" i="28" s="1"/>
  <c r="I60" i="28" s="1"/>
  <c r="I61" i="28" s="1"/>
  <c r="I62" i="28" s="1"/>
  <c r="I63" i="28" s="1"/>
  <c r="I64" i="28" s="1"/>
  <c r="I65" i="28" s="1"/>
  <c r="I66" i="28" s="1"/>
  <c r="I67" i="28" s="1"/>
  <c r="I68" i="28" s="1"/>
  <c r="I69" i="28" s="1"/>
  <c r="I70" i="28" s="1"/>
  <c r="I71" i="28" s="1"/>
  <c r="I72" i="28" s="1"/>
  <c r="I73" i="28" s="1"/>
  <c r="I74" i="28" s="1"/>
  <c r="I75" i="28" s="1"/>
  <c r="I76" i="28" s="1"/>
  <c r="E253" i="28"/>
  <c r="E255" i="28" s="1"/>
  <c r="E267" i="28" s="1"/>
  <c r="I77" i="28" l="1"/>
  <c r="I78" i="28" s="1"/>
  <c r="I79" i="28" s="1"/>
  <c r="I80" i="28" s="1"/>
  <c r="I81" i="28" s="1"/>
  <c r="I82" i="28" s="1"/>
  <c r="I83" i="28" s="1"/>
  <c r="I84" i="28" s="1"/>
  <c r="I85" i="28" s="1"/>
  <c r="I86" i="28" s="1"/>
  <c r="I87" i="28" s="1"/>
  <c r="I88" i="28" s="1"/>
  <c r="I89" i="28" s="1"/>
  <c r="I90" i="28" s="1"/>
  <c r="I91" i="28" s="1"/>
  <c r="I92" i="28" s="1"/>
  <c r="I93" i="28" s="1"/>
  <c r="I94" i="28" s="1"/>
  <c r="I95" i="28" s="1"/>
  <c r="I96" i="28" s="1"/>
  <c r="I97" i="28" s="1"/>
  <c r="I98" i="28" s="1"/>
  <c r="I99" i="28" s="1"/>
  <c r="I100" i="28" s="1"/>
  <c r="I101" i="28" s="1"/>
  <c r="I102" i="28" s="1"/>
  <c r="I103" i="28" s="1"/>
  <c r="I104" i="28" s="1"/>
  <c r="I105" i="28" s="1"/>
  <c r="I7" i="29"/>
  <c r="I8" i="29" s="1"/>
  <c r="I9" i="29" s="1"/>
  <c r="I10" i="29" s="1"/>
  <c r="I11" i="29" s="1"/>
  <c r="I12" i="29" l="1"/>
  <c r="I13" i="29" s="1"/>
  <c r="I14" i="29" s="1"/>
  <c r="I15" i="29" s="1"/>
  <c r="I16" i="29" s="1"/>
  <c r="I17" i="29" s="1"/>
  <c r="I18" i="29" s="1"/>
  <c r="I19" i="29" s="1"/>
  <c r="I20" i="29" s="1"/>
  <c r="I21" i="29" s="1"/>
  <c r="I22" i="29" s="1"/>
  <c r="I23" i="29" s="1"/>
  <c r="I24" i="29" s="1"/>
  <c r="I25" i="29" s="1"/>
  <c r="I26" i="29" s="1"/>
  <c r="I27" i="29" s="1"/>
  <c r="I28" i="29" s="1"/>
  <c r="I29" i="29" s="1"/>
  <c r="I30" i="29" s="1"/>
  <c r="I31" i="29" s="1"/>
  <c r="I32" i="29" s="1"/>
  <c r="I33" i="29" s="1"/>
  <c r="I34" i="29" s="1"/>
  <c r="I35" i="29" s="1"/>
  <c r="I36" i="29" s="1"/>
  <c r="I37" i="29" s="1"/>
  <c r="I38" i="29" s="1"/>
  <c r="I39" i="29" s="1"/>
  <c r="I40" i="29" s="1"/>
  <c r="I41" i="29" s="1"/>
  <c r="I42" i="29" s="1"/>
  <c r="I43" i="29" s="1"/>
  <c r="I44" i="29" s="1"/>
  <c r="I45" i="29" s="1"/>
  <c r="I46" i="29" s="1"/>
  <c r="I47" i="29" s="1"/>
  <c r="I48" i="29" s="1"/>
  <c r="I49" i="29" s="1"/>
  <c r="I50" i="29" s="1"/>
  <c r="I51" i="29" s="1"/>
  <c r="I52" i="29" s="1"/>
  <c r="I53" i="29" s="1"/>
  <c r="I54" i="29" s="1"/>
  <c r="I55" i="29" s="1"/>
  <c r="I56" i="29" s="1"/>
  <c r="I57" i="29" s="1"/>
  <c r="I58" i="29" s="1"/>
  <c r="I59" i="29" s="1"/>
  <c r="I60" i="29" s="1"/>
  <c r="I61" i="29" s="1"/>
  <c r="I62" i="29" s="1"/>
  <c r="I63" i="29" s="1"/>
  <c r="I64" i="29" s="1"/>
  <c r="I65" i="29" s="1"/>
  <c r="I66" i="29" s="1"/>
  <c r="I67" i="29" s="1"/>
  <c r="I68" i="29" s="1"/>
  <c r="I69" i="29" s="1"/>
  <c r="I70" i="29" s="1"/>
  <c r="I71" i="29" s="1"/>
  <c r="I72" i="29" s="1"/>
  <c r="I73" i="29" s="1"/>
  <c r="I74" i="29" s="1"/>
  <c r="I75" i="29" s="1"/>
  <c r="I76" i="29" s="1"/>
  <c r="I77" i="29" s="1"/>
  <c r="I78" i="29" s="1"/>
  <c r="I79" i="29" s="1"/>
  <c r="I80" i="29" s="1"/>
  <c r="I81" i="29" s="1"/>
  <c r="I82" i="29" s="1"/>
  <c r="I83" i="29" s="1"/>
  <c r="I84" i="29" s="1"/>
  <c r="I85" i="29" s="1"/>
  <c r="I86" i="29" s="1"/>
  <c r="I87" i="29" s="1"/>
  <c r="I88" i="29" s="1"/>
  <c r="I89" i="29" s="1"/>
  <c r="I90" i="29" s="1"/>
  <c r="I91" i="29" s="1"/>
  <c r="I92" i="29" s="1"/>
  <c r="I93" i="29" s="1"/>
  <c r="I94" i="29" s="1"/>
  <c r="I95" i="29" s="1"/>
  <c r="I96" i="29" s="1"/>
  <c r="I97" i="29" s="1"/>
  <c r="I98" i="29" s="1"/>
  <c r="I99" i="29" s="1"/>
  <c r="I100" i="29" s="1"/>
  <c r="I101" i="29" s="1"/>
  <c r="I102" i="29" s="1"/>
  <c r="I103" i="29" s="1"/>
  <c r="I104" i="29" s="1"/>
  <c r="I105" i="29" s="1"/>
  <c r="I106" i="29" s="1"/>
  <c r="I107" i="29" s="1"/>
  <c r="I108" i="29" s="1"/>
  <c r="I109" i="29" s="1"/>
  <c r="I110" i="29" s="1"/>
  <c r="I111" i="29" s="1"/>
  <c r="I112" i="29" s="1"/>
  <c r="I106" i="28"/>
  <c r="I107" i="28" s="1"/>
  <c r="I108" i="28" s="1"/>
  <c r="I109" i="28" s="1"/>
  <c r="I110" i="28" s="1"/>
  <c r="I111" i="28" s="1"/>
  <c r="I112" i="28" s="1"/>
  <c r="I113" i="28" s="1"/>
  <c r="E191" i="29"/>
  <c r="E193" i="29" s="1"/>
  <c r="I113" i="29" l="1"/>
  <c r="I114" i="29" s="1"/>
  <c r="I115" i="29" s="1"/>
  <c r="I116" i="29" s="1"/>
  <c r="I117" i="29" s="1"/>
  <c r="I118" i="29" s="1"/>
  <c r="I119" i="29" s="1"/>
  <c r="I120" i="29" s="1"/>
  <c r="I121" i="29" s="1"/>
  <c r="I122" i="29" s="1"/>
  <c r="I123" i="29" s="1"/>
  <c r="I124" i="29" s="1"/>
  <c r="I125" i="29" s="1"/>
  <c r="I126" i="29" s="1"/>
  <c r="I127" i="29" s="1"/>
  <c r="I128" i="29" s="1"/>
  <c r="I129" i="29" s="1"/>
  <c r="I130" i="29" s="1"/>
  <c r="I131" i="29" s="1"/>
  <c r="I132" i="29" s="1"/>
  <c r="I133" i="29" s="1"/>
  <c r="I134" i="29" s="1"/>
  <c r="I135" i="29" s="1"/>
  <c r="I136" i="29" s="1"/>
  <c r="I137" i="29" s="1"/>
  <c r="I138" i="29" s="1"/>
  <c r="I139" i="29" s="1"/>
  <c r="I140" i="29" s="1"/>
  <c r="I141" i="29" s="1"/>
  <c r="I142" i="29" s="1"/>
  <c r="I143" i="29" s="1"/>
  <c r="I144" i="29" s="1"/>
  <c r="I145" i="29" s="1"/>
  <c r="I146" i="29" s="1"/>
  <c r="I147" i="29" s="1"/>
  <c r="I148" i="29" s="1"/>
  <c r="I149" i="29" s="1"/>
  <c r="I150" i="29" s="1"/>
  <c r="I151" i="29" s="1"/>
  <c r="I152" i="29" s="1"/>
  <c r="I153" i="29" s="1"/>
  <c r="I154" i="29" s="1"/>
  <c r="I155" i="29" s="1"/>
  <c r="I156" i="29" s="1"/>
  <c r="I157" i="29" s="1"/>
  <c r="I158" i="29" s="1"/>
  <c r="I159" i="29" s="1"/>
  <c r="I160" i="29" s="1"/>
  <c r="I161" i="29" s="1"/>
  <c r="I162" i="29" s="1"/>
  <c r="I114" i="28"/>
  <c r="I115" i="28" s="1"/>
  <c r="I116" i="28" s="1"/>
  <c r="I117" i="28" s="1"/>
  <c r="I118" i="28" s="1"/>
  <c r="I119" i="28" s="1"/>
  <c r="I120" i="28" s="1"/>
  <c r="I121" i="28" s="1"/>
  <c r="I122" i="28" s="1"/>
  <c r="I123" i="28" s="1"/>
  <c r="I124" i="28" s="1"/>
  <c r="I125" i="28" s="1"/>
  <c r="I126" i="28" s="1"/>
  <c r="I127" i="28" s="1"/>
  <c r="I128" i="28" s="1"/>
  <c r="I129" i="28" s="1"/>
  <c r="I130" i="28" s="1"/>
  <c r="I131" i="28" s="1"/>
  <c r="I132" i="28" s="1"/>
  <c r="I133" i="28" s="1"/>
  <c r="I134" i="28" s="1"/>
  <c r="I135" i="28" s="1"/>
  <c r="I136" i="28" s="1"/>
  <c r="I137" i="28" s="1"/>
  <c r="I138" i="28" s="1"/>
  <c r="I139" i="28" s="1"/>
  <c r="I140" i="28" s="1"/>
  <c r="I141" i="28" s="1"/>
  <c r="I142" i="28" s="1"/>
  <c r="I143" i="28" s="1"/>
  <c r="I144" i="28" s="1"/>
  <c r="I145" i="28" s="1"/>
  <c r="I146" i="28" s="1"/>
  <c r="I147" i="28" s="1"/>
  <c r="I148" i="28" s="1"/>
  <c r="I149" i="28" s="1"/>
  <c r="I150" i="28" s="1"/>
  <c r="I151" i="28" s="1"/>
  <c r="I152" i="28" s="1"/>
  <c r="I153" i="28" s="1"/>
  <c r="I154" i="28" s="1"/>
  <c r="I155" i="28" s="1"/>
  <c r="I156" i="28" s="1"/>
  <c r="I157" i="28" s="1"/>
  <c r="I158" i="28" s="1"/>
  <c r="I159" i="28" s="1"/>
  <c r="I160" i="28" s="1"/>
  <c r="I161" i="28" s="1"/>
  <c r="I162" i="28" s="1"/>
  <c r="I163" i="28" s="1"/>
  <c r="I164" i="28" s="1"/>
  <c r="I165" i="28" s="1"/>
  <c r="I166" i="28" s="1"/>
  <c r="I167" i="28" s="1"/>
  <c r="I168" i="28" s="1"/>
  <c r="I169" i="28" s="1"/>
  <c r="I170" i="28" s="1"/>
  <c r="I171" i="28" s="1"/>
  <c r="I172" i="28" s="1"/>
  <c r="I173" i="28" s="1"/>
  <c r="I174" i="28" s="1"/>
  <c r="I175" i="28" s="1"/>
  <c r="I176" i="28" s="1"/>
  <c r="I177" i="28" s="1"/>
  <c r="I178" i="28" s="1"/>
  <c r="I179" i="28" s="1"/>
  <c r="K5" i="8"/>
  <c r="E205" i="29"/>
  <c r="I180" i="28" l="1"/>
  <c r="I181" i="28" s="1"/>
  <c r="I182" i="28" s="1"/>
  <c r="I183" i="28" s="1"/>
  <c r="I184" i="28" s="1"/>
  <c r="I185" i="28" s="1"/>
  <c r="I186" i="28" s="1"/>
  <c r="I187" i="28" s="1"/>
  <c r="I188" i="28" s="1"/>
  <c r="I189" i="28" s="1"/>
  <c r="I190" i="28" s="1"/>
  <c r="I191" i="28" s="1"/>
  <c r="I192" i="28" s="1"/>
  <c r="I193" i="28" s="1"/>
  <c r="I194" i="28" s="1"/>
  <c r="I195" i="28" s="1"/>
  <c r="I196" i="28" s="1"/>
  <c r="I197" i="28" s="1"/>
  <c r="I198" i="28" s="1"/>
  <c r="I199" i="28" s="1"/>
  <c r="I200" i="28" s="1"/>
  <c r="I201" i="28" s="1"/>
  <c r="I202" i="28" s="1"/>
  <c r="I203" i="28" s="1"/>
  <c r="I204" i="28" s="1"/>
  <c r="I205" i="28" s="1"/>
  <c r="I206" i="28" s="1"/>
  <c r="I207" i="28" s="1"/>
  <c r="I208" i="28" s="1"/>
  <c r="I209" i="28" s="1"/>
  <c r="I210" i="28" s="1"/>
  <c r="I211" i="28" s="1"/>
  <c r="I212" i="28" s="1"/>
  <c r="I213" i="28" s="1"/>
  <c r="I214" i="28" s="1"/>
  <c r="I215" i="28" s="1"/>
  <c r="I216" i="28" s="1"/>
  <c r="I217" i="28" s="1"/>
  <c r="I218" i="28" s="1"/>
  <c r="I219" i="28" s="1"/>
  <c r="I220" i="28" s="1"/>
  <c r="I221" i="28" s="1"/>
  <c r="I222" i="28" s="1"/>
  <c r="I223" i="28" s="1"/>
  <c r="I224" i="28" s="1"/>
  <c r="I225" i="28" s="1"/>
  <c r="I226" i="28" s="1"/>
  <c r="I227" i="28" s="1"/>
  <c r="I228" i="28" s="1"/>
  <c r="I229" i="28" s="1"/>
  <c r="I230" i="28" s="1"/>
  <c r="I231" i="28" s="1"/>
  <c r="I7" i="30"/>
  <c r="M5" i="8"/>
  <c r="I232" i="28" l="1"/>
  <c r="I233" i="28" s="1"/>
  <c r="I234" i="28" s="1"/>
  <c r="I235" i="28" s="1"/>
  <c r="I236" i="28" s="1"/>
  <c r="I237" i="28" s="1"/>
  <c r="I238" i="28" s="1"/>
  <c r="I239" i="28" s="1"/>
  <c r="I240" i="28" s="1"/>
  <c r="I241" i="28" s="1"/>
  <c r="I242" i="28" s="1"/>
  <c r="I243" i="28" s="1"/>
  <c r="I244" i="28" s="1"/>
  <c r="I245" i="28" s="1"/>
  <c r="G268" i="28" s="1"/>
  <c r="E25" i="30"/>
  <c r="E27" i="30" s="1"/>
  <c r="E39" i="30" s="1"/>
  <c r="G40" i="30" s="1"/>
  <c r="I7" i="31" l="1"/>
  <c r="E29" i="31" l="1"/>
  <c r="E31" i="31" s="1"/>
  <c r="E43" i="31" s="1"/>
  <c r="G43" i="31" s="1"/>
  <c r="I7" i="32" l="1"/>
  <c r="E29" i="32" l="1"/>
  <c r="E31" i="32" s="1"/>
  <c r="E43" i="32" s="1"/>
  <c r="I7" i="33" l="1"/>
  <c r="E27" i="33" l="1"/>
  <c r="E29" i="33" s="1"/>
  <c r="E41" i="33" l="1"/>
  <c r="I7" i="34" l="1"/>
  <c r="E25" i="34" l="1"/>
  <c r="E27" i="34" s="1"/>
  <c r="E39" i="34" s="1"/>
  <c r="G40" i="34" s="1"/>
  <c r="I7" i="35" l="1"/>
  <c r="E27" i="35" l="1"/>
  <c r="E29" i="35" s="1"/>
  <c r="E41" i="35" s="1"/>
  <c r="G42" i="35" s="1"/>
  <c r="I7" i="36" l="1"/>
  <c r="E25" i="36" l="1"/>
  <c r="E27" i="36" s="1"/>
  <c r="E36" i="36" l="1"/>
  <c r="J12" i="8" s="1"/>
  <c r="O20" i="8" l="1"/>
  <c r="E37" i="36"/>
  <c r="E39" i="36" s="1"/>
  <c r="G40" i="36" s="1"/>
  <c r="K12" i="8"/>
  <c r="J15" i="8"/>
  <c r="I7" i="37" l="1"/>
  <c r="K15" i="8"/>
  <c r="L16" i="8" s="1"/>
  <c r="M12" i="8"/>
  <c r="Q25" i="8" l="1"/>
  <c r="L21" i="8" s="1"/>
  <c r="Q20" i="8" s="1"/>
  <c r="Q19" i="8"/>
  <c r="E34" i="37"/>
  <c r="E36" i="37" s="1"/>
  <c r="E48" i="37" s="1"/>
  <c r="G49" i="37" s="1"/>
  <c r="I7" i="38" l="1"/>
  <c r="E33" i="38" l="1"/>
  <c r="E35" i="38" s="1"/>
  <c r="E47" i="38" s="1"/>
  <c r="G48" i="38" s="1"/>
  <c r="Q17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</authors>
  <commentList>
    <comment ref="L3" authorId="0" shapeId="0" xr:uid="{F44573D7-9FBB-4F37-9620-CC0BB8BC83C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EEFF 2025 S/82,903.53
</t>
        </r>
      </text>
    </comment>
    <comment ref="L20" authorId="0" shapeId="0" xr:uid="{E768B51C-223F-4553-8505-37EAA65413D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Si todos pangan puntual es lo que se tendría en la cuenta </t>
        </r>
      </text>
    </comment>
    <comment ref="L21" authorId="0" shapeId="0" xr:uid="{54B4E71A-7B77-4D5A-BD11-6C236DD4E99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Pago consumo de agua lo está asumiendo el Condominio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I6" authorId="0" shapeId="0" xr:uid="{9DB2D6E7-7EC8-49F9-AEC9-827522F8094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Saldo EEFF2025
</t>
        </r>
      </text>
    </comment>
    <comment ref="C17" authorId="0" shapeId="0" xr:uid="{F4F8D1EB-8890-4172-B4EC-E588A01DBDF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seguridad Dic25</t>
        </r>
      </text>
    </comment>
    <comment ref="C18" authorId="0" shapeId="0" xr:uid="{D7FF1476-86C4-4A72-BC15-C7EF130E8CF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Útiles de escritorio  Administración </t>
        </r>
      </text>
    </comment>
    <comment ref="C39" authorId="0" shapeId="0" xr:uid="{950B7B54-3438-45D0-B069-F7A1CACB4CC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limpieza condominio </t>
        </r>
      </text>
    </comment>
    <comment ref="C50" authorId="0" shapeId="0" xr:uid="{0B2B3104-6D9F-459C-8342-3D2308E6785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Sr. Joselito Villalobos </t>
        </r>
      </text>
    </comment>
    <comment ref="C51" authorId="0" shapeId="0" xr:uid="{6685D58D-1679-4082-A47E-41C75D286D5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Sr. Joselito Villalobos </t>
        </r>
      </text>
    </comment>
    <comment ref="C52" authorId="0" shapeId="0" xr:uid="{4C67CBE5-5012-49C5-96F3-D8F712EF06E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Sr. Edwin Padilla </t>
        </r>
      </text>
    </comment>
    <comment ref="C53" authorId="0" shapeId="0" xr:uid="{A55FCB75-2A4C-41FA-97A8-0758ECE89A1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Sr. Edwin Padilla </t>
        </r>
      </text>
    </comment>
    <comment ref="C57" authorId="0" shapeId="0" xr:uid="{9BCEA246-5970-4E79-9032-9FF94A399C1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Lavado de uniformes </t>
        </r>
      </text>
    </comment>
    <comment ref="C63" authorId="0" shapeId="0" xr:uid="{939065A5-DD48-4D21-9CDB-4D411F11C40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Uniformes personal seguridad limpieza y jardines  </t>
        </r>
      </text>
    </comment>
    <comment ref="C68" authorId="0" shapeId="0" xr:uid="{0EABC4A4-D70B-489F-BD01-F69B081352C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ferretería canaleta </t>
        </r>
      </text>
    </comment>
    <comment ref="C71" authorId="0" shapeId="0" xr:uid="{6CBCED83-79A2-4CA2-872D-613908638DF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Celulares servicio </t>
        </r>
      </text>
    </comment>
    <comment ref="C72" authorId="0" shapeId="0" xr:uid="{5B292F7B-5A27-4C5C-9D26-A65C4DF3E50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Celulares servicio 
</t>
        </r>
      </text>
    </comment>
    <comment ref="C73" authorId="0" shapeId="0" xr:uid="{28050A5D-6E29-400E-9437-42AB6968A13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condominio</t>
        </r>
      </text>
    </comment>
    <comment ref="C94" authorId="0" shapeId="0" xr:uid="{E89D8BE5-D28F-4AEB-AED4-1D19F5F7C76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Vacaciones Eddy Salcedo </t>
        </r>
      </text>
    </comment>
    <comment ref="C95" authorId="1" shapeId="0" xr:uid="{B186C23F-9D0A-44BF-91DA-4A4ABD561F2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Ene/26
</t>
        </r>
      </text>
    </comment>
    <comment ref="C96" authorId="1" shapeId="0" xr:uid="{36FE89F9-5917-4E36-B01C-236EDFE52034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Ene/26</t>
        </r>
      </text>
    </comment>
    <comment ref="C101" authorId="0" shapeId="0" xr:uid="{92CEBCFC-0248-45BC-8AC7-0358FFF0F01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jardinería, humus musgo  </t>
        </r>
      </text>
    </comment>
    <comment ref="C106" authorId="0" shapeId="0" xr:uid="{6334990C-7266-4E7C-B756-7BB126FC633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Sra. Nora Puquio</t>
        </r>
      </text>
    </comment>
    <comment ref="C107" authorId="0" shapeId="0" xr:uid="{F6515F03-B983-491E-8D32-B27FF924686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Sra. Nora Puquio</t>
        </r>
      </text>
    </comment>
    <comment ref="C129" authorId="0" shapeId="0" xr:uid="{7BA6E4AB-20BC-4C5A-833A-D91C56C53E2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Zapatos jebe personal limpieza </t>
        </r>
      </text>
    </comment>
    <comment ref="C152" authorId="0" shapeId="0" xr:uid="{DB8D67B6-0DC5-4462-BE46-6863876B0A4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5310-SNP - LEY 19990
-ESSALUD SEG REGULAR TRABAJADOR</t>
        </r>
      </text>
    </comment>
    <comment ref="C169" authorId="0" shapeId="0" xr:uid="{44B4DF43-ADCE-484C-AC2C-01CE96AA724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la montante Block C</t>
        </r>
      </text>
    </comment>
    <comment ref="C174" authorId="0" shapeId="0" xr:uid="{D6B9FBB7-1DA4-4EB3-AC4E-797CE6ABC8E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la montante Block C</t>
        </r>
      </text>
    </comment>
    <comment ref="C186" authorId="0" shapeId="0" xr:uid="{291E218E-E024-4605-8F4B-97D67D6CCD5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accesorios y transformadores de las 02 cámaras de vigilancia del 1er piso del block E</t>
        </r>
      </text>
    </comment>
    <comment ref="C187" authorId="0" shapeId="0" xr:uid="{2732F256-A981-4813-9AB3-1E5EB452816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Uniforme personal administración </t>
        </r>
      </text>
    </comment>
    <comment ref="C203" authorId="0" shapeId="0" xr:uid="{9E2789A3-D32E-4AFC-BE7C-39AD9F605AA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Mantto computadora, cambio teclado administración </t>
        </r>
      </text>
    </comment>
    <comment ref="C209" authorId="0" shapeId="0" xr:uid="{70BC17D9-D1AD-4695-9CE2-6E466E4A6FC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retiro de desmonte </t>
        </r>
      </text>
    </comment>
    <comment ref="C210" authorId="0" shapeId="0" xr:uid="{214CE473-9A1E-497D-AADC-A29C33075C4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cuarto de residuos solidos </t>
        </r>
      </text>
    </comment>
    <comment ref="C211" authorId="0" shapeId="0" xr:uid="{20141AB3-FD80-4CA2-9534-61F3A95BD5A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de limpieza condominio </t>
        </r>
      </text>
    </comment>
    <comment ref="C218" authorId="0" shapeId="0" xr:uid="{8A1EBAC0-3678-4124-A041-D22448B4C18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Haberes JHOCELIN ESTEFANY CAJO </t>
        </r>
      </text>
    </comment>
    <comment ref="C221" authorId="0" shapeId="0" xr:uid="{32C03A78-74B2-4C0C-8E6F-DF65C24E4C9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extensiones palo escobas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19" authorId="0" shapeId="0" xr:uid="{34EFE506-6546-4E2A-828A-00514EC5C3B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cuarto de residuos solidos </t>
        </r>
      </text>
    </comment>
    <comment ref="C40" authorId="0" shapeId="0" xr:uid="{FD3CE440-E688-476B-A0DB-13787D8530B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Vacaciones Sra. Sharol Cabanillas </t>
        </r>
      </text>
    </comment>
    <comment ref="C41" authorId="0" shapeId="0" xr:uid="{F8ECE1D5-A26B-4E8C-963B-12AC273650E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cámaras seguridad Block B, C, I</t>
        </r>
      </text>
    </comment>
    <comment ref="C42" authorId="0" shapeId="0" xr:uid="{0CF70DB1-21CA-47DE-BB26-6243BE0321A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de materiales varios, caño, plásticos,</t>
        </r>
      </text>
    </comment>
    <comment ref="C51" authorId="0" shapeId="0" xr:uid="{ABBE0F7B-10C8-492F-A6C4-B000DDA83C1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inodoro garita </t>
        </r>
      </text>
    </comment>
    <comment ref="C52" authorId="0" shapeId="0" xr:uid="{FB68B918-620B-44B4-B935-F2E32BF5141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condominio Eddy Salcedo </t>
        </r>
      </text>
    </comment>
    <comment ref="C60" authorId="0" shapeId="0" xr:uid="{33440B9F-CA39-480D-8C03-E26BEC9E23F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baño garita 50%</t>
        </r>
      </text>
    </comment>
    <comment ref="C61" authorId="0" shapeId="0" xr:uid="{B4C6F75B-011C-48DE-9E54-E9F2D467781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y llave chapa puerta </t>
        </r>
      </text>
    </comment>
    <comment ref="C66" authorId="0" shapeId="0" xr:uid="{9C0537C3-C0A2-4C3F-AC9F-059CC28581C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del disco duro (mecánico) del DVR de garita 2 </t>
        </r>
      </text>
    </comment>
    <comment ref="C67" authorId="0" shapeId="0" xr:uid="{68A847FE-1ECC-44D0-B1FE-10777DF236F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Limpieza de desagües y sumideros 
</t>
        </r>
      </text>
    </comment>
    <comment ref="C68" authorId="0" shapeId="0" xr:uid="{0B13E785-5F60-4BDD-8395-CD3BBBDC1D8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Limpieza de desagües y sumideros 
</t>
        </r>
      </text>
    </comment>
    <comment ref="C74" authorId="0" shapeId="0" xr:uid="{4C61CA4C-EA9B-452D-98C9-7F35A372B80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Celulares servicio </t>
        </r>
      </text>
    </comment>
    <comment ref="C75" authorId="0" shapeId="0" xr:uid="{FB1EBAD2-CA99-437A-9C48-B4C16F46396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Celulares servicio 
</t>
        </r>
      </text>
    </comment>
    <comment ref="C78" authorId="0" shapeId="0" xr:uid="{E14C902A-83C4-4CEF-87C2-A27F903F420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inodoro y porcelanato garita </t>
        </r>
      </text>
    </comment>
    <comment ref="C79" authorId="0" shapeId="0" xr:uid="{FFD9CB9C-D10F-4B5E-A9E7-E5EE50C9140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Fumigación y desratización </t>
        </r>
      </text>
    </comment>
    <comment ref="C100" authorId="1" shapeId="0" xr:uid="{13FB9CA8-A253-4DF1-A2EA-759929C3B9B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Feb/26
</t>
        </r>
      </text>
    </comment>
    <comment ref="C101" authorId="1" shapeId="0" xr:uid="{E153629E-C8BE-4860-92C6-E8F9774995C8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Feb/26</t>
        </r>
      </text>
    </comment>
    <comment ref="C122" authorId="0" shapeId="0" xr:uid="{02D972A7-CEA3-48E3-A7BF-AB39C621C0B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Cartas Notariales Deudores </t>
        </r>
      </text>
    </comment>
    <comment ref="C126" authorId="0" shapeId="0" xr:uid="{BBAC2B35-17A1-46C5-80B0-5D9F3B23C64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Limpiador de vidrios </t>
        </r>
      </text>
    </comment>
    <comment ref="C159" authorId="0" shapeId="0" xr:uid="{32675136-5F99-4EA4-8BB6-F21F28956AE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tornillos para mamparas</t>
        </r>
      </text>
    </comment>
    <comment ref="C160" authorId="0" shapeId="0" xr:uid="{78DB7C87-2CA8-4CBB-B7F8-3F3FEA51C04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Cinta, cera pasta, lija</t>
        </r>
      </text>
    </comment>
    <comment ref="C165" authorId="0" shapeId="0" xr:uid="{F7623060-B1C5-4ADF-A4A4-EDA9380D4BA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hoja administración </t>
        </r>
      </text>
    </comment>
    <comment ref="C169" authorId="0" shapeId="0" xr:uid="{5A35A217-B21B-4828-969F-421BA81A5AC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Personal de apoyo Juan Carlos Dávila Rodríguez</t>
        </r>
      </text>
    </comment>
    <comment ref="C170" authorId="0" shapeId="0" xr:uid="{8A905C96-AE2E-462C-9887-32A09C63C84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Personal Apoyo Juan Edu Ramírez Canelo</t>
        </r>
      </text>
    </comment>
    <comment ref="C171" authorId="0" shapeId="0" xr:uid="{B2C7B9C5-A76C-4E78-8D3D-549FAF05146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porcelanato baño garita </t>
        </r>
      </text>
    </comment>
    <comment ref="C195" authorId="0" shapeId="0" xr:uid="{14CBAF2D-3C74-4A4B-9D5F-9466E07976A3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Adelanto haberes Eddy Salcedo emergencia familiar</t>
        </r>
      </text>
    </comment>
    <comment ref="C196" authorId="0" shapeId="0" xr:uid="{D22ACF51-3F0D-4067-B76A-2871CD4B973F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Apoyo seguridad 04 días Miguel Angel Rodriguez Almeida. </t>
        </r>
      </text>
    </comment>
    <comment ref="C197" authorId="0" shapeId="0" xr:uid="{DF6C9985-C3E0-4BDE-B1D2-63CBA6ED52C1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Pasajes envio y recojo cartas notariales </t>
        </r>
      </text>
    </comment>
    <comment ref="C202" authorId="0" shapeId="0" xr:uid="{A45E9770-B66C-462B-9A8D-4680F5186070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Vacaciones Sr. Manuel Payano  </t>
        </r>
      </text>
    </comment>
    <comment ref="C240" authorId="0" shapeId="0" xr:uid="{3529996F-2348-4706-9919-5962080B1C95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Material limpieza condominio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14" authorId="0" shapeId="0" xr:uid="{EAFDFDE3-0A72-4A3E-A3B8-BC599345E5FC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Extorno D404 doble deposito </t>
        </r>
      </text>
    </comment>
    <comment ref="C41" authorId="0" shapeId="0" xr:uid="{BC17F0E4-4359-41E3-992E-18C41C41ACD4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Juan Carlos Dávila Rodríguez 07 días (del 24 febrero al 02 marzo) de apoyo </t>
        </r>
      </text>
    </comment>
    <comment ref="C45" authorId="0" shapeId="0" xr:uid="{EA497840-2143-4AC7-94AA-8E4B20A18B0F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Juan Edu Ramirez Canelo por 02 días de apoyo 17 y 25 de feb</t>
        </r>
      </text>
    </comment>
    <comment ref="C51" authorId="0" shapeId="0" xr:uid="{60080F1F-4C15-47CE-85D9-F1DE72D47D33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Compra e instalación antena internet y accesorios </t>
        </r>
      </text>
    </comment>
    <comment ref="C58" authorId="0" shapeId="0" xr:uid="{C87E3832-8F15-4A9C-8174-5FE5B0A38625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Reflector + transporte</t>
        </r>
      </text>
    </comment>
    <comment ref="C70" authorId="0" shapeId="0" xr:uid="{AABE6AF3-CBBE-462E-B76E-D0BC2802EC02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Reparación y cambio de cable cámara Block C</t>
        </r>
      </text>
    </comment>
    <comment ref="C72" authorId="0" shapeId="0" xr:uid="{40C8EB05-AA22-4A99-B5F6-A482D660C483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Apoyo servicio condominio </t>
        </r>
      </text>
    </comment>
    <comment ref="C77" authorId="0" shapeId="0" xr:uid="{485E1958-4BA9-460A-BECF-95F6C58D1F1B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Compra e instalación antena internet y accesorios </t>
        </r>
      </text>
    </comment>
    <comment ref="C83" authorId="0" shapeId="0" xr:uid="{F542AE36-7862-4331-9A49-AE4964FDBF8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Uniforme personal limpieza </t>
        </r>
      </text>
    </comment>
    <comment ref="C102" authorId="1" shapeId="0" xr:uid="{B0361F96-0B3F-4655-9A3E-7E74564B1C1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Mar/26
</t>
        </r>
      </text>
    </comment>
    <comment ref="C103" authorId="1" shapeId="0" xr:uid="{3E9BC204-52D0-4936-BEB7-A6675533661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Mar/26</t>
        </r>
      </text>
    </comment>
    <comment ref="C104" authorId="0" shapeId="0" xr:uid="{562BAB70-4995-4DC9-86AB-64C2917543F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Enchufe triple </t>
        </r>
      </text>
    </comment>
    <comment ref="C105" authorId="0" shapeId="0" xr:uid="{E4BBCBA8-62FD-427E-910A-05ECF9759E8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Cilicona y grasa 120g</t>
        </r>
      </text>
    </comment>
    <comment ref="C116" authorId="0" shapeId="0" xr:uid="{CD796391-C3F5-42F0-A2AA-D55391632AD5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02 aspersores de liquido para perros </t>
        </r>
      </text>
    </comment>
    <comment ref="C126" authorId="0" shapeId="0" xr:uid="{3B0A8D7A-7172-4AA2-9731-9DAFD2D65E1F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Guantes material de limpieza </t>
        </r>
      </text>
    </comment>
    <comment ref="C127" authorId="0" shapeId="0" xr:uid="{ED5BC981-495C-4EAB-A008-1A9C44634CED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Vinagre y pimienta (perros callegeros)</t>
        </r>
      </text>
    </comment>
    <comment ref="C146" authorId="0" shapeId="0" xr:uid="{FD72E59A-C39B-4B52-A383-7298DF01663A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Juan Edu Ramirez, por 09 días (05 marzo y del 09 al 17 de marzo)</t>
        </r>
      </text>
    </comment>
    <comment ref="C147" authorId="0" shapeId="0" xr:uid="{E8EF14F2-966B-4857-BC82-C03E2FE44A32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Juan Carlos Davila, por 06 días (03 al 08 de marzo)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Sergio</author>
    <author>Sergio Portilla</author>
    <author>Energía Renovable Perú</author>
  </authors>
  <commentList>
    <comment ref="D4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Dic/18</t>
        </r>
      </text>
    </comment>
    <comment ref="D5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Ene/19</t>
        </r>
      </text>
    </comment>
    <comment ref="D6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Feb/19</t>
        </r>
      </text>
    </comment>
    <comment ref="E7" authorId="0" shapeId="0" xr:uid="{00000000-0006-0000-0D00-000004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Feb/19 - Mar/19 - Abr/19</t>
        </r>
      </text>
    </comment>
    <comment ref="D8" authorId="0" shapeId="0" xr:uid="{00000000-0006-0000-0D00-000005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Mar/19</t>
        </r>
      </text>
    </comment>
    <comment ref="D9" authorId="0" shapeId="0" xr:uid="{00000000-0006-0000-0D00-000006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Abr/19</t>
        </r>
      </text>
    </comment>
    <comment ref="E10" authorId="0" shapeId="0" xr:uid="{00000000-0006-0000-0D00-000007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May/19</t>
        </r>
      </text>
    </comment>
    <comment ref="D11" authorId="0" shapeId="0" xr:uid="{00000000-0006-0000-0D00-000008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May/19</t>
        </r>
      </text>
    </comment>
    <comment ref="E12" authorId="0" shapeId="0" xr:uid="{00000000-0006-0000-0D00-000009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Jun/19</t>
        </r>
      </text>
    </comment>
    <comment ref="D13" authorId="0" shapeId="0" xr:uid="{00000000-0006-0000-0D00-00000A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Jun/19</t>
        </r>
      </text>
    </comment>
    <comment ref="E14" authorId="0" shapeId="0" xr:uid="{00000000-0006-0000-0D00-00000B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Jul/19</t>
        </r>
      </text>
    </comment>
    <comment ref="D15" authorId="0" shapeId="0" xr:uid="{00000000-0006-0000-0D00-00000C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Jul/19</t>
        </r>
      </text>
    </comment>
    <comment ref="E16" authorId="0" shapeId="0" xr:uid="{00000000-0006-0000-0D00-00000D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Ago/19</t>
        </r>
      </text>
    </comment>
    <comment ref="E17" authorId="0" shapeId="0" xr:uid="{00000000-0006-0000-0D00-00000E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Set/19</t>
        </r>
      </text>
    </comment>
    <comment ref="D18" authorId="0" shapeId="0" xr:uid="{00000000-0006-0000-0D00-00000F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Ago/19</t>
        </r>
      </text>
    </comment>
    <comment ref="D19" authorId="0" shapeId="0" xr:uid="{00000000-0006-0000-0D00-000010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Set/19</t>
        </r>
      </text>
    </comment>
    <comment ref="D20" authorId="0" shapeId="0" xr:uid="{00000000-0006-0000-0D00-000011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Oct/19</t>
        </r>
      </text>
    </comment>
    <comment ref="E21" authorId="0" shapeId="0" xr:uid="{00000000-0006-0000-0D00-000012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Oct/19</t>
        </r>
      </text>
    </comment>
    <comment ref="D22" authorId="0" shapeId="0" xr:uid="{00000000-0006-0000-0D00-000013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Nov/19</t>
        </r>
      </text>
    </comment>
    <comment ref="E23" authorId="0" shapeId="0" xr:uid="{00000000-0006-0000-0D00-000014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Nov/19</t>
        </r>
      </text>
    </comment>
    <comment ref="E24" authorId="0" shapeId="0" xr:uid="{FBEEF4A5-259B-4048-9B00-665D11C7F6F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Dic/19</t>
        </r>
      </text>
    </comment>
    <comment ref="D25" authorId="0" shapeId="0" xr:uid="{A510FAD0-6BD2-4763-BFC4-26547BD5F57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Dic/19</t>
        </r>
      </text>
    </comment>
    <comment ref="D26" authorId="0" shapeId="0" xr:uid="{4735C121-885E-4FEF-9349-750B3524A89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Ene/20</t>
        </r>
      </text>
    </comment>
    <comment ref="D27" authorId="0" shapeId="0" xr:uid="{3782268C-4F24-4B43-8F35-1A9B7414CA8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Feb/20</t>
        </r>
      </text>
    </comment>
    <comment ref="E28" authorId="0" shapeId="0" xr:uid="{4B33AE05-8F4F-4054-82A8-F8CF69B222F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Ene/20
</t>
        </r>
      </text>
    </comment>
    <comment ref="E29" authorId="0" shapeId="0" xr:uid="{C8017B45-07E0-4B5F-A06B-C0402F63508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Feb/20</t>
        </r>
      </text>
    </comment>
    <comment ref="D30" authorId="0" shapeId="0" xr:uid="{D4421452-A786-4971-8247-E3A716DD1CB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Mar/20</t>
        </r>
      </text>
    </comment>
    <comment ref="E31" authorId="0" shapeId="0" xr:uid="{EBBA1E0A-C716-4957-9300-EF5CDC36318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Mar/20
</t>
        </r>
      </text>
    </comment>
    <comment ref="E32" authorId="0" shapeId="0" xr:uid="{6219D805-35F7-45B7-B5ED-9C8CC04352D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Abril/20
</t>
        </r>
      </text>
    </comment>
    <comment ref="E33" authorId="1" shapeId="0" xr:uid="{DF7F8B62-6C78-4F0B-91AA-19F88382D65F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Mayo/20</t>
        </r>
      </text>
    </comment>
    <comment ref="E34" authorId="0" shapeId="0" xr:uid="{69269B96-6069-42EE-AD2D-68050467DB7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Juniol/20
</t>
        </r>
      </text>
    </comment>
    <comment ref="D35" authorId="0" shapeId="0" xr:uid="{73B78A53-4BF0-4CAF-B792-7DF47582FCA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May/20</t>
        </r>
      </text>
    </comment>
    <comment ref="E36" authorId="0" shapeId="0" xr:uid="{D18EAE92-9E32-4B35-B3B4-994FD462525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Juliol/20
</t>
        </r>
      </text>
    </comment>
    <comment ref="D37" authorId="0" shapeId="0" xr:uid="{5B5B0EF2-54EE-41BD-B9F9-5E7351717B5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Jun/20</t>
        </r>
      </text>
    </comment>
    <comment ref="E38" authorId="0" shapeId="0" xr:uid="{2A3E5868-7605-4000-913D-2D0568EF108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Agosto/20
</t>
        </r>
      </text>
    </comment>
    <comment ref="D39" authorId="0" shapeId="0" xr:uid="{1D548362-EA0F-4403-A6CA-005C821106E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Jul/20</t>
        </r>
      </text>
    </comment>
    <comment ref="E40" authorId="0" shapeId="0" xr:uid="{2915ACAB-BC1B-46DC-AC84-52FBBB60819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Septiembre/20
</t>
        </r>
      </text>
    </comment>
    <comment ref="D41" authorId="0" shapeId="0" xr:uid="{DC8C7912-353A-4A9E-902B-3719B1ED1F2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Ago/20</t>
        </r>
      </text>
    </comment>
    <comment ref="D42" authorId="0" shapeId="0" xr:uid="{B9005F71-B9E3-4D16-A617-24E1818AFD2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Set/20</t>
        </r>
      </text>
    </comment>
    <comment ref="E43" authorId="0" shapeId="0" xr:uid="{EBBE9A75-FC7A-49FE-AD90-2C92B1DEF9F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Octubre/20
</t>
        </r>
      </text>
    </comment>
    <comment ref="E44" authorId="0" shapeId="0" xr:uid="{E53AD5B6-72F9-45C4-9628-F0C362A58E7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Noviembre/20
</t>
        </r>
      </text>
    </comment>
    <comment ref="D45" authorId="0" shapeId="0" xr:uid="{A040F272-520D-4538-893B-0B8B223B40D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Oct/20</t>
        </r>
      </text>
    </comment>
    <comment ref="D46" authorId="0" shapeId="0" xr:uid="{DC157144-6EC5-496E-997F-FA879747483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Nov/20</t>
        </r>
      </text>
    </comment>
    <comment ref="D47" authorId="0" shapeId="0" xr:uid="{176C6A07-119E-4BF8-B944-1FED7345FF5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Dic/20</t>
        </r>
      </text>
    </comment>
    <comment ref="E48" authorId="0" shapeId="0" xr:uid="{2C21496C-E647-44FE-A746-EEACDB7C12D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Diciembre/20
</t>
        </r>
      </text>
    </comment>
    <comment ref="D49" authorId="0" shapeId="0" xr:uid="{59E8E93B-2458-460C-AA75-C9FB13851D2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Ene/21
</t>
        </r>
      </text>
    </comment>
    <comment ref="E50" authorId="1" shapeId="0" xr:uid="{1F827DED-ABE3-4C7C-8547-423EDEBEF101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Enero/21</t>
        </r>
      </text>
    </comment>
    <comment ref="D51" authorId="0" shapeId="0" xr:uid="{0A8B15E2-56B5-4E0C-9AA2-A9D18B3DFFE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Feb/21
</t>
        </r>
      </text>
    </comment>
    <comment ref="E52" authorId="1" shapeId="0" xr:uid="{10DEAE83-58E2-4C26-BB82-94D6C68B787C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Feb/21</t>
        </r>
      </text>
    </comment>
    <comment ref="D53" authorId="0" shapeId="0" xr:uid="{76004803-4B9C-4195-9F4C-1B7F7CAAE3D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Mar/21
</t>
        </r>
      </text>
    </comment>
    <comment ref="E54" authorId="1" shapeId="0" xr:uid="{B08ED438-FBCB-4DA9-A96F-0A08898395EC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Mar/21</t>
        </r>
      </text>
    </comment>
    <comment ref="D55" authorId="0" shapeId="0" xr:uid="{99255C6D-2C42-4D00-83CF-72433ECDC92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Abr/21
</t>
        </r>
      </text>
    </comment>
    <comment ref="E56" authorId="1" shapeId="0" xr:uid="{7654AAD3-9C35-4E55-8ACF-8B183F8B2331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Abr/21</t>
        </r>
      </text>
    </comment>
    <comment ref="D57" authorId="0" shapeId="0" xr:uid="{EE182A7A-08E2-405C-876B-B86C6DA41EB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May/21
</t>
        </r>
      </text>
    </comment>
    <comment ref="E58" authorId="1" shapeId="0" xr:uid="{E4935E79-C4C1-4F73-89A2-B42C37205920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May/21</t>
        </r>
      </text>
    </comment>
    <comment ref="D59" authorId="0" shapeId="0" xr:uid="{F5F4D192-CA91-4C11-A5B6-E756032D52A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Jun/21
</t>
        </r>
      </text>
    </comment>
    <comment ref="E60" authorId="1" shapeId="0" xr:uid="{AA807412-21E8-4DE5-8B8B-63A8376AE8ED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Jun/21</t>
        </r>
      </text>
    </comment>
    <comment ref="D61" authorId="0" shapeId="0" xr:uid="{67F1F167-1D36-4F83-B5DF-413C6C282FB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Jul/21
</t>
        </r>
      </text>
    </comment>
    <comment ref="E62" authorId="1" shapeId="0" xr:uid="{BEF4FBF0-3DD1-4311-B162-D7A1A9277C06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Jul/21</t>
        </r>
      </text>
    </comment>
    <comment ref="D63" authorId="0" shapeId="0" xr:uid="{05FE91E3-971D-4272-A860-7173D6491E1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Ago/21
</t>
        </r>
      </text>
    </comment>
    <comment ref="E64" authorId="1" shapeId="0" xr:uid="{C4286469-9FEF-4B4A-BC98-E4F5E8647FC4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Ago/21</t>
        </r>
      </text>
    </comment>
    <comment ref="D65" authorId="0" shapeId="0" xr:uid="{0A00A7CF-AD52-4EF9-A341-4FC8580CED5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Set/21
</t>
        </r>
      </text>
    </comment>
    <comment ref="E66" authorId="1" shapeId="0" xr:uid="{D8F76BCD-22F4-4C40-93D9-D29551D57572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Set/21</t>
        </r>
      </text>
    </comment>
    <comment ref="D67" authorId="0" shapeId="0" xr:uid="{BDC25B8B-55E8-4D06-B7EE-473849F223C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Oct/21
</t>
        </r>
      </text>
    </comment>
    <comment ref="E68" authorId="1" shapeId="0" xr:uid="{40EAC62F-99C9-4BF7-AE86-8251528DBB49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Oct/21</t>
        </r>
      </text>
    </comment>
    <comment ref="D69" authorId="0" shapeId="0" xr:uid="{D1D6C9B5-7DA9-4749-9EF3-B6F6E24EC40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Nov/21
</t>
        </r>
      </text>
    </comment>
    <comment ref="E70" authorId="1" shapeId="0" xr:uid="{721B420C-9B74-40CE-879B-81DEAFE2BD73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Nov/21</t>
        </r>
      </text>
    </comment>
    <comment ref="D71" authorId="0" shapeId="0" xr:uid="{7F781F51-158B-4352-8C43-DA74363E1FF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Dic/21
</t>
        </r>
      </text>
    </comment>
    <comment ref="E72" authorId="1" shapeId="0" xr:uid="{06BE9841-0967-4D3C-B749-85DA64C23852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Dic/21</t>
        </r>
      </text>
    </comment>
    <comment ref="D73" authorId="0" shapeId="0" xr:uid="{17255301-916A-4412-BDF9-2128E0E4385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Ene/22
</t>
        </r>
      </text>
    </comment>
    <comment ref="E74" authorId="1" shapeId="0" xr:uid="{6CCDAE4C-2180-464D-8235-655847FEB3EA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Ene/22</t>
        </r>
      </text>
    </comment>
    <comment ref="D75" authorId="0" shapeId="0" xr:uid="{40BC1C35-D173-430A-982A-4BBC38521DA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Feb/22
</t>
        </r>
      </text>
    </comment>
    <comment ref="E76" authorId="1" shapeId="0" xr:uid="{68CD69A9-9C04-47DF-8CC3-7267EB7996E8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Feb/22</t>
        </r>
      </text>
    </comment>
    <comment ref="D77" authorId="0" shapeId="0" xr:uid="{B0EDFF55-279E-4CB4-B00F-51159800225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Mar/22
</t>
        </r>
      </text>
    </comment>
    <comment ref="E78" authorId="1" shapeId="0" xr:uid="{D8F6B549-FC93-4624-9EA8-F81398A835DB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Mar/22</t>
        </r>
      </text>
    </comment>
    <comment ref="D79" authorId="0" shapeId="0" xr:uid="{F3F482ED-2365-430F-BC9D-E43F91639A3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Abri/22
</t>
        </r>
      </text>
    </comment>
    <comment ref="E80" authorId="1" shapeId="0" xr:uid="{F763D741-EDC4-4F30-A716-9C9989CDEF11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Abr/22</t>
        </r>
      </text>
    </comment>
    <comment ref="D81" authorId="0" shapeId="0" xr:uid="{1AD7F1CB-4DB3-416B-9060-C065CB6FF9A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May/22
</t>
        </r>
      </text>
    </comment>
    <comment ref="E82" authorId="1" shapeId="0" xr:uid="{8ACC8D79-6CCE-40BB-896E-359B71179EB3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May/22</t>
        </r>
      </text>
    </comment>
    <comment ref="D83" authorId="0" shapeId="0" xr:uid="{3D4BBC7A-67CD-4FE4-BB74-67DAEA6F6F9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Jun/22
</t>
        </r>
      </text>
    </comment>
    <comment ref="E84" authorId="1" shapeId="0" xr:uid="{56560C0D-786A-4182-B2E9-EAE528030C46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Jun/22</t>
        </r>
      </text>
    </comment>
    <comment ref="D85" authorId="0" shapeId="0" xr:uid="{534049FD-8338-4B9C-91FE-041BC12ACB4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Jul/22
</t>
        </r>
      </text>
    </comment>
    <comment ref="E86" authorId="1" shapeId="0" xr:uid="{8C9FA8D3-D3C3-484E-AA24-096B951E1F69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Jul/22</t>
        </r>
      </text>
    </comment>
    <comment ref="D87" authorId="0" shapeId="0" xr:uid="{6E83B1C8-81C3-4F7B-AB92-F27BA1A63B2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Ago/22
</t>
        </r>
      </text>
    </comment>
    <comment ref="E88" authorId="1" shapeId="0" xr:uid="{A38C7BB1-0539-44F4-BECF-FE3CC75807B3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Ago/22</t>
        </r>
      </text>
    </comment>
    <comment ref="D89" authorId="0" shapeId="0" xr:uid="{74DDFFBF-0464-4CE6-BC3E-8FE0CD2B089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Set/22
</t>
        </r>
      </text>
    </comment>
    <comment ref="E90" authorId="1" shapeId="0" xr:uid="{C59D54C0-3EA7-40EC-B7DE-7BEB96928313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Set/22</t>
        </r>
      </text>
    </comment>
    <comment ref="D91" authorId="0" shapeId="0" xr:uid="{54D661D2-2643-4613-A82A-9952733CC65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Oct/22
</t>
        </r>
      </text>
    </comment>
    <comment ref="E92" authorId="1" shapeId="0" xr:uid="{93AD5321-6A46-4A53-852F-07FBFDEFCF84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Oct/22</t>
        </r>
      </text>
    </comment>
    <comment ref="D93" authorId="0" shapeId="0" xr:uid="{A2F31E92-F434-461C-989A-B518CE5A968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Nov/22
</t>
        </r>
      </text>
    </comment>
    <comment ref="E94" authorId="1" shapeId="0" xr:uid="{090205E2-F70D-4B6B-9B4F-073FF839C731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Nov/22</t>
        </r>
      </text>
    </comment>
    <comment ref="D95" authorId="0" shapeId="0" xr:uid="{553787E5-54DC-47E6-A83E-02BDDAC20D1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Dic/22
</t>
        </r>
      </text>
    </comment>
    <comment ref="E96" authorId="1" shapeId="0" xr:uid="{6E1A74BD-506D-48CA-B3C6-C4DF60BF3BBA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Dic/22</t>
        </r>
      </text>
    </comment>
    <comment ref="D97" authorId="0" shapeId="0" xr:uid="{5C48ADF5-4E09-432F-9405-446A55D5849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Ene/23
</t>
        </r>
      </text>
    </comment>
    <comment ref="E98" authorId="1" shapeId="0" xr:uid="{2ABCA93E-8617-4DD0-8F9B-B05F0E487075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Ene/23</t>
        </r>
      </text>
    </comment>
    <comment ref="D99" authorId="0" shapeId="0" xr:uid="{8335CCBD-1120-4990-A646-EBAE4616F46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Feb/23</t>
        </r>
      </text>
    </comment>
    <comment ref="E100" authorId="2" shapeId="0" xr:uid="{041AB7CA-038C-42AC-8E17-99F46B5A10A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Feb/23</t>
        </r>
      </text>
    </comment>
    <comment ref="D101" authorId="0" shapeId="0" xr:uid="{A4170D44-4743-4DB1-BF47-3D8A5CFF92C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Mar/23</t>
        </r>
      </text>
    </comment>
    <comment ref="E102" authorId="2" shapeId="0" xr:uid="{9C8BB6DB-A4CC-4159-9E8A-34269296A12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Mar/23</t>
        </r>
      </text>
    </comment>
    <comment ref="D103" authorId="0" shapeId="0" xr:uid="{DA953F22-B3D8-44C8-A260-6F3517AABDF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Abr/23</t>
        </r>
      </text>
    </comment>
    <comment ref="E104" authorId="2" shapeId="0" xr:uid="{ECE928AE-93C5-469D-8F8B-C7B31212031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Abr/23</t>
        </r>
      </text>
    </comment>
    <comment ref="D105" authorId="0" shapeId="0" xr:uid="{DE984A62-AE55-4397-91F6-18D56D71B8D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May/23</t>
        </r>
      </text>
    </comment>
    <comment ref="E106" authorId="2" shapeId="0" xr:uid="{D786AFCA-5513-42D4-AF40-B1A77DDDC54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May/23</t>
        </r>
      </text>
    </comment>
    <comment ref="D107" authorId="0" shapeId="0" xr:uid="{D9CB70F5-76F0-47DE-A989-8E55F456C9C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Jun/23</t>
        </r>
      </text>
    </comment>
    <comment ref="E108" authorId="2" shapeId="0" xr:uid="{00C05DB1-4F74-4664-8622-6E31608F526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Jun/23</t>
        </r>
      </text>
    </comment>
    <comment ref="D109" authorId="0" shapeId="0" xr:uid="{5C5363FB-DC46-46B8-B278-2E2F648A472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Jul/23</t>
        </r>
      </text>
    </comment>
    <comment ref="E110" authorId="2" shapeId="0" xr:uid="{B9881391-C57A-40F1-A332-DDE67F80C54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Jul/23</t>
        </r>
      </text>
    </comment>
    <comment ref="D111" authorId="0" shapeId="0" xr:uid="{9D95128A-1939-4A33-B3EE-D5481A733BE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Ago/23</t>
        </r>
      </text>
    </comment>
    <comment ref="E112" authorId="2" shapeId="0" xr:uid="{4A5DC3FE-9877-4E2B-9640-F56A0A68BF5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Ago/23</t>
        </r>
      </text>
    </comment>
    <comment ref="D113" authorId="0" shapeId="0" xr:uid="{EBE97B93-20DA-4E01-9813-65F62A298FE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Sep/23</t>
        </r>
      </text>
    </comment>
    <comment ref="E114" authorId="2" shapeId="0" xr:uid="{EB907BCA-E4B2-4269-ACF6-99311E650A0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Sep/23</t>
        </r>
      </text>
    </comment>
    <comment ref="D115" authorId="0" shapeId="0" xr:uid="{07196E6E-0094-40CA-B74D-51CBABB1523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Oct/23</t>
        </r>
      </text>
    </comment>
    <comment ref="E116" authorId="2" shapeId="0" xr:uid="{7208D1DD-5661-4580-9148-CEEE00B66B7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Oct/23</t>
        </r>
      </text>
    </comment>
    <comment ref="D117" authorId="0" shapeId="0" xr:uid="{E1560B9C-B0EB-48CA-A13B-124F96ACC27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Nov/23</t>
        </r>
      </text>
    </comment>
    <comment ref="E118" authorId="2" shapeId="0" xr:uid="{DF9C00BD-BB86-4C45-A061-7F4276793A0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Nov/23</t>
        </r>
      </text>
    </comment>
    <comment ref="D119" authorId="0" shapeId="0" xr:uid="{699E9701-B599-4848-A1CA-CCAB1C04E1F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Dic/23</t>
        </r>
      </text>
    </comment>
    <comment ref="E120" authorId="2" shapeId="0" xr:uid="{4142D848-57DC-4C91-B0DC-3F7A7D88CA0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Dic/23</t>
        </r>
      </text>
    </comment>
    <comment ref="D121" authorId="0" shapeId="0" xr:uid="{57F5C6C7-A326-497A-A1F9-B5F01CA2F07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Ene/24
</t>
        </r>
      </text>
    </comment>
    <comment ref="E122" authorId="2" shapeId="0" xr:uid="{EA3F1F7D-5D43-4F7B-9B33-D7E9EE6D11C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Ene/24</t>
        </r>
      </text>
    </comment>
    <comment ref="D123" authorId="0" shapeId="0" xr:uid="{8E7ECB5B-49A7-426B-A43E-BC083DB9CC38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Feb/24
</t>
        </r>
      </text>
    </comment>
    <comment ref="E124" authorId="2" shapeId="0" xr:uid="{F75C7DB4-C5DB-4CFE-BC7D-4D90388B395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Feb/24</t>
        </r>
      </text>
    </comment>
    <comment ref="D125" authorId="0" shapeId="0" xr:uid="{17A86E8A-D826-4C25-8BB0-0E6E6A3B504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Mar/24
</t>
        </r>
      </text>
    </comment>
    <comment ref="E126" authorId="2" shapeId="0" xr:uid="{1C986B29-85A9-429F-A9D5-CADAE3E97D6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Mar/24</t>
        </r>
      </text>
    </comment>
    <comment ref="D127" authorId="0" shapeId="0" xr:uid="{2B31531C-E7CC-49FB-ABC7-87C81A92C5A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Abr/24
</t>
        </r>
      </text>
    </comment>
    <comment ref="E128" authorId="2" shapeId="0" xr:uid="{82CD168B-8723-4B11-8892-C8D204D7C00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Abr/24</t>
        </r>
      </text>
    </comment>
    <comment ref="D129" authorId="0" shapeId="0" xr:uid="{EF79752F-FD5D-4D37-9FDE-CD0607C763A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May/24
</t>
        </r>
      </text>
    </comment>
    <comment ref="E130" authorId="2" shapeId="0" xr:uid="{FD3B0FF8-D3A4-44A3-AC78-19635F69F9D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May/24</t>
        </r>
      </text>
    </comment>
    <comment ref="D131" authorId="0" shapeId="0" xr:uid="{C9E4A9A3-136A-42ED-8C75-022116EC070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Jun/24
</t>
        </r>
      </text>
    </comment>
    <comment ref="E132" authorId="2" shapeId="0" xr:uid="{BEF5056A-502F-4AB2-90E8-FBE3D439820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Jun/24</t>
        </r>
      </text>
    </comment>
    <comment ref="D133" authorId="0" shapeId="0" xr:uid="{322B60C0-B2FF-48D8-9FD0-B75EF52A303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Jul/24
</t>
        </r>
      </text>
    </comment>
    <comment ref="E134" authorId="2" shapeId="0" xr:uid="{4272BC18-3324-4DB0-8D5B-D513112820B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Jul/24</t>
        </r>
      </text>
    </comment>
    <comment ref="D135" authorId="0" shapeId="0" xr:uid="{B34912DC-E880-45BA-A6DC-8A2453A394B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Ago/24
</t>
        </r>
      </text>
    </comment>
    <comment ref="E136" authorId="2" shapeId="0" xr:uid="{1D99F59D-60C8-425B-914C-2F7FE1CF43F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Ago/24</t>
        </r>
      </text>
    </comment>
    <comment ref="D137" authorId="0" shapeId="0" xr:uid="{2E3D728F-A224-40FC-B121-E8615315FE2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Set/24
</t>
        </r>
      </text>
    </comment>
    <comment ref="E138" authorId="2" shapeId="0" xr:uid="{7D4CDDE7-9635-4EF3-A5CD-AC1A5584C71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Set/24</t>
        </r>
      </text>
    </comment>
    <comment ref="D139" authorId="0" shapeId="0" xr:uid="{230AC57A-289C-4C58-9550-9226E95D3C0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Oct/24
</t>
        </r>
      </text>
    </comment>
    <comment ref="E140" authorId="2" shapeId="0" xr:uid="{81C6EBA2-DE6C-4A2D-B63A-99CE2C9580A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Oct/24</t>
        </r>
      </text>
    </comment>
    <comment ref="D141" authorId="0" shapeId="0" xr:uid="{EB20429F-313C-47EE-90CA-9BE04FDC5CB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Nov/24
</t>
        </r>
      </text>
    </comment>
    <comment ref="E142" authorId="2" shapeId="0" xr:uid="{BE99F3A7-5906-4244-ADC4-7DAC40A89BB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Nov/24</t>
        </r>
      </text>
    </comment>
    <comment ref="D143" authorId="0" shapeId="0" xr:uid="{4F98F5FE-CD36-426C-B4BD-BE9CB7294BD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Dic/24
</t>
        </r>
      </text>
    </comment>
    <comment ref="E144" authorId="2" shapeId="0" xr:uid="{564CD6D2-BC1C-4BCF-9968-1C450221E01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Dic/24</t>
        </r>
      </text>
    </comment>
    <comment ref="D145" authorId="0" shapeId="0" xr:uid="{1E975E5D-77A0-4CDB-BED3-A6D0981F207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Ene/25
</t>
        </r>
      </text>
    </comment>
    <comment ref="E146" authorId="2" shapeId="0" xr:uid="{61EB96EF-AB0F-4078-A162-5008D019C66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Ene/25</t>
        </r>
      </text>
    </comment>
    <comment ref="D147" authorId="0" shapeId="0" xr:uid="{9DF2B5B4-EC7E-419F-9843-A17DAA9B344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Feb/25
</t>
        </r>
      </text>
    </comment>
    <comment ref="E148" authorId="2" shapeId="0" xr:uid="{05ACD8EF-62A1-49EA-A4A4-4148602493D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Feb/25</t>
        </r>
      </text>
    </comment>
    <comment ref="D149" authorId="0" shapeId="0" xr:uid="{3E65C4ED-C40C-4B20-BB8B-B4013D57D4B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Mar/25
</t>
        </r>
      </text>
    </comment>
    <comment ref="E150" authorId="2" shapeId="0" xr:uid="{4BFAEF61-9243-4538-A1B7-A5C6A0114DC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Mar/25</t>
        </r>
      </text>
    </comment>
    <comment ref="D151" authorId="0" shapeId="0" xr:uid="{534A23EF-091D-498A-9115-BCEEF7D767C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Abr/25
</t>
        </r>
      </text>
    </comment>
    <comment ref="E152" authorId="2" shapeId="0" xr:uid="{60BC1D96-EC62-426B-936F-D106EE7F18A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Abr/25</t>
        </r>
      </text>
    </comment>
    <comment ref="D153" authorId="0" shapeId="0" xr:uid="{0229DC3A-C5A1-48C8-A427-DB1D369C455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May/25
</t>
        </r>
      </text>
    </comment>
    <comment ref="E154" authorId="2" shapeId="0" xr:uid="{EEA032F5-1C81-4628-A638-7166E857B33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May/25</t>
        </r>
      </text>
    </comment>
    <comment ref="D155" authorId="0" shapeId="0" xr:uid="{DCD6397A-1646-4D7D-A47D-9AD6B5D44AF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Jun/25
</t>
        </r>
      </text>
    </comment>
    <comment ref="E156" authorId="2" shapeId="0" xr:uid="{A7132CAD-C41A-40FC-B7CB-D73A9FA65C1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Jun/25</t>
        </r>
      </text>
    </comment>
    <comment ref="D157" authorId="0" shapeId="0" xr:uid="{763B2355-870C-4EEE-A7C4-E15833B564F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Jul/25
</t>
        </r>
      </text>
    </comment>
    <comment ref="E158" authorId="2" shapeId="0" xr:uid="{7FB120C8-6CB8-4286-A731-33AD5A157C4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Jul/25</t>
        </r>
      </text>
    </comment>
    <comment ref="D159" authorId="0" shapeId="0" xr:uid="{FB85B918-BB66-4BDE-B12A-09D2015FEFE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Jul/25
</t>
        </r>
      </text>
    </comment>
    <comment ref="E160" authorId="2" shapeId="0" xr:uid="{896BA917-85BF-4CF8-983E-F8C469AAB5E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Jul/25</t>
        </r>
      </text>
    </comment>
    <comment ref="D161" authorId="0" shapeId="0" xr:uid="{A2D5EC37-CD6F-4103-94EB-196844CE770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Ago/25
</t>
        </r>
      </text>
    </comment>
    <comment ref="E162" authorId="2" shapeId="0" xr:uid="{243A20CB-A5B9-42CA-B8BA-CAA2E888B6C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Ago/25</t>
        </r>
      </text>
    </comment>
    <comment ref="D163" authorId="0" shapeId="0" xr:uid="{CC9E117B-B800-4D9C-9059-F762251BB4B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Set/25
</t>
        </r>
      </text>
    </comment>
    <comment ref="E164" authorId="2" shapeId="0" xr:uid="{80B1E8B9-32D2-4066-9777-053F3B382D9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Set/25</t>
        </r>
      </text>
    </comment>
    <comment ref="D165" authorId="0" shapeId="0" xr:uid="{AFE9D20C-0BD2-493C-B845-D53DA4832D0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Oct/25
</t>
        </r>
      </text>
    </comment>
    <comment ref="E166" authorId="2" shapeId="0" xr:uid="{7C65F050-1EC3-4F5E-B967-9748866CF46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Oct/25</t>
        </r>
      </text>
    </comment>
    <comment ref="D167" authorId="0" shapeId="0" xr:uid="{3BC7F93B-9ABB-44D8-B7ED-48F45097A22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Nov/25
</t>
        </r>
      </text>
    </comment>
    <comment ref="E168" authorId="2" shapeId="0" xr:uid="{FD6CB3D4-31F8-4AFE-B4E8-A31D80E5FDB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Nov/25</t>
        </r>
      </text>
    </comment>
    <comment ref="D169" authorId="0" shapeId="0" xr:uid="{6FE0D8C9-52D2-4556-84ED-23A3A981E14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Dic/25
</t>
        </r>
      </text>
    </comment>
    <comment ref="E170" authorId="2" shapeId="0" xr:uid="{1C2BC85A-71F6-4F7C-97A4-83E872E1835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Dic/25</t>
        </r>
      </text>
    </comment>
    <comment ref="D171" authorId="0" shapeId="0" xr:uid="{0951EB38-AC4A-4F1A-949B-0BBCDAD8E71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Ene/26
</t>
        </r>
      </text>
    </comment>
    <comment ref="E172" authorId="2" shapeId="0" xr:uid="{21253438-F473-4138-8322-5109128F613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Ene/26</t>
        </r>
      </text>
    </comment>
    <comment ref="D173" authorId="0" shapeId="0" xr:uid="{17E41728-57AB-478A-B65D-32F1D1EF877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Feb/26
</t>
        </r>
      </text>
    </comment>
    <comment ref="E174" authorId="2" shapeId="0" xr:uid="{ACA53242-AFCA-47D3-B3F8-FC4060D87F3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Feb/26</t>
        </r>
      </text>
    </comment>
    <comment ref="D175" authorId="0" shapeId="0" xr:uid="{3DD7F172-2F1B-4F58-B20F-C32CF3BC2A2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Mar/26
</t>
        </r>
      </text>
    </comment>
    <comment ref="E176" authorId="2" shapeId="0" xr:uid="{8096AEAE-F077-4087-8B36-8DC565A52EC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Mar/26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<sst xmlns="http://schemas.openxmlformats.org/spreadsheetml/2006/main" count="2032" uniqueCount="346">
  <si>
    <t>INGRESOS</t>
  </si>
  <si>
    <t>EGRESOS</t>
  </si>
  <si>
    <t>FECHA</t>
  </si>
  <si>
    <t>SALDO</t>
  </si>
  <si>
    <t>CONTABLE</t>
  </si>
  <si>
    <t>ITF</t>
  </si>
  <si>
    <t>Nro de cta</t>
  </si>
  <si>
    <t>ingreso</t>
  </si>
  <si>
    <t>egreso</t>
  </si>
  <si>
    <t>TOTAL INGRESOS</t>
  </si>
  <si>
    <t>TOTAL EGRESOS</t>
  </si>
  <si>
    <t>TOTAL</t>
  </si>
  <si>
    <t>CUOTAS</t>
  </si>
  <si>
    <t>JUNIO</t>
  </si>
  <si>
    <t>JULIO</t>
  </si>
  <si>
    <t>AGOSTO</t>
  </si>
  <si>
    <t>ENERO</t>
  </si>
  <si>
    <t>FEBRERO</t>
  </si>
  <si>
    <t>MARZO</t>
  </si>
  <si>
    <t>ABRIL</t>
  </si>
  <si>
    <t>MAYO</t>
  </si>
  <si>
    <t>OCTUBRE</t>
  </si>
  <si>
    <t>NOVIEMBRE</t>
  </si>
  <si>
    <t>DICIEMBRE</t>
  </si>
  <si>
    <t>Total</t>
  </si>
  <si>
    <t xml:space="preserve"> </t>
  </si>
  <si>
    <t>RUC</t>
  </si>
  <si>
    <t>Servicio Luz del Sur</t>
  </si>
  <si>
    <t>Servicio Agua Sedapal</t>
  </si>
  <si>
    <t>Caja Chica</t>
  </si>
  <si>
    <t xml:space="preserve">SALDO MES ANTERIOR </t>
  </si>
  <si>
    <t>ASOCIACIÓN DE VIVIENDA MONTE CAOBA -AVIMOC</t>
  </si>
  <si>
    <t>DESCRIPCIÓN</t>
  </si>
  <si>
    <t>Luz del Sur</t>
  </si>
  <si>
    <t>Sedapal</t>
  </si>
  <si>
    <t>Saldo</t>
  </si>
  <si>
    <t>OBSERVACIONES</t>
  </si>
  <si>
    <t xml:space="preserve">Aportes </t>
  </si>
  <si>
    <t>Ascensor</t>
  </si>
  <si>
    <t>Reparaciones</t>
  </si>
  <si>
    <t>Mantenimiento Ascensores</t>
  </si>
  <si>
    <t>194-2521774-0-63 / CCI 002-194002521774063-95</t>
  </si>
  <si>
    <t>CUOTAS RECAUDADAS+MULTAS+OTROS</t>
  </si>
  <si>
    <t>Gastos Bancarios + ITF</t>
  </si>
  <si>
    <t xml:space="preserve">Gastos Bancarios 
ITF </t>
  </si>
  <si>
    <t>Total   
Egresos</t>
  </si>
  <si>
    <t>THYSENKRUPP</t>
  </si>
  <si>
    <t>ASBAU</t>
  </si>
  <si>
    <t>a</t>
  </si>
  <si>
    <t>b</t>
  </si>
  <si>
    <t>MANTENIMIENTO</t>
  </si>
  <si>
    <t>CUOTAS PENDIENTES</t>
  </si>
  <si>
    <t>Pagos/Gastos/Otros</t>
  </si>
  <si>
    <t>Pago Personal Avimoc</t>
  </si>
  <si>
    <t>(a-b)</t>
  </si>
  <si>
    <t>A (TK)</t>
  </si>
  <si>
    <t>B (TK)</t>
  </si>
  <si>
    <t>D (TK)</t>
  </si>
  <si>
    <t>E (TK)</t>
  </si>
  <si>
    <t>F (TK)</t>
  </si>
  <si>
    <t>H (TK)</t>
  </si>
  <si>
    <t>I (TK)</t>
  </si>
  <si>
    <t>G (AS)</t>
  </si>
  <si>
    <t>C (AS)</t>
  </si>
  <si>
    <t>Año</t>
  </si>
  <si>
    <t>AVIMOC</t>
  </si>
  <si>
    <t>Empresa S.</t>
  </si>
  <si>
    <t>Ahorro</t>
  </si>
  <si>
    <t>SETIEMBRE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</si>
  <si>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</si>
  <si>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</si>
  <si>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</si>
  <si>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</si>
  <si>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</si>
  <si>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</si>
  <si>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</si>
  <si>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</si>
  <si>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</si>
  <si>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Repuest</t>
  </si>
  <si>
    <t>Pagos      Gastos       Otros</t>
  </si>
  <si>
    <t>EP</t>
  </si>
  <si>
    <t>P1  Mantenimiento</t>
  </si>
  <si>
    <r>
      <t xml:space="preserve">Total   Ingresos </t>
    </r>
    <r>
      <rPr>
        <b/>
        <sz val="8"/>
        <color theme="1"/>
        <rFont val="Arial Nova Light"/>
        <family val="2"/>
      </rPr>
      <t>(Cuotas+</t>
    </r>
    <r>
      <rPr>
        <b/>
        <sz val="8"/>
        <color rgb="FF00B050"/>
        <rFont val="Arial Nova Light"/>
        <family val="2"/>
      </rPr>
      <t>Otros)</t>
    </r>
    <r>
      <rPr>
        <b/>
        <sz val="10"/>
        <color rgb="FF00B050"/>
        <rFont val="Arial Nova Light"/>
        <family val="2"/>
      </rPr>
      <t xml:space="preserve"> (*)</t>
    </r>
  </si>
  <si>
    <t>Proyección de sueldos</t>
  </si>
  <si>
    <t>Otros Ingresos (*)</t>
  </si>
  <si>
    <r>
      <t xml:space="preserve">Alquiler </t>
    </r>
    <r>
      <rPr>
        <sz val="8"/>
        <color rgb="FF00B050"/>
        <rFont val="Century Gothic"/>
        <family val="2"/>
      </rPr>
      <t>(Est. 169)</t>
    </r>
  </si>
  <si>
    <t xml:space="preserve">diferencia </t>
  </si>
  <si>
    <t>Essalud</t>
  </si>
  <si>
    <t>RMV</t>
  </si>
  <si>
    <t xml:space="preserve">Total </t>
  </si>
  <si>
    <t xml:space="preserve">Pago Personal </t>
  </si>
  <si>
    <t>Seguridad</t>
  </si>
  <si>
    <t xml:space="preserve">Limpieza </t>
  </si>
  <si>
    <t>Transporte</t>
  </si>
  <si>
    <t>Rancho</t>
  </si>
  <si>
    <t>Puntualidad</t>
  </si>
  <si>
    <t>Feriados</t>
  </si>
  <si>
    <t>?</t>
  </si>
  <si>
    <t>Jardinero</t>
  </si>
  <si>
    <t>Cat</t>
  </si>
  <si>
    <t>Mensual</t>
  </si>
  <si>
    <t>Anual</t>
  </si>
  <si>
    <t>Administración</t>
  </si>
  <si>
    <t>Dieta</t>
  </si>
  <si>
    <t>Contadora</t>
  </si>
  <si>
    <t>Servicios</t>
  </si>
  <si>
    <t>Ascensores</t>
  </si>
  <si>
    <t>Essalud 9%</t>
  </si>
  <si>
    <t>SCTR</t>
  </si>
  <si>
    <t>Vida Ley</t>
  </si>
  <si>
    <t>Mantto</t>
  </si>
  <si>
    <t xml:space="preserve">P2 Obras General </t>
  </si>
  <si>
    <t>P3  Ascensores</t>
  </si>
  <si>
    <t>Tesorero</t>
  </si>
  <si>
    <t>SALDO BANCO</t>
  </si>
  <si>
    <t xml:space="preserve"> Ascensores Mantto.</t>
  </si>
  <si>
    <t xml:space="preserve">Ascensores Reparación </t>
  </si>
  <si>
    <t xml:space="preserve">Haberes </t>
  </si>
  <si>
    <t>SCTR Pensión</t>
  </si>
  <si>
    <t>SCTR Salud</t>
  </si>
  <si>
    <t>Vacaciones</t>
  </si>
  <si>
    <t>Bono Transporte</t>
  </si>
  <si>
    <t>Bono Dieta</t>
  </si>
  <si>
    <t>Bono Puntualidad</t>
  </si>
  <si>
    <t>AFP 10%</t>
  </si>
  <si>
    <t>EMPLEADOR</t>
  </si>
  <si>
    <t xml:space="preserve">PAGO PERSONAL </t>
  </si>
  <si>
    <t xml:space="preserve">Uniforme </t>
  </si>
  <si>
    <t>Utiles Limpieza</t>
  </si>
  <si>
    <t xml:space="preserve">Insumos </t>
  </si>
  <si>
    <t xml:space="preserve">Feriados </t>
  </si>
  <si>
    <t xml:space="preserve">Reparación de Ascensores </t>
  </si>
  <si>
    <r>
      <rPr>
        <b/>
        <sz val="9"/>
        <color theme="1"/>
        <rFont val="Arial Nova Light"/>
        <family val="2"/>
      </rPr>
      <t>MONTE CAOBA</t>
    </r>
    <r>
      <rPr>
        <b/>
        <sz val="10"/>
        <color theme="1"/>
        <rFont val="Arial Nova Light"/>
        <family val="2"/>
      </rPr>
      <t xml:space="preserve"> </t>
    </r>
  </si>
  <si>
    <t>Pagos x Año</t>
  </si>
  <si>
    <t xml:space="preserve">P1.1 Agua </t>
  </si>
  <si>
    <t>JUNTA PROPIETARIOS MONTE CAOBA - JPMC</t>
  </si>
  <si>
    <t xml:space="preserve">Cuota Mantenimiento </t>
  </si>
  <si>
    <t xml:space="preserve">Cuota Extraordinaria </t>
  </si>
  <si>
    <t>Pagos Gastos Otros</t>
  </si>
  <si>
    <t xml:space="preserve">Luz del Sur </t>
  </si>
  <si>
    <t xml:space="preserve">Sedapal </t>
  </si>
  <si>
    <t>Mantto y Reparaciones  Ascensores</t>
  </si>
  <si>
    <t>RESUMEN DICIEMBRE 2026</t>
  </si>
  <si>
    <t>RESUMEN MARZO 2026</t>
  </si>
  <si>
    <t>RESUMEN FEBRERO 2026</t>
  </si>
  <si>
    <t>RESUMEN ENERO 2026</t>
  </si>
  <si>
    <t>RESUMEN ABRIL 2026</t>
  </si>
  <si>
    <t>RESUMEN MAYO 2026</t>
  </si>
  <si>
    <t>RESUMEN JUNIO 2026</t>
  </si>
  <si>
    <t>RESUMEN JULIO 2026</t>
  </si>
  <si>
    <t>RESUMEN AGOSTO 2026</t>
  </si>
  <si>
    <t>RESUMEN SETIEMBRE 2026</t>
  </si>
  <si>
    <t>RESUMEN OCTUBRE 2026</t>
  </si>
  <si>
    <t>RESUMEN NOVIEMBRE 2026</t>
  </si>
  <si>
    <t>TRAN.CTAS.TERC.HK</t>
  </si>
  <si>
    <t xml:space="preserve">RIMA020537982765 VIDA LEY </t>
  </si>
  <si>
    <t>TRAN.CTAS.TERC.BM</t>
  </si>
  <si>
    <t>03/01/2026</t>
  </si>
  <si>
    <t>02/01/2026</t>
  </si>
  <si>
    <t>A 194 10763993 0</t>
  </si>
  <si>
    <t>A 194 93661961 0</t>
  </si>
  <si>
    <t>TRANSF.BCO.INTERBANK</t>
  </si>
  <si>
    <t>TRANSF.BCO.BBVA</t>
  </si>
  <si>
    <t>ENTR.EFEC. 0185935</t>
  </si>
  <si>
    <t>04/01/2026</t>
  </si>
  <si>
    <t>TRANSF.BCO.SCOTIABANK</t>
  </si>
  <si>
    <t>06/01/2026</t>
  </si>
  <si>
    <t>05/01/2026</t>
  </si>
  <si>
    <t>TRANSF.BCO.NACION</t>
  </si>
  <si>
    <t>ENTR.EFEC. 0479296</t>
  </si>
  <si>
    <t>07/01/2026</t>
  </si>
  <si>
    <t>IMPUESTO ITF</t>
  </si>
  <si>
    <t>08/01/2026</t>
  </si>
  <si>
    <t>A 191 08529189 0</t>
  </si>
  <si>
    <t>A 194 03429807 0</t>
  </si>
  <si>
    <t>10/01/2026</t>
  </si>
  <si>
    <t>09/01/2026</t>
  </si>
  <si>
    <t>11/01/2026</t>
  </si>
  <si>
    <t>13/01/2026</t>
  </si>
  <si>
    <t>12/01/2026</t>
  </si>
  <si>
    <t>14/01/2026</t>
  </si>
  <si>
    <t>DEVOL. PAGO 000031</t>
  </si>
  <si>
    <t>HABER TLC 31</t>
  </si>
  <si>
    <t>A 193 14945237 0</t>
  </si>
  <si>
    <t>A 194 07172079 0</t>
  </si>
  <si>
    <t>LUZ0000001654617</t>
  </si>
  <si>
    <t>LUZ0000001654616</t>
  </si>
  <si>
    <t>LUZ0000001654623</t>
  </si>
  <si>
    <t>LUZ0000001654615</t>
  </si>
  <si>
    <t>SEDA000006244656</t>
  </si>
  <si>
    <t>LUZ0000001654619</t>
  </si>
  <si>
    <t>LUZ0000001654622</t>
  </si>
  <si>
    <t>LUZ0000001654620</t>
  </si>
  <si>
    <t>LUZ0000001654621</t>
  </si>
  <si>
    <t>LUZ0000001654618</t>
  </si>
  <si>
    <t>LUZ0000001654614</t>
  </si>
  <si>
    <t>SEDA000006244619</t>
  </si>
  <si>
    <t>EQUI020537982765 - INFOCORP</t>
  </si>
  <si>
    <t>THYSSENKRUPP MANTTO ASCENSORES</t>
  </si>
  <si>
    <t>ASBAU MANTTO ASCENSORES</t>
  </si>
  <si>
    <t>15/01/2026</t>
  </si>
  <si>
    <t>TDPC000734352697</t>
  </si>
  <si>
    <t>TDPC000737495911</t>
  </si>
  <si>
    <t>16/01/2026</t>
  </si>
  <si>
    <t>17/01/2026</t>
  </si>
  <si>
    <t>A 194 00660772 0</t>
  </si>
  <si>
    <t>SAFT000000448549 SCTR SALUD</t>
  </si>
  <si>
    <t xml:space="preserve">SAFT000000449264 SCTR PENSIÓN </t>
  </si>
  <si>
    <t>DE 194-19719913-0</t>
  </si>
  <si>
    <t>18/01/2026</t>
  </si>
  <si>
    <t>A 194 90037213 0</t>
  </si>
  <si>
    <t>ENTR.EFEC. 0438541</t>
  </si>
  <si>
    <t>18/01/2027</t>
  </si>
  <si>
    <t>18/01/2028</t>
  </si>
  <si>
    <t>19/01/2026</t>
  </si>
  <si>
    <t>21/01/2026</t>
  </si>
  <si>
    <t>20/01/2026</t>
  </si>
  <si>
    <t>SUNA004633093950</t>
  </si>
  <si>
    <t>22/01/2026</t>
  </si>
  <si>
    <t>PAGOS AFP INTEGRA</t>
  </si>
  <si>
    <t>PAGOS AFP PRIMA</t>
  </si>
  <si>
    <t>PAGOS AFP PROFUTUR</t>
  </si>
  <si>
    <t>PAGOS AFP HABITAT</t>
  </si>
  <si>
    <t>A 194 71925526 0</t>
  </si>
  <si>
    <t>23/01/2026</t>
  </si>
  <si>
    <t>A 194 97292948 0</t>
  </si>
  <si>
    <t>26/01/2026</t>
  </si>
  <si>
    <t>24/01/2026</t>
  </si>
  <si>
    <t>ENTR.EFEC. 0853509</t>
  </si>
  <si>
    <t xml:space="preserve"> ENTR.EFEC. 0173731</t>
  </si>
  <si>
    <t>A 191 92617817 0</t>
  </si>
  <si>
    <t>27/01/2026</t>
  </si>
  <si>
    <t>TLC MANT</t>
  </si>
  <si>
    <t>29/01/2026</t>
  </si>
  <si>
    <t>28/01/2026</t>
  </si>
  <si>
    <t>A 194 72963768 0</t>
  </si>
  <si>
    <t>30/01/2026</t>
  </si>
  <si>
    <t>A 305 95360921 0</t>
  </si>
  <si>
    <t>COM.CCE HAB 000032</t>
  </si>
  <si>
    <t>DEVOL. PAGO 000032</t>
  </si>
  <si>
    <t>HABER TLC 32</t>
  </si>
  <si>
    <t>02/02/2026</t>
  </si>
  <si>
    <t>31/01/2026</t>
  </si>
  <si>
    <t>COM.MANTENIM</t>
  </si>
  <si>
    <t>ENVIO.EST.CTA</t>
  </si>
  <si>
    <t>Multas/otros</t>
  </si>
  <si>
    <t>05/02/2026</t>
  </si>
  <si>
    <t>04/02/2026</t>
  </si>
  <si>
    <t>03/02/2026</t>
  </si>
  <si>
    <t>A 194 98423109 0</t>
  </si>
  <si>
    <t>Cuenta JPMC</t>
  </si>
  <si>
    <t>06/02/2026</t>
  </si>
  <si>
    <t>DEPOSITO AG 981219</t>
  </si>
  <si>
    <t>ENTR.EFEC. 0436680</t>
  </si>
  <si>
    <t>08/02/2026</t>
  </si>
  <si>
    <t>07/02/2026</t>
  </si>
  <si>
    <t>10/02/2026</t>
  </si>
  <si>
    <t>12/02/2026</t>
  </si>
  <si>
    <t>11/02/2026</t>
  </si>
  <si>
    <t>13/02/2026</t>
  </si>
  <si>
    <t>TRANFERENCIA CCE</t>
  </si>
  <si>
    <t>14/02/2026</t>
  </si>
  <si>
    <t>DEVOL. PAGO 000033</t>
  </si>
  <si>
    <t>HABER TLC 33</t>
  </si>
  <si>
    <t>(**)</t>
  </si>
  <si>
    <t>16/02/2026</t>
  </si>
  <si>
    <t>15/02/2026</t>
  </si>
  <si>
    <t>17/02/2026</t>
  </si>
  <si>
    <t>A 193 14945237 0 Google One 100GB</t>
  </si>
  <si>
    <t>Mantenimiento y/o reparaciones de Ascensores (09)</t>
  </si>
  <si>
    <t>Caja Chica (gastos menores, urgentes e imprevistos )</t>
  </si>
  <si>
    <t>19/02/2026</t>
  </si>
  <si>
    <t>18/02/2026</t>
  </si>
  <si>
    <t>DEPOSITO AG 987920</t>
  </si>
  <si>
    <t>DE 194-17010728-0</t>
  </si>
  <si>
    <t>SUNA004673394138 SNP - LEY 19990</t>
  </si>
  <si>
    <t>SUNA004673390272 - ESSALUD</t>
  </si>
  <si>
    <t>REGULARIZACIÓN ITF</t>
  </si>
  <si>
    <t>CM</t>
  </si>
  <si>
    <t>Servicio Agua Sedapal recibos (02) 6244619 y 6244656</t>
  </si>
  <si>
    <t>Servicio Luz del Sur (10) recibos: 1654614, 1654615, 1654616, 1654617, 1654618, 1654619, 1654620, 1654621, 1654622 y 1654623.</t>
  </si>
  <si>
    <t>Gastos Bancarios,  Impuesto a las Transacciones Financieras- ITF, comisiones, cargos por prestación de servicios, mantenimiento de cuentas o gestión de productos bancarios.</t>
  </si>
  <si>
    <t>Personal seguridad, limpieza, jardín, administración, Seguro Complementario de Trabajo de Riesgo Salud y Pensión, Vida Ley, ESSALUD, Equipos de Protección Personal -EPPs, Celular Servicio, apoyo servicio, vacaciones personal, Administradoras de Fondos de Pensiones-AFP, Sistema Nacional de Pensiones-SNP, material e insumos limpieza, cerco eléctrico, cámaras seguridad.</t>
  </si>
  <si>
    <t>Pagos/Gastos/Otros, áreas comunes mediante labores preventivas (planificadas: Fumigación, limpieza desagües, desinfección, Mantto cisternas, bombas ornato) y correctivas (reparaciones).</t>
  </si>
  <si>
    <t>20/02/2026</t>
  </si>
  <si>
    <t>ENTR.EFEC. 0931737</t>
  </si>
  <si>
    <t>DEPOSITO AG 000005</t>
  </si>
  <si>
    <t>22/02/2026</t>
  </si>
  <si>
    <t>21/02/2026</t>
  </si>
  <si>
    <t>23/02/2026</t>
  </si>
  <si>
    <t>ENTR.EFEC. 0123923</t>
  </si>
  <si>
    <t>25/02/2026</t>
  </si>
  <si>
    <t>24/02/2026</t>
  </si>
  <si>
    <t>A 194 95248658 0</t>
  </si>
  <si>
    <t>26/02/2026</t>
  </si>
  <si>
    <t>HABER TLC 34</t>
  </si>
  <si>
    <t>27/02/2026</t>
  </si>
  <si>
    <t>COM.CCE HAB 000034</t>
  </si>
  <si>
    <t>DEVOL. PAGO 000034</t>
  </si>
  <si>
    <t>ENTR.EFEC. 0385755</t>
  </si>
  <si>
    <t>(a)</t>
  </si>
  <si>
    <t>28/02/2026</t>
  </si>
  <si>
    <t>REGULARIZACION ITF</t>
  </si>
  <si>
    <t>ENTR.EFEC. 0285230</t>
  </si>
  <si>
    <t>02/03/2026</t>
  </si>
  <si>
    <t>A 191 21605340 0</t>
  </si>
  <si>
    <t>TRANSF OTRA CUENTA</t>
  </si>
  <si>
    <t>(ee)</t>
  </si>
  <si>
    <t>03/03/2026</t>
  </si>
  <si>
    <t>04/03/2026</t>
  </si>
  <si>
    <t>ENTR.EFEC. 0969716</t>
  </si>
  <si>
    <t>05/03/2026</t>
  </si>
  <si>
    <t>DEPOSITO AG 973345</t>
  </si>
  <si>
    <t>ENTR.EFEC. 0735527</t>
  </si>
  <si>
    <t xml:space="preserve">SAFT000000291720 SCTR SALUD </t>
  </si>
  <si>
    <t>MOVI000737495911</t>
  </si>
  <si>
    <t>MOVI000734352697</t>
  </si>
  <si>
    <t>SAFT000000290822 SCTR PENSIÓN</t>
  </si>
  <si>
    <t xml:space="preserve">EQUI020537982765 INFOCORP </t>
  </si>
  <si>
    <t>07/03/2026</t>
  </si>
  <si>
    <t>06/03/2026</t>
  </si>
  <si>
    <t>09/03/2026</t>
  </si>
  <si>
    <t>12/03/2026</t>
  </si>
  <si>
    <t>11/03/2026</t>
  </si>
  <si>
    <t>14/03/2026</t>
  </si>
  <si>
    <t>13/03/2026</t>
  </si>
  <si>
    <t>DEVOL. PAGO 000035</t>
  </si>
  <si>
    <t>HABER TLC 35</t>
  </si>
  <si>
    <t>(ex)</t>
  </si>
  <si>
    <t>14/03/2027</t>
  </si>
  <si>
    <t>14/03/2028</t>
  </si>
  <si>
    <t>14/03/2029</t>
  </si>
  <si>
    <t>14/03/2030</t>
  </si>
  <si>
    <t>14/03/2031</t>
  </si>
  <si>
    <t>14/03/2032</t>
  </si>
  <si>
    <t>16/03/2026</t>
  </si>
  <si>
    <t>15/03/2026</t>
  </si>
  <si>
    <t>14/03/2033</t>
  </si>
  <si>
    <t>14/03/2034</t>
  </si>
  <si>
    <t>14/03/2035</t>
  </si>
  <si>
    <t>14/03/2036</t>
  </si>
  <si>
    <t>17/03/2026</t>
  </si>
  <si>
    <t>18/03/2026</t>
  </si>
  <si>
    <t>18/03/2027</t>
  </si>
  <si>
    <t>19/03/2026</t>
  </si>
  <si>
    <t>SUNA004718397532 ESSALUD SNP - LEY 19990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</si>
</sst>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 &quot;S/.&quot;\ * #,##0.00_ ;_ &quot;S/.&quot;\ * \-#,##0.00_ ;_ &quot;S/.&quot;\ * &quot;-&quot;??_ ;_ @_ "/>
    <numFmt numFmtId="166" formatCode="#,##0.00_ ;[Red]\-#,##0.00\ "/>
    <numFmt numFmtId="167" formatCode="dd/mm/yyyy;@"/>
    <numFmt numFmtId="168" formatCode="[$-F400]h:mm:ss\ AM/PM"/>
    <numFmt numFmtId="169" formatCode="00"/>
    <numFmt numFmtId="170" formatCode="&quot;S/&quot;\ #,##0.00"/>
  </numFmts>
  <fonts count="7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8"/>
      <color theme="3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sz val="8"/>
      <color theme="1"/>
      <name val="Century Gothic"/>
      <family val="2"/>
    </font>
    <font>
      <b/>
      <sz val="10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4" tint="0.3999755851924192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rgb="FFFF0000"/>
      <name val="Century Gothic"/>
      <family val="2"/>
    </font>
    <font>
      <b/>
      <sz val="10"/>
      <color theme="1"/>
      <name val="Arial Nova Light"/>
      <family val="2"/>
    </font>
    <font>
      <b/>
      <sz val="8"/>
      <color theme="1"/>
      <name val="Arial Nova Light"/>
      <family val="2"/>
    </font>
    <font>
      <sz val="10"/>
      <color theme="1"/>
      <name val="Arial Nova Light"/>
      <family val="2"/>
    </font>
    <font>
      <sz val="11"/>
      <color theme="1"/>
      <name val="Arial Nova Light"/>
      <family val="2"/>
    </font>
    <font>
      <sz val="8"/>
      <color theme="1"/>
      <name val="Arial Nova Light"/>
      <family val="2"/>
    </font>
    <font>
      <sz val="10"/>
      <color rgb="FF000000"/>
      <name val="Arial"/>
      <family val="2"/>
    </font>
    <font>
      <b/>
      <sz val="10"/>
      <color theme="1"/>
      <name val="Century Gothic"/>
      <family val="2"/>
    </font>
    <font>
      <sz val="11"/>
      <color indexed="8"/>
      <name val="Calibri"/>
      <family val="2"/>
      <scheme val="minor"/>
    </font>
    <font>
      <sz val="10"/>
      <color theme="0" tint="-0.14999847407452621"/>
      <name val="Century Gothic"/>
      <family val="2"/>
    </font>
    <font>
      <sz val="9"/>
      <color rgb="FF00B050"/>
      <name val="Century Gothic"/>
      <family val="2"/>
    </font>
    <font>
      <b/>
      <sz val="8"/>
      <color rgb="FF00B050"/>
      <name val="Arial Nova Light"/>
      <family val="2"/>
    </font>
    <font>
      <b/>
      <sz val="10"/>
      <color rgb="FF00B050"/>
      <name val="Arial Nova Light"/>
      <family val="2"/>
    </font>
    <font>
      <sz val="8"/>
      <color rgb="FF00B050"/>
      <name val="Century Gothic"/>
      <family val="2"/>
    </font>
    <font>
      <b/>
      <sz val="16"/>
      <color theme="1"/>
      <name val="Arial Nova Light"/>
      <family val="2"/>
    </font>
    <font>
      <b/>
      <sz val="12"/>
      <name val="Calibri"/>
      <family val="2"/>
      <scheme val="minor"/>
    </font>
    <font>
      <sz val="10"/>
      <color theme="0" tint="-4.9989318521683403E-2"/>
      <name val="Century Gothic"/>
      <family val="2"/>
    </font>
    <font>
      <sz val="10"/>
      <color theme="0" tint="-0.249977111117893"/>
      <name val="Century Gothic"/>
      <family val="2"/>
    </font>
    <font>
      <i/>
      <sz val="10"/>
      <color theme="0" tint="-0.249977111117893"/>
      <name val="Arial Nova Light"/>
      <family val="2"/>
    </font>
    <font>
      <b/>
      <sz val="14"/>
      <name val="Calibri Light"/>
      <family val="2"/>
    </font>
    <font>
      <b/>
      <sz val="14"/>
      <color theme="1"/>
      <name val="Calibri Light"/>
      <family val="2"/>
    </font>
    <font>
      <b/>
      <sz val="8"/>
      <color theme="1"/>
      <name val="Calibri Light"/>
      <family val="2"/>
    </font>
    <font>
      <sz val="11"/>
      <color theme="0" tint="-0.499984740745262"/>
      <name val="Calibri"/>
      <family val="2"/>
      <scheme val="minor"/>
    </font>
    <font>
      <b/>
      <i/>
      <sz val="10"/>
      <color rgb="FFFF0000"/>
      <name val="Arial Nova Light"/>
      <family val="2"/>
    </font>
    <font>
      <sz val="9"/>
      <color theme="8" tint="-0.249977111117893"/>
      <name val="Arial Nova Light"/>
      <family val="2"/>
    </font>
    <font>
      <b/>
      <sz val="9"/>
      <color theme="8" tint="-0.249977111117893"/>
      <name val="Arial Nova Light"/>
      <family val="2"/>
    </font>
    <font>
      <sz val="9"/>
      <color theme="8"/>
      <name val="Arial Nova Light"/>
      <family val="2"/>
    </font>
    <font>
      <b/>
      <sz val="9"/>
      <color theme="8"/>
      <name val="Arial Nova Light"/>
      <family val="2"/>
    </font>
    <font>
      <sz val="9"/>
      <color theme="8"/>
      <name val="Century Gothic"/>
      <family val="2"/>
    </font>
    <font>
      <b/>
      <sz val="9"/>
      <color theme="1"/>
      <name val="Arial Nova Light"/>
      <family val="2"/>
    </font>
    <font>
      <b/>
      <sz val="9"/>
      <color rgb="FFFF0000"/>
      <name val="Arial Nova Light"/>
      <family val="2"/>
    </font>
    <font>
      <sz val="11"/>
      <color theme="0" tint="-0.1499984740745262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5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12" fillId="0" borderId="12" applyNumberFormat="0" applyFill="0" applyAlignment="0" applyProtection="0"/>
    <xf numFmtId="0" fontId="12" fillId="0" borderId="0" applyNumberFormat="0" applyFill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5" fillId="13" borderId="13" applyNumberFormat="0" applyAlignment="0" applyProtection="0"/>
    <xf numFmtId="0" fontId="16" fillId="14" borderId="14" applyNumberFormat="0" applyAlignment="0" applyProtection="0"/>
    <xf numFmtId="0" fontId="17" fillId="14" borderId="13" applyNumberFormat="0" applyAlignment="0" applyProtection="0"/>
    <xf numFmtId="0" fontId="18" fillId="0" borderId="15" applyNumberFormat="0" applyFill="0" applyAlignment="0" applyProtection="0"/>
    <xf numFmtId="0" fontId="19" fillId="15" borderId="16" applyNumberFormat="0" applyAlignment="0" applyProtection="0"/>
    <xf numFmtId="0" fontId="8" fillId="0" borderId="0" applyNumberFormat="0" applyFill="0" applyBorder="0" applyAlignment="0" applyProtection="0"/>
    <xf numFmtId="0" fontId="1" fillId="16" borderId="17" applyNumberFormat="0" applyFont="0" applyAlignment="0" applyProtection="0"/>
    <xf numFmtId="0" fontId="20" fillId="0" borderId="0" applyNumberFormat="0" applyFill="0" applyBorder="0" applyAlignment="0" applyProtection="0"/>
    <xf numFmtId="0" fontId="2" fillId="0" borderId="18" applyNumberFormat="0" applyFill="0" applyAlignment="0" applyProtection="0"/>
    <xf numFmtId="0" fontId="2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4" fillId="0" borderId="0" applyNumberFormat="0" applyFill="0" applyBorder="0" applyAlignment="0" applyProtection="0"/>
    <xf numFmtId="0" fontId="28" fillId="0" borderId="0"/>
    <xf numFmtId="0" fontId="29" fillId="0" borderId="0"/>
    <xf numFmtId="0" fontId="30" fillId="0" borderId="0"/>
    <xf numFmtId="0" fontId="31" fillId="0" borderId="0"/>
    <xf numFmtId="0" fontId="33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40" fillId="0" borderId="0"/>
    <xf numFmtId="0" fontId="48" fillId="0" borderId="0"/>
    <xf numFmtId="0" fontId="50" fillId="0" borderId="0"/>
  </cellStyleXfs>
  <cellXfs count="328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0" xfId="0" applyFont="1"/>
    <xf numFmtId="0" fontId="0" fillId="2" borderId="0" xfId="0" applyFill="1"/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1" fillId="0" borderId="0" xfId="1"/>
    <xf numFmtId="4" fontId="0" fillId="0" borderId="0" xfId="0" applyNumberFormat="1"/>
    <xf numFmtId="4" fontId="2" fillId="0" borderId="0" xfId="0" applyNumberFormat="1" applyFont="1"/>
    <xf numFmtId="40" fontId="0" fillId="0" borderId="0" xfId="0" applyNumberFormat="1"/>
    <xf numFmtId="40" fontId="0" fillId="0" borderId="3" xfId="1" applyNumberFormat="1" applyFont="1" applyBorder="1"/>
    <xf numFmtId="164" fontId="3" fillId="5" borderId="4" xfId="2" applyNumberFormat="1" applyFont="1" applyFill="1" applyBorder="1"/>
    <xf numFmtId="164" fontId="3" fillId="8" borderId="4" xfId="2" applyNumberFormat="1" applyFont="1" applyFill="1" applyBorder="1"/>
    <xf numFmtId="14" fontId="0" fillId="0" borderId="0" xfId="0" applyNumberFormat="1"/>
    <xf numFmtId="0" fontId="2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2" fillId="2" borderId="0" xfId="0" applyFont="1" applyFill="1"/>
    <xf numFmtId="0" fontId="2" fillId="2" borderId="4" xfId="0" applyFont="1" applyFill="1" applyBorder="1" applyAlignment="1">
      <alignment horizontal="center"/>
    </xf>
    <xf numFmtId="0" fontId="0" fillId="2" borderId="4" xfId="0" applyFill="1" applyBorder="1"/>
    <xf numFmtId="0" fontId="7" fillId="2" borderId="0" xfId="2" applyFont="1" applyFill="1" applyAlignment="1">
      <alignment horizontal="right" indent="1"/>
    </xf>
    <xf numFmtId="0" fontId="2" fillId="2" borderId="4" xfId="0" applyFont="1" applyFill="1" applyBorder="1"/>
    <xf numFmtId="0" fontId="2" fillId="2" borderId="0" xfId="0" applyFont="1" applyFill="1" applyAlignment="1">
      <alignment horizontal="right"/>
    </xf>
    <xf numFmtId="164" fontId="0" fillId="2" borderId="0" xfId="0" applyNumberFormat="1" applyFill="1" applyAlignment="1">
      <alignment horizontal="center"/>
    </xf>
    <xf numFmtId="164" fontId="6" fillId="2" borderId="4" xfId="0" applyNumberFormat="1" applyFont="1" applyFill="1" applyBorder="1"/>
    <xf numFmtId="164" fontId="0" fillId="2" borderId="0" xfId="0" applyNumberFormat="1" applyFill="1"/>
    <xf numFmtId="4" fontId="0" fillId="5" borderId="0" xfId="0" applyNumberFormat="1" applyFill="1" applyAlignment="1">
      <alignment wrapText="1"/>
    </xf>
    <xf numFmtId="4" fontId="0" fillId="0" borderId="7" xfId="0" applyNumberFormat="1" applyBorder="1"/>
    <xf numFmtId="166" fontId="6" fillId="2" borderId="7" xfId="0" applyNumberFormat="1" applyFont="1" applyFill="1" applyBorder="1" applyAlignment="1">
      <alignment horizontal="right"/>
    </xf>
    <xf numFmtId="0" fontId="22" fillId="0" borderId="0" xfId="0" applyFont="1"/>
    <xf numFmtId="164" fontId="21" fillId="0" borderId="0" xfId="0" applyNumberFormat="1" applyFont="1" applyAlignment="1">
      <alignment horizontal="center"/>
    </xf>
    <xf numFmtId="164" fontId="8" fillId="2" borderId="0" xfId="0" applyNumberFormat="1" applyFont="1" applyFill="1" applyAlignment="1">
      <alignment horizontal="center"/>
    </xf>
    <xf numFmtId="17" fontId="0" fillId="0" borderId="4" xfId="0" applyNumberFormat="1" applyBorder="1" applyAlignment="1">
      <alignment horizontal="center"/>
    </xf>
    <xf numFmtId="4" fontId="0" fillId="0" borderId="4" xfId="0" applyNumberFormat="1" applyBorder="1" applyAlignment="1">
      <alignment horizontal="right"/>
    </xf>
    <xf numFmtId="166" fontId="6" fillId="0" borderId="7" xfId="0" applyNumberFormat="1" applyFont="1" applyBorder="1"/>
    <xf numFmtId="0" fontId="2" fillId="0" borderId="4" xfId="0" applyFont="1" applyBorder="1" applyAlignment="1">
      <alignment horizontal="center"/>
    </xf>
    <xf numFmtId="164" fontId="26" fillId="0" borderId="0" xfId="0" applyNumberFormat="1" applyFont="1" applyAlignment="1">
      <alignment horizontal="center"/>
    </xf>
    <xf numFmtId="164" fontId="0" fillId="9" borderId="4" xfId="1" applyFont="1" applyFill="1" applyBorder="1" applyAlignment="1">
      <alignment horizontal="right"/>
    </xf>
    <xf numFmtId="164" fontId="0" fillId="4" borderId="4" xfId="1" applyFont="1" applyFill="1" applyBorder="1" applyAlignment="1">
      <alignment horizontal="right"/>
    </xf>
    <xf numFmtId="164" fontId="0" fillId="3" borderId="4" xfId="1" applyFont="1" applyFill="1" applyBorder="1" applyAlignment="1">
      <alignment horizontal="right"/>
    </xf>
    <xf numFmtId="4" fontId="0" fillId="0" borderId="3" xfId="1" applyNumberFormat="1" applyFont="1" applyBorder="1"/>
    <xf numFmtId="164" fontId="2" fillId="2" borderId="4" xfId="1" applyFont="1" applyFill="1" applyBorder="1" applyAlignment="1">
      <alignment horizontal="right"/>
    </xf>
    <xf numFmtId="164" fontId="0" fillId="10" borderId="4" xfId="0" applyNumberFormat="1" applyFill="1" applyBorder="1" applyAlignment="1">
      <alignment horizontal="right"/>
    </xf>
    <xf numFmtId="164" fontId="0" fillId="7" borderId="4" xfId="1" applyFont="1" applyFill="1" applyBorder="1" applyAlignment="1">
      <alignment horizontal="right"/>
    </xf>
    <xf numFmtId="0" fontId="21" fillId="0" borderId="0" xfId="0" applyFont="1"/>
    <xf numFmtId="4" fontId="8" fillId="0" borderId="0" xfId="0" applyNumberFormat="1" applyFont="1"/>
    <xf numFmtId="0" fontId="22" fillId="2" borderId="0" xfId="0" applyFont="1" applyFill="1"/>
    <xf numFmtId="0" fontId="24" fillId="2" borderId="0" xfId="0" applyFont="1" applyFill="1"/>
    <xf numFmtId="0" fontId="8" fillId="0" borderId="0" xfId="0" applyFont="1"/>
    <xf numFmtId="17" fontId="21" fillId="0" borderId="0" xfId="0" applyNumberFormat="1" applyFont="1" applyAlignment="1">
      <alignment horizontal="left"/>
    </xf>
    <xf numFmtId="4" fontId="0" fillId="3" borderId="3" xfId="1" applyNumberFormat="1" applyFont="1" applyFill="1" applyBorder="1"/>
    <xf numFmtId="164" fontId="21" fillId="2" borderId="0" xfId="0" applyNumberFormat="1" applyFont="1" applyFill="1" applyAlignment="1">
      <alignment horizontal="center"/>
    </xf>
    <xf numFmtId="4" fontId="27" fillId="0" borderId="0" xfId="0" applyNumberFormat="1" applyFont="1"/>
    <xf numFmtId="0" fontId="27" fillId="0" borderId="0" xfId="0" applyFont="1"/>
    <xf numFmtId="164" fontId="0" fillId="6" borderId="4" xfId="0" applyNumberFormat="1" applyFill="1" applyBorder="1" applyAlignment="1">
      <alignment horizontal="right"/>
    </xf>
    <xf numFmtId="0" fontId="2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166" fontId="27" fillId="0" borderId="0" xfId="0" applyNumberFormat="1" applyFont="1"/>
    <xf numFmtId="0" fontId="7" fillId="2" borderId="5" xfId="2" applyFont="1" applyFill="1" applyBorder="1" applyAlignment="1">
      <alignment horizontal="left"/>
    </xf>
    <xf numFmtId="0" fontId="7" fillId="2" borderId="5" xfId="2" applyFont="1" applyFill="1" applyBorder="1"/>
    <xf numFmtId="0" fontId="32" fillId="0" borderId="0" xfId="0" applyFont="1"/>
    <xf numFmtId="4" fontId="32" fillId="0" borderId="0" xfId="0" applyNumberFormat="1" applyFont="1"/>
    <xf numFmtId="4" fontId="0" fillId="0" borderId="4" xfId="0" applyNumberFormat="1" applyBorder="1"/>
    <xf numFmtId="0" fontId="0" fillId="0" borderId="0" xfId="0" applyAlignment="1">
      <alignment horizontal="center" vertical="center"/>
    </xf>
    <xf numFmtId="4" fontId="0" fillId="0" borderId="20" xfId="0" applyNumberFormat="1" applyBorder="1"/>
    <xf numFmtId="14" fontId="3" fillId="0" borderId="4" xfId="0" applyNumberFormat="1" applyFont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164" fontId="0" fillId="0" borderId="4" xfId="0" applyNumberFormat="1" applyBorder="1"/>
    <xf numFmtId="164" fontId="0" fillId="41" borderId="4" xfId="0" applyNumberFormat="1" applyFill="1" applyBorder="1"/>
    <xf numFmtId="164" fontId="0" fillId="0" borderId="21" xfId="0" applyNumberFormat="1" applyBorder="1"/>
    <xf numFmtId="164" fontId="3" fillId="41" borderId="4" xfId="0" applyNumberFormat="1" applyFont="1" applyFill="1" applyBorder="1"/>
    <xf numFmtId="164" fontId="3" fillId="41" borderId="4" xfId="0" applyNumberFormat="1" applyFont="1" applyFill="1" applyBorder="1" applyAlignment="1">
      <alignment horizontal="right"/>
    </xf>
    <xf numFmtId="164" fontId="3" fillId="0" borderId="4" xfId="0" applyNumberFormat="1" applyFont="1" applyBorder="1"/>
    <xf numFmtId="164" fontId="0" fillId="0" borderId="0" xfId="0" applyNumberFormat="1"/>
    <xf numFmtId="4" fontId="0" fillId="0" borderId="0" xfId="0" applyNumberFormat="1" applyAlignment="1">
      <alignment horizontal="center"/>
    </xf>
    <xf numFmtId="40" fontId="3" fillId="0" borderId="0" xfId="1" applyNumberFormat="1" applyFont="1"/>
    <xf numFmtId="0" fontId="3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/>
    </xf>
    <xf numFmtId="164" fontId="0" fillId="42" borderId="4" xfId="1" applyFont="1" applyFill="1" applyBorder="1" applyAlignment="1">
      <alignment horizontal="right"/>
    </xf>
    <xf numFmtId="164" fontId="0" fillId="5" borderId="0" xfId="0" applyNumberFormat="1" applyFill="1" applyAlignment="1">
      <alignment wrapText="1"/>
    </xf>
    <xf numFmtId="164" fontId="0" fillId="0" borderId="3" xfId="1" applyFont="1" applyBorder="1"/>
    <xf numFmtId="164" fontId="0" fillId="3" borderId="3" xfId="1" applyFont="1" applyFill="1" applyBorder="1"/>
    <xf numFmtId="164" fontId="3" fillId="0" borderId="0" xfId="0" applyNumberFormat="1" applyFont="1"/>
    <xf numFmtId="164" fontId="3" fillId="0" borderId="3" xfId="1" applyFont="1" applyBorder="1"/>
    <xf numFmtId="164" fontId="3" fillId="3" borderId="3" xfId="1" applyFont="1" applyFill="1" applyBorder="1"/>
    <xf numFmtId="164" fontId="7" fillId="0" borderId="0" xfId="0" applyNumberFormat="1" applyFont="1"/>
    <xf numFmtId="4" fontId="3" fillId="0" borderId="0" xfId="0" applyNumberFormat="1" applyFont="1"/>
    <xf numFmtId="4" fontId="7" fillId="0" borderId="0" xfId="0" applyNumberFormat="1" applyFont="1"/>
    <xf numFmtId="4" fontId="3" fillId="0" borderId="3" xfId="1" applyNumberFormat="1" applyFont="1" applyBorder="1"/>
    <xf numFmtId="4" fontId="3" fillId="3" borderId="3" xfId="1" applyNumberFormat="1" applyFont="1" applyFill="1" applyBorder="1"/>
    <xf numFmtId="0" fontId="7" fillId="0" borderId="0" xfId="0" applyFont="1"/>
    <xf numFmtId="0" fontId="7" fillId="0" borderId="0" xfId="0" applyFont="1" applyAlignment="1">
      <alignment horizontal="left"/>
    </xf>
    <xf numFmtId="14" fontId="3" fillId="0" borderId="0" xfId="0" applyNumberFormat="1" applyFont="1"/>
    <xf numFmtId="0" fontId="3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7" fillId="2" borderId="0" xfId="0" applyFont="1" applyFill="1" applyAlignment="1">
      <alignment horizontal="right"/>
    </xf>
    <xf numFmtId="14" fontId="6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14" fontId="0" fillId="2" borderId="0" xfId="0" applyNumberFormat="1" applyFill="1" applyAlignment="1">
      <alignment horizontal="left"/>
    </xf>
    <xf numFmtId="167" fontId="6" fillId="0" borderId="0" xfId="0" applyNumberFormat="1" applyFont="1" applyAlignment="1">
      <alignment horizontal="center"/>
    </xf>
    <xf numFmtId="167" fontId="2" fillId="0" borderId="0" xfId="0" applyNumberFormat="1" applyFont="1"/>
    <xf numFmtId="167" fontId="0" fillId="0" borderId="0" xfId="0" applyNumberFormat="1"/>
    <xf numFmtId="167" fontId="0" fillId="2" borderId="0" xfId="0" applyNumberFormat="1" applyFill="1"/>
    <xf numFmtId="0" fontId="6" fillId="2" borderId="19" xfId="0" applyFont="1" applyFill="1" applyBorder="1" applyAlignment="1">
      <alignment horizontal="center" vertical="top"/>
    </xf>
    <xf numFmtId="0" fontId="6" fillId="2" borderId="21" xfId="0" applyFont="1" applyFill="1" applyBorder="1" applyAlignment="1">
      <alignment horizontal="center" vertical="top"/>
    </xf>
    <xf numFmtId="0" fontId="6" fillId="41" borderId="19" xfId="0" applyFont="1" applyFill="1" applyBorder="1" applyAlignment="1">
      <alignment horizontal="center" vertical="top"/>
    </xf>
    <xf numFmtId="14" fontId="3" fillId="41" borderId="4" xfId="0" applyNumberFormat="1" applyFont="1" applyFill="1" applyBorder="1" applyAlignment="1">
      <alignment horizontal="center"/>
    </xf>
    <xf numFmtId="14" fontId="0" fillId="41" borderId="4" xfId="0" applyNumberFormat="1" applyFill="1" applyBorder="1" applyAlignment="1">
      <alignment horizontal="center"/>
    </xf>
    <xf numFmtId="0" fontId="0" fillId="0" borderId="4" xfId="0" applyBorder="1"/>
    <xf numFmtId="14" fontId="3" fillId="41" borderId="22" xfId="0" applyNumberFormat="1" applyFont="1" applyFill="1" applyBorder="1" applyAlignment="1">
      <alignment horizontal="center"/>
    </xf>
    <xf numFmtId="164" fontId="3" fillId="41" borderId="19" xfId="0" applyNumberFormat="1" applyFont="1" applyFill="1" applyBorder="1"/>
    <xf numFmtId="0" fontId="0" fillId="0" borderId="0" xfId="0" applyAlignment="1">
      <alignment horizontal="left"/>
    </xf>
    <xf numFmtId="43" fontId="0" fillId="10" borderId="4" xfId="0" applyNumberFormat="1" applyFill="1" applyBorder="1" applyAlignment="1">
      <alignment horizontal="right"/>
    </xf>
    <xf numFmtId="44" fontId="0" fillId="0" borderId="0" xfId="0" applyNumberFormat="1"/>
    <xf numFmtId="43" fontId="3" fillId="0" borderId="0" xfId="0" applyNumberFormat="1" applyFont="1"/>
    <xf numFmtId="43" fontId="7" fillId="0" borderId="0" xfId="0" applyNumberFormat="1" applyFont="1"/>
    <xf numFmtId="43" fontId="3" fillId="0" borderId="3" xfId="1" applyNumberFormat="1" applyFont="1" applyBorder="1"/>
    <xf numFmtId="17" fontId="39" fillId="0" borderId="0" xfId="0" applyNumberFormat="1" applyFont="1"/>
    <xf numFmtId="44" fontId="39" fillId="0" borderId="0" xfId="0" applyNumberFormat="1" applyFont="1"/>
    <xf numFmtId="44" fontId="0" fillId="0" borderId="0" xfId="0" applyNumberFormat="1" applyAlignment="1">
      <alignment horizontal="center"/>
    </xf>
    <xf numFmtId="4" fontId="2" fillId="0" borderId="4" xfId="0" applyNumberFormat="1" applyFont="1" applyBorder="1" applyAlignment="1">
      <alignment horizontal="center"/>
    </xf>
    <xf numFmtId="4" fontId="1" fillId="0" borderId="0" xfId="1" applyNumberFormat="1"/>
    <xf numFmtId="43" fontId="0" fillId="5" borderId="0" xfId="0" applyNumberFormat="1" applyFill="1" applyAlignment="1">
      <alignment wrapText="1"/>
    </xf>
    <xf numFmtId="164" fontId="3" fillId="7" borderId="4" xfId="1" applyFont="1" applyFill="1" applyBorder="1" applyAlignment="1">
      <alignment horizontal="right"/>
    </xf>
    <xf numFmtId="0" fontId="6" fillId="41" borderId="21" xfId="0" applyFont="1" applyFill="1" applyBorder="1" applyAlignment="1">
      <alignment vertical="top"/>
    </xf>
    <xf numFmtId="0" fontId="6" fillId="41" borderId="10" xfId="0" applyFont="1" applyFill="1" applyBorder="1" applyAlignment="1">
      <alignment vertical="top"/>
    </xf>
    <xf numFmtId="3" fontId="21" fillId="0" borderId="0" xfId="0" applyNumberFormat="1" applyFont="1"/>
    <xf numFmtId="44" fontId="41" fillId="0" borderId="0" xfId="0" applyNumberFormat="1" applyFont="1"/>
    <xf numFmtId="164" fontId="3" fillId="0" borderId="4" xfId="0" applyNumberFormat="1" applyFont="1" applyBorder="1" applyAlignment="1">
      <alignment horizontal="right"/>
    </xf>
    <xf numFmtId="0" fontId="42" fillId="0" borderId="0" xfId="0" applyFont="1"/>
    <xf numFmtId="0" fontId="43" fillId="2" borderId="7" xfId="0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 wrapText="1"/>
    </xf>
    <xf numFmtId="164" fontId="45" fillId="8" borderId="4" xfId="0" applyNumberFormat="1" applyFont="1" applyFill="1" applyBorder="1"/>
    <xf numFmtId="0" fontId="43" fillId="0" borderId="4" xfId="0" applyFont="1" applyBorder="1"/>
    <xf numFmtId="164" fontId="45" fillId="0" borderId="4" xfId="0" applyNumberFormat="1" applyFont="1" applyBorder="1"/>
    <xf numFmtId="0" fontId="45" fillId="2" borderId="0" xfId="0" applyFont="1" applyFill="1"/>
    <xf numFmtId="0" fontId="46" fillId="2" borderId="0" xfId="0" applyFont="1" applyFill="1" applyAlignment="1">
      <alignment horizontal="center"/>
    </xf>
    <xf numFmtId="0" fontId="43" fillId="2" borderId="0" xfId="0" applyFont="1" applyFill="1" applyAlignment="1">
      <alignment horizontal="center" vertical="center" wrapText="1"/>
    </xf>
    <xf numFmtId="0" fontId="47" fillId="2" borderId="0" xfId="0" applyFont="1" applyFill="1" applyAlignment="1">
      <alignment horizontal="right"/>
    </xf>
    <xf numFmtId="0" fontId="49" fillId="2" borderId="0" xfId="0" applyFont="1" applyFill="1"/>
    <xf numFmtId="164" fontId="0" fillId="0" borderId="0" xfId="1" applyFont="1"/>
    <xf numFmtId="165" fontId="45" fillId="0" borderId="4" xfId="0" applyNumberFormat="1" applyFont="1" applyBorder="1"/>
    <xf numFmtId="165" fontId="45" fillId="0" borderId="4" xfId="1" applyNumberFormat="1" applyFont="1" applyBorder="1"/>
    <xf numFmtId="165" fontId="22" fillId="0" borderId="0" xfId="0" applyNumberFormat="1" applyFont="1"/>
    <xf numFmtId="44" fontId="22" fillId="2" borderId="0" xfId="0" applyNumberFormat="1" applyFont="1" applyFill="1"/>
    <xf numFmtId="43" fontId="0" fillId="0" borderId="4" xfId="0" applyNumberFormat="1" applyBorder="1"/>
    <xf numFmtId="43" fontId="3" fillId="0" borderId="4" xfId="0" applyNumberFormat="1" applyFont="1" applyBorder="1"/>
    <xf numFmtId="0" fontId="6" fillId="41" borderId="21" xfId="0" applyFont="1" applyFill="1" applyBorder="1" applyAlignment="1">
      <alignment horizontal="center" vertical="top"/>
    </xf>
    <xf numFmtId="0" fontId="6" fillId="0" borderId="19" xfId="0" applyFont="1" applyBorder="1" applyAlignment="1">
      <alignment horizontal="center" vertical="top"/>
    </xf>
    <xf numFmtId="0" fontId="6" fillId="0" borderId="10" xfId="0" applyFont="1" applyBorder="1" applyAlignment="1">
      <alignment horizontal="center" vertical="top"/>
    </xf>
    <xf numFmtId="0" fontId="6" fillId="41" borderId="19" xfId="0" applyFont="1" applyFill="1" applyBorder="1" applyAlignment="1">
      <alignment vertical="top"/>
    </xf>
    <xf numFmtId="0" fontId="25" fillId="43" borderId="19" xfId="0" applyFont="1" applyFill="1" applyBorder="1" applyAlignment="1">
      <alignment vertical="top"/>
    </xf>
    <xf numFmtId="14" fontId="3" fillId="43" borderId="4" xfId="0" applyNumberFormat="1" applyFont="1" applyFill="1" applyBorder="1" applyAlignment="1">
      <alignment horizontal="center"/>
    </xf>
    <xf numFmtId="164" fontId="0" fillId="43" borderId="4" xfId="0" applyNumberFormat="1" applyFill="1" applyBorder="1"/>
    <xf numFmtId="0" fontId="25" fillId="43" borderId="21" xfId="0" applyFont="1" applyFill="1" applyBorder="1" applyAlignment="1">
      <alignment vertical="top"/>
    </xf>
    <xf numFmtId="14" fontId="0" fillId="43" borderId="4" xfId="0" applyNumberFormat="1" applyFill="1" applyBorder="1" applyAlignment="1">
      <alignment horizontal="center"/>
    </xf>
    <xf numFmtId="0" fontId="25" fillId="43" borderId="10" xfId="0" applyFont="1" applyFill="1" applyBorder="1" applyAlignment="1">
      <alignment vertical="top"/>
    </xf>
    <xf numFmtId="166" fontId="45" fillId="0" borderId="23" xfId="0" applyNumberFormat="1" applyFont="1" applyBorder="1"/>
    <xf numFmtId="166" fontId="45" fillId="8" borderId="6" xfId="0" applyNumberFormat="1" applyFont="1" applyFill="1" applyBorder="1"/>
    <xf numFmtId="166" fontId="45" fillId="0" borderId="6" xfId="0" applyNumberFormat="1" applyFont="1" applyBorder="1"/>
    <xf numFmtId="167" fontId="0" fillId="0" borderId="0" xfId="0" applyNumberFormat="1" applyAlignment="1">
      <alignment horizontal="left"/>
    </xf>
    <xf numFmtId="167" fontId="0" fillId="0" borderId="24" xfId="0" applyNumberFormat="1" applyBorder="1" applyAlignment="1">
      <alignment horizontal="center"/>
    </xf>
    <xf numFmtId="4" fontId="0" fillId="0" borderId="25" xfId="0" applyNumberFormat="1" applyBorder="1"/>
    <xf numFmtId="4" fontId="0" fillId="0" borderId="26" xfId="0" applyNumberFormat="1" applyBorder="1"/>
    <xf numFmtId="167" fontId="0" fillId="0" borderId="27" xfId="0" applyNumberFormat="1" applyBorder="1" applyAlignment="1">
      <alignment horizontal="center"/>
    </xf>
    <xf numFmtId="4" fontId="0" fillId="0" borderId="28" xfId="0" applyNumberFormat="1" applyBorder="1"/>
    <xf numFmtId="167" fontId="0" fillId="0" borderId="29" xfId="0" applyNumberFormat="1" applyBorder="1" applyAlignment="1">
      <alignment horizontal="center"/>
    </xf>
    <xf numFmtId="4" fontId="0" fillId="0" borderId="30" xfId="0" applyNumberFormat="1" applyBorder="1"/>
    <xf numFmtId="4" fontId="0" fillId="0" borderId="31" xfId="0" applyNumberFormat="1" applyBorder="1"/>
    <xf numFmtId="167" fontId="0" fillId="0" borderId="27" xfId="0" applyNumberFormat="1" applyBorder="1"/>
    <xf numFmtId="14" fontId="0" fillId="0" borderId="10" xfId="0" applyNumberFormat="1" applyBorder="1" applyAlignment="1">
      <alignment horizontal="left"/>
    </xf>
    <xf numFmtId="14" fontId="0" fillId="0" borderId="4" xfId="0" applyNumberFormat="1" applyBorder="1" applyAlignment="1">
      <alignment horizontal="left"/>
    </xf>
    <xf numFmtId="167" fontId="3" fillId="0" borderId="0" xfId="0" applyNumberFormat="1" applyFont="1" applyAlignment="1">
      <alignment horizontal="left"/>
    </xf>
    <xf numFmtId="167" fontId="6" fillId="0" borderId="0" xfId="0" applyNumberFormat="1" applyFont="1" applyAlignment="1">
      <alignment horizontal="left"/>
    </xf>
    <xf numFmtId="167" fontId="2" fillId="0" borderId="0" xfId="0" applyNumberFormat="1" applyFont="1" applyAlignment="1">
      <alignment horizontal="left"/>
    </xf>
    <xf numFmtId="167" fontId="0" fillId="2" borderId="0" xfId="0" applyNumberFormat="1" applyFill="1" applyAlignment="1">
      <alignment horizontal="left"/>
    </xf>
    <xf numFmtId="164" fontId="3" fillId="5" borderId="0" xfId="0" applyNumberFormat="1" applyFont="1" applyFill="1" applyAlignment="1">
      <alignment wrapText="1"/>
    </xf>
    <xf numFmtId="44" fontId="51" fillId="2" borderId="0" xfId="0" applyNumberFormat="1" applyFont="1" applyFill="1"/>
    <xf numFmtId="0" fontId="52" fillId="2" borderId="0" xfId="0" applyFont="1" applyFill="1"/>
    <xf numFmtId="44" fontId="52" fillId="0" borderId="0" xfId="0" applyNumberFormat="1" applyFont="1"/>
    <xf numFmtId="0" fontId="52" fillId="2" borderId="0" xfId="0" applyFont="1" applyFill="1" applyAlignment="1">
      <alignment horizontal="left" indent="2"/>
    </xf>
    <xf numFmtId="44" fontId="51" fillId="0" borderId="0" xfId="0" applyNumberFormat="1" applyFont="1"/>
    <xf numFmtId="16" fontId="3" fillId="0" borderId="0" xfId="0" applyNumberFormat="1" applyFont="1"/>
    <xf numFmtId="0" fontId="6" fillId="41" borderId="10" xfId="0" applyFont="1" applyFill="1" applyBorder="1" applyAlignment="1">
      <alignment horizontal="center" vertical="top"/>
    </xf>
    <xf numFmtId="0" fontId="6" fillId="0" borderId="21" xfId="0" applyFont="1" applyBorder="1" applyAlignment="1">
      <alignment horizontal="center" vertical="top"/>
    </xf>
    <xf numFmtId="0" fontId="6" fillId="2" borderId="10" xfId="0" applyFont="1" applyFill="1" applyBorder="1" applyAlignment="1">
      <alignment horizontal="center" vertical="top"/>
    </xf>
    <xf numFmtId="0" fontId="6" fillId="41" borderId="21" xfId="0" applyFont="1" applyFill="1" applyBorder="1" applyAlignment="1">
      <alignment horizontal="right" vertical="top"/>
    </xf>
    <xf numFmtId="0" fontId="56" fillId="0" borderId="7" xfId="0" applyFont="1" applyBorder="1" applyAlignment="1">
      <alignment horizontal="center" vertical="center"/>
    </xf>
    <xf numFmtId="0" fontId="57" fillId="0" borderId="0" xfId="0" applyFont="1" applyAlignment="1">
      <alignment horizontal="center"/>
    </xf>
    <xf numFmtId="164" fontId="51" fillId="0" borderId="0" xfId="0" applyNumberFormat="1" applyFont="1"/>
    <xf numFmtId="0" fontId="51" fillId="0" borderId="0" xfId="0" applyFont="1"/>
    <xf numFmtId="0" fontId="51" fillId="0" borderId="0" xfId="0" applyFont="1" applyAlignment="1">
      <alignment horizontal="center" vertical="center"/>
    </xf>
    <xf numFmtId="0" fontId="58" fillId="0" borderId="0" xfId="0" applyFont="1"/>
    <xf numFmtId="0" fontId="59" fillId="0" borderId="0" xfId="0" applyFont="1"/>
    <xf numFmtId="44" fontId="60" fillId="0" borderId="0" xfId="0" applyNumberFormat="1" applyFont="1" applyAlignment="1">
      <alignment horizontal="right" vertical="top"/>
    </xf>
    <xf numFmtId="167" fontId="0" fillId="0" borderId="4" xfId="0" applyNumberFormat="1" applyBorder="1" applyAlignment="1">
      <alignment horizontal="center"/>
    </xf>
    <xf numFmtId="15" fontId="61" fillId="0" borderId="0" xfId="0" applyNumberFormat="1" applyFont="1"/>
    <xf numFmtId="168" fontId="62" fillId="0" borderId="0" xfId="0" applyNumberFormat="1" applyFont="1"/>
    <xf numFmtId="168" fontId="63" fillId="0" borderId="0" xfId="0" applyNumberFormat="1" applyFont="1" applyAlignment="1">
      <alignment horizontal="center"/>
    </xf>
    <xf numFmtId="22" fontId="22" fillId="0" borderId="0" xfId="0" applyNumberFormat="1" applyFont="1"/>
    <xf numFmtId="22" fontId="24" fillId="0" borderId="0" xfId="0" applyNumberFormat="1" applyFont="1" applyAlignment="1">
      <alignment horizontal="center"/>
    </xf>
    <xf numFmtId="0" fontId="43" fillId="8" borderId="4" xfId="0" applyFont="1" applyFill="1" applyBorder="1"/>
    <xf numFmtId="0" fontId="43" fillId="0" borderId="10" xfId="0" applyFont="1" applyBorder="1"/>
    <xf numFmtId="164" fontId="45" fillId="0" borderId="10" xfId="0" applyNumberFormat="1" applyFont="1" applyBorder="1"/>
    <xf numFmtId="166" fontId="43" fillId="2" borderId="10" xfId="0" applyNumberFormat="1" applyFont="1" applyFill="1" applyBorder="1" applyAlignment="1">
      <alignment horizontal="right"/>
    </xf>
    <xf numFmtId="9" fontId="2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166" fontId="6" fillId="0" borderId="0" xfId="0" applyNumberFormat="1" applyFont="1"/>
    <xf numFmtId="43" fontId="0" fillId="0" borderId="0" xfId="0" applyNumberFormat="1"/>
    <xf numFmtId="169" fontId="0" fillId="0" borderId="0" xfId="0" applyNumberFormat="1" applyAlignment="1">
      <alignment horizontal="center"/>
    </xf>
    <xf numFmtId="43" fontId="2" fillId="0" borderId="0" xfId="0" applyNumberFormat="1" applyFont="1"/>
    <xf numFmtId="43" fontId="0" fillId="3" borderId="0" xfId="0" applyNumberFormat="1" applyFill="1"/>
    <xf numFmtId="43" fontId="0" fillId="0" borderId="0" xfId="0" applyNumberFormat="1" applyAlignment="1">
      <alignment horizontal="center"/>
    </xf>
    <xf numFmtId="43" fontId="0" fillId="5" borderId="0" xfId="0" applyNumberFormat="1" applyFill="1"/>
    <xf numFmtId="43" fontId="0" fillId="42" borderId="0" xfId="0" applyNumberFormat="1" applyFill="1"/>
    <xf numFmtId="43" fontId="2" fillId="44" borderId="0" xfId="0" applyNumberFormat="1" applyFont="1" applyFill="1"/>
    <xf numFmtId="40" fontId="3" fillId="0" borderId="0" xfId="1" applyNumberFormat="1" applyFont="1" applyFill="1"/>
    <xf numFmtId="0" fontId="64" fillId="0" borderId="0" xfId="0" applyFont="1" applyAlignment="1">
      <alignment horizontal="right"/>
    </xf>
    <xf numFmtId="164" fontId="64" fillId="0" borderId="0" xfId="0" applyNumberFormat="1" applyFont="1"/>
    <xf numFmtId="170" fontId="51" fillId="0" borderId="0" xfId="0" applyNumberFormat="1" applyFont="1"/>
    <xf numFmtId="165" fontId="45" fillId="0" borderId="19" xfId="1" applyNumberFormat="1" applyFont="1" applyBorder="1"/>
    <xf numFmtId="165" fontId="45" fillId="0" borderId="19" xfId="0" applyNumberFormat="1" applyFont="1" applyBorder="1"/>
    <xf numFmtId="165" fontId="43" fillId="2" borderId="9" xfId="0" applyNumberFormat="1" applyFont="1" applyFill="1" applyBorder="1"/>
    <xf numFmtId="44" fontId="65" fillId="0" borderId="7" xfId="0" applyNumberFormat="1" applyFont="1" applyBorder="1" applyAlignment="1">
      <alignment horizontal="right" vertical="top"/>
    </xf>
    <xf numFmtId="164" fontId="45" fillId="8" borderId="10" xfId="0" applyNumberFormat="1" applyFont="1" applyFill="1" applyBorder="1"/>
    <xf numFmtId="0" fontId="43" fillId="0" borderId="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/>
    </xf>
    <xf numFmtId="44" fontId="0" fillId="0" borderId="4" xfId="0" applyNumberFormat="1" applyBorder="1"/>
    <xf numFmtId="44" fontId="0" fillId="0" borderId="4" xfId="0" applyNumberFormat="1" applyBorder="1" applyAlignment="1">
      <alignment horizontal="center" vertical="center"/>
    </xf>
    <xf numFmtId="0" fontId="65" fillId="2" borderId="0" xfId="0" applyFont="1" applyFill="1" applyAlignment="1">
      <alignment horizontal="center" vertical="center" wrapText="1"/>
    </xf>
    <xf numFmtId="44" fontId="65" fillId="0" borderId="0" xfId="0" applyNumberFormat="1" applyFont="1" applyAlignment="1">
      <alignment horizontal="right" vertical="top"/>
    </xf>
    <xf numFmtId="0" fontId="68" fillId="0" borderId="32" xfId="0" applyFont="1" applyBorder="1" applyAlignment="1">
      <alignment horizontal="left"/>
    </xf>
    <xf numFmtId="165" fontId="69" fillId="0" borderId="33" xfId="0" applyNumberFormat="1" applyFont="1" applyBorder="1" applyAlignment="1">
      <alignment horizontal="right"/>
    </xf>
    <xf numFmtId="39" fontId="51" fillId="0" borderId="0" xfId="0" applyNumberFormat="1" applyFont="1"/>
    <xf numFmtId="39" fontId="22" fillId="0" borderId="0" xfId="0" applyNumberFormat="1" applyFont="1"/>
    <xf numFmtId="4" fontId="0" fillId="4" borderId="4" xfId="1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43" fontId="64" fillId="0" borderId="0" xfId="0" applyNumberFormat="1" applyFont="1" applyAlignment="1">
      <alignment horizontal="center"/>
    </xf>
    <xf numFmtId="0" fontId="51" fillId="0" borderId="0" xfId="0" applyFont="1" applyAlignment="1">
      <alignment horizontal="center" wrapText="1"/>
    </xf>
    <xf numFmtId="2" fontId="51" fillId="0" borderId="0" xfId="0" applyNumberFormat="1" applyFont="1"/>
    <xf numFmtId="0" fontId="23" fillId="0" borderId="0" xfId="0" applyFont="1" applyAlignment="1">
      <alignment horizontal="center" vertical="center"/>
    </xf>
    <xf numFmtId="0" fontId="42" fillId="2" borderId="0" xfId="0" applyFont="1" applyFill="1"/>
    <xf numFmtId="0" fontId="43" fillId="0" borderId="0" xfId="0" applyFont="1" applyAlignment="1">
      <alignment horizontal="center" vertical="center" wrapText="1"/>
    </xf>
    <xf numFmtId="2" fontId="22" fillId="2" borderId="0" xfId="0" applyNumberFormat="1" applyFont="1" applyFill="1"/>
    <xf numFmtId="167" fontId="0" fillId="0" borderId="4" xfId="0" applyNumberFormat="1" applyBorder="1" applyAlignment="1">
      <alignment horizontal="left"/>
    </xf>
    <xf numFmtId="0" fontId="66" fillId="2" borderId="32" xfId="0" applyFont="1" applyFill="1" applyBorder="1" applyAlignment="1">
      <alignment horizontal="left"/>
    </xf>
    <xf numFmtId="0" fontId="66" fillId="0" borderId="32" xfId="0" applyFont="1" applyBorder="1" applyAlignment="1">
      <alignment horizontal="left"/>
    </xf>
    <xf numFmtId="44" fontId="72" fillId="2" borderId="33" xfId="0" applyNumberFormat="1" applyFont="1" applyFill="1" applyBorder="1" applyAlignment="1">
      <alignment horizontal="right"/>
    </xf>
    <xf numFmtId="44" fontId="67" fillId="2" borderId="33" xfId="0" applyNumberFormat="1" applyFont="1" applyFill="1" applyBorder="1" applyAlignment="1">
      <alignment horizontal="right"/>
    </xf>
    <xf numFmtId="165" fontId="51" fillId="2" borderId="0" xfId="0" applyNumberFormat="1" applyFont="1" applyFill="1"/>
    <xf numFmtId="0" fontId="66" fillId="0" borderId="32" xfId="0" applyFont="1" applyBorder="1" applyAlignment="1">
      <alignment horizontal="left" indent="2"/>
    </xf>
    <xf numFmtId="164" fontId="45" fillId="2" borderId="4" xfId="0" applyNumberFormat="1" applyFont="1" applyFill="1" applyBorder="1"/>
    <xf numFmtId="0" fontId="6" fillId="2" borderId="21" xfId="0" applyFont="1" applyFill="1" applyBorder="1" applyAlignment="1">
      <alignment horizontal="right" vertical="top"/>
    </xf>
    <xf numFmtId="0" fontId="0" fillId="0" borderId="21" xfId="0" applyBorder="1" applyAlignment="1">
      <alignment horizontal="center"/>
    </xf>
    <xf numFmtId="0" fontId="6" fillId="2" borderId="10" xfId="0" applyFont="1" applyFill="1" applyBorder="1" applyAlignment="1">
      <alignment horizontal="right" vertical="top"/>
    </xf>
    <xf numFmtId="164" fontId="59" fillId="0" borderId="0" xfId="0" applyNumberFormat="1" applyFont="1"/>
    <xf numFmtId="164" fontId="3" fillId="10" borderId="0" xfId="0" applyNumberFormat="1" applyFont="1" applyFill="1"/>
    <xf numFmtId="4" fontId="0" fillId="5" borderId="0" xfId="0" applyNumberFormat="1" applyFill="1"/>
    <xf numFmtId="4" fontId="0" fillId="10" borderId="0" xfId="0" applyNumberFormat="1" applyFill="1"/>
    <xf numFmtId="4" fontId="0" fillId="4" borderId="0" xfId="0" applyNumberFormat="1" applyFill="1"/>
    <xf numFmtId="17" fontId="51" fillId="0" borderId="0" xfId="0" applyNumberFormat="1" applyFont="1"/>
    <xf numFmtId="4" fontId="0" fillId="0" borderId="20" xfId="0" applyNumberFormat="1" applyBorder="1" applyAlignment="1">
      <alignment horizontal="center"/>
    </xf>
    <xf numFmtId="4" fontId="51" fillId="0" borderId="0" xfId="0" applyNumberFormat="1" applyFont="1"/>
    <xf numFmtId="0" fontId="0" fillId="0" borderId="4" xfId="0" applyBorder="1" applyAlignment="1">
      <alignment horizontal="center"/>
    </xf>
    <xf numFmtId="4" fontId="0" fillId="42" borderId="0" xfId="0" applyNumberFormat="1" applyFill="1"/>
    <xf numFmtId="4" fontId="0" fillId="7" borderId="0" xfId="0" applyNumberFormat="1" applyFill="1"/>
    <xf numFmtId="43" fontId="3" fillId="9" borderId="0" xfId="0" applyNumberFormat="1" applyFont="1" applyFill="1"/>
    <xf numFmtId="43" fontId="3" fillId="5" borderId="0" xfId="0" applyNumberFormat="1" applyFont="1" applyFill="1" applyAlignment="1">
      <alignment wrapText="1"/>
    </xf>
    <xf numFmtId="43" fontId="3" fillId="0" borderId="0" xfId="1" applyNumberFormat="1" applyFont="1" applyFill="1"/>
    <xf numFmtId="43" fontId="3" fillId="10" borderId="0" xfId="0" applyNumberFormat="1" applyFont="1" applyFill="1"/>
    <xf numFmtId="43" fontId="3" fillId="4" borderId="0" xfId="0" applyNumberFormat="1" applyFont="1" applyFill="1"/>
    <xf numFmtId="165" fontId="51" fillId="0" borderId="0" xfId="0" applyNumberFormat="1" applyFont="1"/>
    <xf numFmtId="43" fontId="3" fillId="42" borderId="0" xfId="0" applyNumberFormat="1" applyFont="1" applyFill="1"/>
    <xf numFmtId="43" fontId="3" fillId="7" borderId="0" xfId="0" applyNumberFormat="1" applyFont="1" applyFill="1"/>
    <xf numFmtId="164" fontId="0" fillId="10" borderId="4" xfId="0" applyNumberFormat="1" applyFill="1" applyBorder="1" applyAlignment="1">
      <alignment horizontal="right" vertical="center"/>
    </xf>
    <xf numFmtId="164" fontId="0" fillId="10" borderId="4" xfId="0" applyNumberFormat="1" applyFill="1" applyBorder="1" applyAlignment="1">
      <alignment horizontal="right" vertical="center" wrapText="1"/>
    </xf>
    <xf numFmtId="164" fontId="0" fillId="7" borderId="4" xfId="1" applyFont="1" applyFill="1" applyBorder="1" applyAlignment="1">
      <alignment horizontal="right" vertical="center"/>
    </xf>
    <xf numFmtId="164" fontId="0" fillId="42" borderId="4" xfId="1" applyFont="1" applyFill="1" applyBorder="1" applyAlignment="1">
      <alignment horizontal="right" vertical="center"/>
    </xf>
    <xf numFmtId="164" fontId="0" fillId="9" borderId="4" xfId="1" applyFont="1" applyFill="1" applyBorder="1" applyAlignment="1">
      <alignment horizontal="right" vertical="center"/>
    </xf>
    <xf numFmtId="164" fontId="0" fillId="6" borderId="4" xfId="0" applyNumberFormat="1" applyFill="1" applyBorder="1" applyAlignment="1">
      <alignment horizontal="right" vertical="center"/>
    </xf>
    <xf numFmtId="164" fontId="0" fillId="4" borderId="4" xfId="1" applyFont="1" applyFill="1" applyBorder="1" applyAlignment="1">
      <alignment horizontal="right" vertical="center"/>
    </xf>
    <xf numFmtId="164" fontId="0" fillId="3" borderId="4" xfId="1" applyFont="1" applyFill="1" applyBorder="1" applyAlignment="1">
      <alignment horizontal="right" vertical="center"/>
    </xf>
    <xf numFmtId="43" fontId="3" fillId="6" borderId="0" xfId="0" applyNumberFormat="1" applyFont="1" applyFill="1"/>
    <xf numFmtId="164" fontId="73" fillId="0" borderId="0" xfId="0" applyNumberFormat="1" applyFont="1" applyAlignment="1">
      <alignment horizontal="center"/>
    </xf>
    <xf numFmtId="0" fontId="73" fillId="0" borderId="0" xfId="0" applyFont="1" applyAlignment="1">
      <alignment horizontal="right"/>
    </xf>
    <xf numFmtId="0" fontId="0" fillId="0" borderId="0" xfId="0" applyAlignment="1">
      <alignment vertical="center" wrapText="1"/>
    </xf>
    <xf numFmtId="167" fontId="0" fillId="2" borderId="0" xfId="0" applyNumberFormat="1" applyFill="1" applyAlignment="1">
      <alignment horizontal="left" vertical="center" wrapText="1"/>
    </xf>
    <xf numFmtId="4" fontId="0" fillId="0" borderId="0" xfId="0" applyNumberFormat="1" applyAlignment="1">
      <alignment vertical="center" wrapText="1"/>
    </xf>
    <xf numFmtId="0" fontId="2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170" fontId="59" fillId="0" borderId="0" xfId="0" applyNumberFormat="1" applyFont="1"/>
    <xf numFmtId="165" fontId="42" fillId="0" borderId="0" xfId="0" applyNumberFormat="1" applyFont="1"/>
    <xf numFmtId="164" fontId="8" fillId="0" borderId="0" xfId="0" applyNumberFormat="1" applyFont="1" applyAlignment="1">
      <alignment horizontal="center"/>
    </xf>
    <xf numFmtId="43" fontId="8" fillId="0" borderId="0" xfId="0" applyNumberFormat="1" applyFont="1"/>
    <xf numFmtId="164" fontId="45" fillId="2" borderId="10" xfId="0" applyNumberFormat="1" applyFont="1" applyFill="1" applyBorder="1"/>
    <xf numFmtId="0" fontId="22" fillId="0" borderId="0" xfId="0" applyFont="1" applyAlignment="1">
      <alignment horizontal="center" wrapText="1"/>
    </xf>
    <xf numFmtId="0" fontId="65" fillId="2" borderId="32" xfId="0" applyFont="1" applyFill="1" applyBorder="1" applyAlignment="1">
      <alignment horizontal="center" vertical="center" wrapText="1"/>
    </xf>
    <xf numFmtId="0" fontId="65" fillId="2" borderId="33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45" fillId="2" borderId="32" xfId="0" applyFont="1" applyFill="1" applyBorder="1" applyAlignment="1">
      <alignment horizontal="center" vertical="center"/>
    </xf>
    <xf numFmtId="0" fontId="45" fillId="2" borderId="33" xfId="0" applyFont="1" applyFill="1" applyBorder="1" applyAlignment="1">
      <alignment horizontal="center" vertical="center"/>
    </xf>
    <xf numFmtId="0" fontId="70" fillId="0" borderId="34" xfId="0" applyFont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25" fillId="0" borderId="4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0" fillId="2" borderId="5" xfId="0" applyFill="1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0" fillId="2" borderId="4" xfId="0" applyFill="1" applyBorder="1" applyAlignment="1">
      <alignment wrapText="1"/>
    </xf>
    <xf numFmtId="0" fontId="0" fillId="2" borderId="5" xfId="0" applyFill="1" applyBorder="1" applyAlignment="1">
      <alignment wrapText="1"/>
    </xf>
    <xf numFmtId="0" fontId="0" fillId="2" borderId="6" xfId="0" applyFill="1" applyBorder="1" applyAlignment="1">
      <alignment wrapText="1"/>
    </xf>
    <xf numFmtId="167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167" fontId="2" fillId="0" borderId="4" xfId="0" applyNumberFormat="1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43" fontId="7" fillId="0" borderId="4" xfId="0" applyNumberFormat="1" applyFont="1" applyBorder="1" applyAlignment="1">
      <alignment horizontal="center" vertical="center"/>
    </xf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164" fontId="7" fillId="0" borderId="4" xfId="0" applyNumberFormat="1" applyFont="1" applyBorder="1" applyAlignment="1">
      <alignment horizontal="center" vertical="center"/>
    </xf>
    <xf numFmtId="4" fontId="7" fillId="0" borderId="4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left" vertical="center"/>
    </xf>
    <xf numFmtId="4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</cellXfs>
  <cellStyles count="55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6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1" builtinId="3"/>
    <cellStyle name="Neutral" xfId="8" builtinId="28" customBuiltin="1"/>
    <cellStyle name="Normal" xfId="0" builtinId="0"/>
    <cellStyle name="Normal 10" xfId="51" xr:uid="{8DB5D90A-94BE-47F5-8404-9876DA502D51}"/>
    <cellStyle name="Normal 11" xfId="52" xr:uid="{EA8794AB-B2B8-4E3B-867B-6A3202F7D626}"/>
    <cellStyle name="Normal 12" xfId="53" xr:uid="{F195463D-159B-406C-A037-E7D48E02FBC0}"/>
    <cellStyle name="Normal 13" xfId="54" xr:uid="{93964436-BE47-4EB3-9E87-29379A65E738}"/>
    <cellStyle name="Normal 2" xfId="43" xr:uid="{00000000-0005-0000-0000-000021000000}"/>
    <cellStyle name="Normal 3" xfId="44" xr:uid="{00000000-0005-0000-0000-000022000000}"/>
    <cellStyle name="Normal 4" xfId="45" xr:uid="{00000000-0005-0000-0000-000023000000}"/>
    <cellStyle name="Normal 5" xfId="46" xr:uid="{00000000-0005-0000-0000-000024000000}"/>
    <cellStyle name="Normal 6" xfId="47" xr:uid="{00000000-0005-0000-0000-000025000000}"/>
    <cellStyle name="Normal 7" xfId="48" xr:uid="{00000000-0005-0000-0000-000026000000}"/>
    <cellStyle name="Normal 8" xfId="49" xr:uid="{00000000-0005-0000-0000-000027000000}"/>
    <cellStyle name="Normal 9" xfId="50" xr:uid="{00000000-0005-0000-0000-000028000000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ítulo 4" xfId="3" xr:uid="{00000000-0005-0000-0000-000030000000}"/>
    <cellStyle name="Título 5" xfId="42" xr:uid="{00000000-0005-0000-0000-000031000000}"/>
    <cellStyle name="Total" xfId="17" builtinId="25" customBuiltin="1"/>
  </cellStyles>
  <dxfs count="1">
    <dxf>
      <font>
        <color rgb="FFFF0000"/>
      </font>
    </dxf>
  </dxfs>
  <tableStyles count="0" defaultTableStyle="TableStyleMedium2" defaultPivotStyle="PivotStyleLight16"/>
  <colors>
    <mruColors>
      <color rgb="FFCCFF99"/>
      <color rgb="FFFF66CC"/>
      <color rgb="FFFF00FF"/>
      <color rgb="FFFF99FF"/>
      <color rgb="FFFFCC00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8431187911900262E-2"/>
          <c:y val="0"/>
          <c:w val="0.87801229848761841"/>
          <c:h val="0.92296003324244236"/>
        </c:manualLayout>
      </c:layout>
      <c:barChart>
        <c:barDir val="col"/>
        <c:grouping val="clustered"/>
        <c:varyColors val="0"/>
        <c:ser>
          <c:idx val="0"/>
          <c:order val="0"/>
          <c:spPr>
            <a:ln w="15875">
              <a:solidFill>
                <a:schemeClr val="accent1"/>
              </a:solidFill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 w="2222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AEAA-4E25-A149-6C964FFB91E5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20000"/>
                  <a:lumOff val="80000"/>
                </a:schemeClr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AEAA-4E25-A149-6C964FFB91E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5-AEAA-4E25-A149-6C964FFB91E5}"/>
              </c:ext>
            </c:extLst>
          </c:dPt>
          <c:dPt>
            <c:idx val="3"/>
            <c:invertIfNegative val="0"/>
            <c:bubble3D val="0"/>
            <c:spPr>
              <a:solidFill>
                <a:srgbClr val="00B0F0"/>
              </a:solidFill>
              <a:ln w="15875">
                <a:solidFill>
                  <a:srgbClr val="00B050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7-AEAA-4E25-A149-6C964FFB91E5}"/>
              </c:ext>
            </c:extLst>
          </c:dPt>
          <c:dPt>
            <c:idx val="4"/>
            <c:invertIfNegative val="0"/>
            <c:bubble3D val="0"/>
            <c:spPr>
              <a:solidFill>
                <a:srgbClr val="00B0F0"/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9-AEAA-4E25-A149-6C964FFB91E5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B-AEAA-4E25-A149-6C964FFB91E5}"/>
              </c:ext>
            </c:extLst>
          </c:dPt>
          <c:dPt>
            <c:idx val="6"/>
            <c:invertIfNegative val="0"/>
            <c:bubble3D val="0"/>
            <c:spPr>
              <a:solidFill>
                <a:srgbClr val="FF00FF"/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D-AEAA-4E25-A149-6C964FFB91E5}"/>
              </c:ext>
            </c:extLst>
          </c:dPt>
          <c:dLbls>
            <c:dLbl>
              <c:idx val="0"/>
              <c:layout>
                <c:manualLayout>
                  <c:x val="-1.1068500420047057E-17"/>
                  <c:y val="0.1799251256465321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chemeClr val="bg1"/>
                      </a:solidFill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EAA-4E25-A149-6C964FFB91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'EEFF 2026'!$C$2:$J$2</c:f>
              <c:strCache>
                <c:ptCount val="8"/>
                <c:pt idx="0">
                  <c:v>Pago Personal Avimoc</c:v>
                </c:pt>
                <c:pt idx="1">
                  <c:v>Sedapal</c:v>
                </c:pt>
                <c:pt idx="2">
                  <c:v>Luz del Sur</c:v>
                </c:pt>
                <c:pt idx="3">
                  <c:v> Ascensores Mantto.</c:v>
                </c:pt>
                <c:pt idx="4">
                  <c:v>Ascensores Reparación </c:v>
                </c:pt>
                <c:pt idx="5">
                  <c:v>Pagos      Gastos       Otros</c:v>
                </c:pt>
                <c:pt idx="6">
                  <c:v>Caja Chica</c:v>
                </c:pt>
                <c:pt idx="7">
                  <c:v>Gastos Bancarios 
ITF </c:v>
                </c:pt>
              </c:strCache>
            </c:strRef>
          </c:cat>
          <c:val>
            <c:numRef>
              <c:f>'EEFF 2026'!$C$15:$J$15</c:f>
              <c:numCache>
                <c:formatCode>_ "S/."\ * #,##0.00_ ;_ "S/."\ * \-#,##0.00_ ;_ "S/."\ * "-"??_ ;_ @_ </c:formatCode>
                <c:ptCount val="8"/>
                <c:pt idx="0">
                  <c:v>90745.359999999986</c:v>
                </c:pt>
                <c:pt idx="1">
                  <c:v>47240.4</c:v>
                </c:pt>
                <c:pt idx="2">
                  <c:v>17335.5</c:v>
                </c:pt>
                <c:pt idx="3">
                  <c:v>7339.9500000000007</c:v>
                </c:pt>
                <c:pt idx="4">
                  <c:v>0</c:v>
                </c:pt>
                <c:pt idx="5">
                  <c:v>7367.19</c:v>
                </c:pt>
                <c:pt idx="6">
                  <c:v>138.80000000000001</c:v>
                </c:pt>
                <c:pt idx="7">
                  <c:v>186.06999999999996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EAA-4E25-A149-6C964FFB91E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274940239"/>
        <c:axId val="274935439"/>
      </c:barChart>
      <c:catAx>
        <c:axId val="2749402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s-PE"/>
          </a:p>
        </c:txPr>
        <c:crossAx val="274935439"/>
        <c:crosses val="autoZero"/>
        <c:auto val="1"/>
        <c:lblAlgn val="ctr"/>
        <c:lblOffset val="100"/>
        <c:noMultiLvlLbl val="0"/>
      </c:catAx>
      <c:valAx>
        <c:axId val="274935439"/>
        <c:scaling>
          <c:orientation val="minMax"/>
        </c:scaling>
        <c:delete val="1"/>
        <c:axPos val="l"/>
        <c:majorGridlines/>
        <c:numFmt formatCode="_ &quot;S/.&quot;\ * #,##0.00_ ;_ &quot;S/.&quot;\ * \-#,##0.00_ ;_ &quot;S/.&quot;\ * &quot;-&quot;??_ ;_ @_ " sourceLinked="1"/>
        <c:majorTickMark val="out"/>
        <c:minorTickMark val="none"/>
        <c:tickLblPos val="nextTo"/>
        <c:crossAx val="274940239"/>
        <c:crosses val="autoZero"/>
        <c:crossBetween val="between"/>
      </c:valAx>
      <c:spPr>
        <a:scene3d>
          <a:camera prst="orthographicFront"/>
          <a:lightRig rig="threePt" dir="t"/>
        </a:scene3d>
        <a:sp3d>
          <a:bevelT prst="angle"/>
        </a:sp3d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Reparaciones Ascensores</a:t>
            </a:r>
          </a:p>
        </c:rich>
      </c:tx>
      <c:layout>
        <c:manualLayout>
          <c:xMode val="edge"/>
          <c:yMode val="edge"/>
          <c:x val="0.30739121656615664"/>
          <c:y val="3.08284752187608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'ASBAU-THYSENKRUPP'!$P$161:$P$168</c:f>
              <c:numCache>
                <c:formatCode>General</c:formatCode>
                <c:ptCount val="8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</c:numCache>
            </c:numRef>
          </c:cat>
          <c:val>
            <c:numRef>
              <c:f>'ASBAU-THYSENKRUPP'!$Q$161:$Q$168</c:f>
              <c:numCache>
                <c:formatCode>_ * #,##0.00_ ;_ * \-#,##0.00_ ;_ * "-"??_ ;_ @_ </c:formatCode>
                <c:ptCount val="8"/>
                <c:pt idx="0">
                  <c:v>44713.47</c:v>
                </c:pt>
                <c:pt idx="1">
                  <c:v>21102.55</c:v>
                </c:pt>
                <c:pt idx="2">
                  <c:v>13136.84</c:v>
                </c:pt>
                <c:pt idx="3">
                  <c:v>14808.98</c:v>
                </c:pt>
                <c:pt idx="4">
                  <c:v>3083.7200000000003</c:v>
                </c:pt>
                <c:pt idx="5">
                  <c:v>10274.75</c:v>
                </c:pt>
                <c:pt idx="6">
                  <c:v>38237.579999999994</c:v>
                </c:pt>
                <c:pt idx="7" formatCode="_(* #,##0.00_);_(* \(#,##0.00\);_(* &quot;-&quot;??_);_(@_)">
                  <c:v>34421.159999999974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68-40B4-8AFB-85322E08B80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32907183"/>
        <c:axId val="1132896783"/>
      </c:lineChart>
      <c:catAx>
        <c:axId val="113290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132896783"/>
        <c:crosses val="autoZero"/>
        <c:auto val="1"/>
        <c:lblAlgn val="ctr"/>
        <c:lblOffset val="100"/>
        <c:noMultiLvlLbl val="0"/>
      </c:catAx>
      <c:valAx>
        <c:axId val="1132896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132907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8.520278777131006E-2"/>
          <c:y val="0.17779518286614029"/>
          <c:w val="0.89786570954994926"/>
          <c:h val="0.7185885118575942"/>
        </c:manualLayout>
      </c:layout>
      <c:lineChart>
        <c:grouping val="standard"/>
        <c:varyColors val="0"/>
        <c:ser>
          <c:idx val="0"/>
          <c:order val="0"/>
          <c:tx>
            <c:strRef>
              <c:f>'EEFF 2026'!$C$2</c:f>
              <c:strCache>
                <c:ptCount val="1"/>
                <c:pt idx="0">
                  <c:v>Pago Personal Avimoc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0">
                <a:spAutoFit/>
              </a:bodyPr>
              <a:lstStyle/>
              <a:p>
                <a:pPr algn="l"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2026'!$C$3:$C$14</c:f>
              <c:numCache>
                <c:formatCode>_ * #,##0.00_ ;_ * \-#,##0.00_ ;_ * "-"??_ ;_ @_ </c:formatCode>
                <c:ptCount val="12"/>
                <c:pt idx="0">
                  <c:v>39351.879999999997</c:v>
                </c:pt>
                <c:pt idx="1">
                  <c:v>33844.269999999997</c:v>
                </c:pt>
                <c:pt idx="2">
                  <c:v>17549.21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F-44FD-93F5-747F5EE9C59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ax val="50000"/>
          <c:min val="1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  <c:majorUnit val="5000"/>
        <c:minorUnit val="2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2026'!$D$2</c:f>
              <c:strCache>
                <c:ptCount val="1"/>
                <c:pt idx="0">
                  <c:v>Sedapal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2026'!$D$3:$D$14</c:f>
              <c:numCache>
                <c:formatCode>_ * #,##0.00_ ;_ * \-#,##0.00_ ;_ * "-"??_ ;_ @_ </c:formatCode>
                <c:ptCount val="12"/>
                <c:pt idx="0">
                  <c:v>13298.1</c:v>
                </c:pt>
                <c:pt idx="1">
                  <c:v>17336.400000000001</c:v>
                </c:pt>
                <c:pt idx="2">
                  <c:v>16605.900000000001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31-4A5B-B0D2-F05C66EB9AF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in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2026'!$E$2</c:f>
              <c:strCache>
                <c:ptCount val="1"/>
                <c:pt idx="0">
                  <c:v>Luz del Sur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5">
                    <a:lumMod val="40000"/>
                    <a:lumOff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2026'!$E$3:$E$14</c:f>
              <c:numCache>
                <c:formatCode>_ * #,##0.00_ ;_ * \-#,##0.00_ ;_ * "-"??_ ;_ @_ </c:formatCode>
                <c:ptCount val="12"/>
                <c:pt idx="0">
                  <c:v>5932.9</c:v>
                </c:pt>
                <c:pt idx="1">
                  <c:v>5860.5</c:v>
                </c:pt>
                <c:pt idx="2">
                  <c:v>5542.1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7A-42B0-9418-92579A4FFD5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in val="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 b="1"/>
              <a:t>Mantto</a:t>
            </a:r>
            <a:r>
              <a:rPr lang="es-PE" b="1" baseline="0"/>
              <a:t> y Reparación de Ascensores</a:t>
            </a:r>
            <a:endParaRPr lang="es-PE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8.6741978434870692E-2"/>
          <c:y val="0.17779518286614029"/>
          <c:w val="0.89786570954994926"/>
          <c:h val="0.7185885118575942"/>
        </c:manualLayout>
      </c:layout>
      <c:lineChart>
        <c:grouping val="standard"/>
        <c:varyColors val="0"/>
        <c:ser>
          <c:idx val="0"/>
          <c:order val="0"/>
          <c:tx>
            <c:strRef>
              <c:f>'EEFF 2026'!$F$2</c:f>
              <c:strCache>
                <c:ptCount val="1"/>
                <c:pt idx="0">
                  <c:v> Ascensores Mantto.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2"/>
            <c:marker>
              <c:symbol val="circle"/>
              <c:size val="5"/>
              <c:spPr>
                <a:solidFill>
                  <a:srgbClr val="0070C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3392-42FB-9872-B3B1E4D722D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2026'!$F$3:$F$14</c:f>
              <c:numCache>
                <c:formatCode>_ * #,##0.00_ ;_ * \-#,##0.00_ ;_ * "-"??_ ;_ @_ </c:formatCode>
                <c:ptCount val="12"/>
                <c:pt idx="0">
                  <c:v>2446.65</c:v>
                </c:pt>
                <c:pt idx="1">
                  <c:v>2446.65</c:v>
                </c:pt>
                <c:pt idx="2">
                  <c:v>2446.65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1D-4F55-BA5F-9820A3689726}"/>
            </c:ext>
          </c:extLst>
        </c:ser>
        <c:ser>
          <c:idx val="1"/>
          <c:order val="1"/>
          <c:tx>
            <c:v>Reparaciones </c:v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dLbls>
            <c:dLbl>
              <c:idx val="7"/>
              <c:layout>
                <c:manualLayout>
                  <c:x val="-4.0095447450199773E-2"/>
                  <c:y val="8.63885756626389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45-4EA7-9C44-DA68DC54BF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2026'!$G$3:$G$14</c:f>
              <c:numCache>
                <c:formatCode>_ * #,##0.00_ ;_ * \-#,##0.00_ ;_ * "-"??_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1A-421B-BD1D-35EBE319A9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ax val="9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  <c:majorUnit val="1000"/>
      </c:valAx>
      <c:spPr>
        <a:noFill/>
        <a:ln>
          <a:solidFill>
            <a:srgbClr val="00B0F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Pagos Gastos Otros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2026'!$H$2</c:f>
              <c:strCache>
                <c:ptCount val="1"/>
                <c:pt idx="0">
                  <c:v>Pagos      Gastos       Otros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2026'!$H$3:$H$14</c:f>
              <c:numCache>
                <c:formatCode>_ * #,##0.00_ ;_ * \-#,##0.00_ ;_ * "-"??_ ;_ @_ </c:formatCode>
                <c:ptCount val="12"/>
                <c:pt idx="0">
                  <c:v>2578.1</c:v>
                </c:pt>
                <c:pt idx="1">
                  <c:v>3557.0099999999998</c:v>
                </c:pt>
                <c:pt idx="2">
                  <c:v>1232.08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72-4775-BED2-A848D072A1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rgbClr val="FFC000"/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2026'!$I$2</c:f>
              <c:strCache>
                <c:ptCount val="1"/>
                <c:pt idx="0">
                  <c:v>Caja Chica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rgbClr val="92D05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2026'!$I$3:$I$14</c:f>
              <c:numCache>
                <c:formatCode>_ * #,##0.00_ ;_ * \-#,##0.00_ ;_ * "-"??_ ;_ @_ </c:formatCode>
                <c:ptCount val="12"/>
                <c:pt idx="0">
                  <c:v>0</c:v>
                </c:pt>
                <c:pt idx="1">
                  <c:v>64.8</c:v>
                </c:pt>
                <c:pt idx="2">
                  <c:v>74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54-493B-B779-45C5BC70D5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ax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solidFill>
            <a:srgbClr val="92D05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rgbClr val="FFC000"/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Pago</a:t>
            </a:r>
            <a:r>
              <a:rPr lang="es-PE" baseline="0"/>
              <a:t>: Personal Seguridad, Limpieza y Jardines AVIMOC</a:t>
            </a:r>
            <a:endParaRPr lang="es-P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AVIMOC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Seguridad!$A$3:$A$14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Seguridad!$B$3:$B$14</c:f>
              <c:numCache>
                <c:formatCode>_("S/"* #,##0.00_);_("S/"* \(#,##0.00\);_("S/"* "-"??_);_(@_)</c:formatCode>
                <c:ptCount val="12"/>
                <c:pt idx="0">
                  <c:v>39351.879999999997</c:v>
                </c:pt>
                <c:pt idx="1">
                  <c:v>33844.269999999997</c:v>
                </c:pt>
                <c:pt idx="2">
                  <c:v>17549.21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6B-4B69-8491-49AAB88C7873}"/>
            </c:ext>
          </c:extLst>
        </c:ser>
        <c:ser>
          <c:idx val="1"/>
          <c:order val="1"/>
          <c:tx>
            <c:v>COMPAÑIA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Seguridad!$A$3:$A$14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Seguridad!$C$3:$C$14</c:f>
              <c:numCache>
                <c:formatCode>_("S/"* #,##0.00_);_("S/"* \(#,##0.00\);_("S/"* "-"??_);_(@_)</c:formatCode>
                <c:ptCount val="12"/>
                <c:pt idx="0">
                  <c:v>40000</c:v>
                </c:pt>
                <c:pt idx="1">
                  <c:v>40000</c:v>
                </c:pt>
                <c:pt idx="2">
                  <c:v>40000</c:v>
                </c:pt>
                <c:pt idx="3">
                  <c:v>40000</c:v>
                </c:pt>
                <c:pt idx="4">
                  <c:v>40000</c:v>
                </c:pt>
                <c:pt idx="5">
                  <c:v>40000</c:v>
                </c:pt>
                <c:pt idx="6">
                  <c:v>40000</c:v>
                </c:pt>
                <c:pt idx="7">
                  <c:v>40000</c:v>
                </c:pt>
                <c:pt idx="8">
                  <c:v>40000</c:v>
                </c:pt>
                <c:pt idx="9">
                  <c:v>40000</c:v>
                </c:pt>
                <c:pt idx="10">
                  <c:v>40000</c:v>
                </c:pt>
                <c:pt idx="11">
                  <c:v>40000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6B-4B69-8491-49AAB88C7873}"/>
            </c:ext>
          </c:extLst>
        </c:ser>
        <c:ser>
          <c:idx val="2"/>
          <c:order val="2"/>
          <c:tx>
            <c:v>SALDO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Seguridad!$A$3:$A$14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Seguridad!$D$3:$D$14</c:f>
              <c:numCache>
                <c:formatCode>_("S/"* #,##0.00_);_("S/"* \(#,##0.00\);_("S/"* "-"??_);_(@_)</c:formatCode>
                <c:ptCount val="12"/>
                <c:pt idx="0">
                  <c:v>648.12000000000262</c:v>
                </c:pt>
                <c:pt idx="1">
                  <c:v>6155.7300000000032</c:v>
                </c:pt>
                <c:pt idx="2">
                  <c:v>22450.79</c:v>
                </c:pt>
                <c:pt idx="3">
                  <c:v>40000</c:v>
                </c:pt>
                <c:pt idx="4">
                  <c:v>40000</c:v>
                </c:pt>
                <c:pt idx="5">
                  <c:v>40000</c:v>
                </c:pt>
                <c:pt idx="6">
                  <c:v>40000</c:v>
                </c:pt>
                <c:pt idx="7">
                  <c:v>40000</c:v>
                </c:pt>
                <c:pt idx="8">
                  <c:v>40000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6B-4B69-8491-49AAB88C7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5203920"/>
        <c:axId val="1285202672"/>
      </c:lineChart>
      <c:dateAx>
        <c:axId val="12852039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285202672"/>
        <c:crosses val="autoZero"/>
        <c:auto val="1"/>
        <c:lblOffset val="100"/>
        <c:baseTimeUnit val="months"/>
      </c:dateAx>
      <c:valAx>
        <c:axId val="1285202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S/&quot;* #,##0.00_);_(&quot;S/&quot;* \(#,##0.00\);_(&quot;S/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285203920"/>
        <c:crosses val="autoZero"/>
        <c:crossBetween val="between"/>
        <c:majorUnit val="5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Ascensores Condominio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view3D>
      <c:rotX val="1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857279649043393"/>
          <c:y val="0.18349086257309941"/>
          <c:w val="0.88143968711863607"/>
          <c:h val="0.61140314327485379"/>
        </c:manualLayout>
      </c:layout>
      <c:bar3D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Pt>
            <c:idx val="9"/>
            <c:invertIfNegative val="0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0-32B7-4E21-8077-8305B3204705}"/>
              </c:ext>
            </c:extLst>
          </c:dPt>
          <c:cat>
            <c:strRef>
              <c:f>'ASBAU-THYSENKRUPP'!$H$133:$H$142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'ASBAU-THYSENKRUPP'!$I$133:$I$142</c:f>
              <c:numCache>
                <c:formatCode>_(* #,##0.00_);_(* \(#,##0.00\);_(* "-"??_);_(@_)</c:formatCode>
                <c:ptCount val="10"/>
                <c:pt idx="0">
                  <c:v>0</c:v>
                </c:pt>
                <c:pt idx="1">
                  <c:v>4344.3500000000004</c:v>
                </c:pt>
                <c:pt idx="2">
                  <c:v>1076.1600000000001</c:v>
                </c:pt>
                <c:pt idx="3">
                  <c:v>0</c:v>
                </c:pt>
                <c:pt idx="4">
                  <c:v>1439.6</c:v>
                </c:pt>
                <c:pt idx="5">
                  <c:v>0</c:v>
                </c:pt>
                <c:pt idx="6">
                  <c:v>1088.7</c:v>
                </c:pt>
                <c:pt idx="7">
                  <c:v>0</c:v>
                </c:pt>
                <c:pt idx="8">
                  <c:v>1165.25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BF-43C9-B70C-194D8EFE969B}"/>
            </c:ext>
          </c:extLst>
        </c:ser>
        <c:ser>
          <c:idx val="1"/>
          <c:order val="1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'ASBAU-THYSENKRUPP'!$H$133:$H$142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'ASBAU-THYSENKRUPP'!$J$133:$J$142</c:f>
              <c:numCache>
                <c:formatCode>_ * #,##0.00_ ;_ * \-#,##0.00_ ;_ * "-"??_ ;_ @_ </c:formatCode>
                <c:ptCount val="10"/>
                <c:pt idx="0">
                  <c:v>11325.63</c:v>
                </c:pt>
                <c:pt idx="1">
                  <c:v>2028.89</c:v>
                </c:pt>
                <c:pt idx="2">
                  <c:v>4948.8900000000003</c:v>
                </c:pt>
                <c:pt idx="3">
                  <c:v>2028.89</c:v>
                </c:pt>
                <c:pt idx="4">
                  <c:v>2028.89</c:v>
                </c:pt>
                <c:pt idx="5">
                  <c:v>2028.89</c:v>
                </c:pt>
                <c:pt idx="6">
                  <c:v>2028.89</c:v>
                </c:pt>
                <c:pt idx="7">
                  <c:v>2028.89</c:v>
                </c:pt>
                <c:pt idx="8">
                  <c:v>3159.9700000000003</c:v>
                </c:pt>
                <c:pt idx="9">
                  <c:v>6629.75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60-464A-8D0F-54BA94CF826F}"/>
            </c:ext>
          </c:extLst>
        </c:ser>
        <c:ser>
          <c:idx val="2"/>
          <c:order val="2"/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'ASBAU-THYSENKRUPP'!$H$133:$H$142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'ASBAU-THYSENKRUPP'!$K$133:$K$142</c:f>
              <c:numCache>
                <c:formatCode>_ * #,##0.00_ ;_ * \-#,##0.00_ ;_ * "-"??_ ;_ @_ </c:formatCode>
                <c:ptCount val="10"/>
                <c:pt idx="0">
                  <c:v>203.02</c:v>
                </c:pt>
                <c:pt idx="1">
                  <c:v>7746.93</c:v>
                </c:pt>
                <c:pt idx="2">
                  <c:v>2283.02</c:v>
                </c:pt>
                <c:pt idx="3">
                  <c:v>203.02</c:v>
                </c:pt>
                <c:pt idx="4">
                  <c:v>8166.0400000000009</c:v>
                </c:pt>
                <c:pt idx="5">
                  <c:v>203.02</c:v>
                </c:pt>
                <c:pt idx="6">
                  <c:v>203.02</c:v>
                </c:pt>
                <c:pt idx="7">
                  <c:v>203.02</c:v>
                </c:pt>
                <c:pt idx="8">
                  <c:v>11500.19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08-44A4-A9E3-B2B137547FA5}"/>
            </c:ext>
          </c:extLst>
        </c:ser>
        <c:ser>
          <c:idx val="3"/>
          <c:order val="3"/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'ASBAU-THYSENKRUPP'!$H$133:$H$142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'ASBAU-THYSENKRUPP'!$L$133:$L$142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2-4969-4BBF-AD7E-E5F06686A9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5414672"/>
        <c:axId val="435432560"/>
        <c:axId val="0"/>
      </c:bar3DChart>
      <c:catAx>
        <c:axId val="43541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35432560"/>
        <c:crosses val="autoZero"/>
        <c:auto val="1"/>
        <c:lblAlgn val="ctr"/>
        <c:lblOffset val="100"/>
        <c:noMultiLvlLbl val="0"/>
      </c:catAx>
      <c:valAx>
        <c:axId val="435432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354146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2700" cap="flat" cmpd="sng" algn="ctr">
      <a:solidFill>
        <a:schemeClr val="tx1">
          <a:lumMod val="15000"/>
          <a:lumOff val="85000"/>
        </a:schemeClr>
      </a:solidFill>
      <a:round/>
    </a:ln>
    <a:effectLst>
      <a:softEdge rad="0"/>
    </a:effectLst>
    <a:scene3d>
      <a:camera prst="orthographicFront"/>
      <a:lightRig rig="threePt" dir="t"/>
    </a:scene3d>
    <a:sp3d>
      <a:bevelB w="6350"/>
    </a:sp3d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389469</xdr:colOff>
      <xdr:row>18</xdr:row>
      <xdr:rowOff>2117</xdr:rowOff>
    </xdr:from>
    <xdr:to>
      <xdr:col>9</xdr:col>
      <xdr:colOff>385764</xdr:colOff>
      <xdr:row>33</xdr:row>
      <xdr:rowOff>52387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218514</xdr:colOff>
      <xdr:row>40</xdr:row>
      <xdr:rowOff>59953</xdr:rowOff>
    </xdr:from>
    <xdr:to>
      <xdr:col>11</xdr:col>
      <xdr:colOff>106456</xdr:colOff>
      <xdr:row>56</xdr:row>
      <xdr:rowOff>113741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86C595F-4522-7F5D-C625-5B0ACFECA7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229721</xdr:colOff>
      <xdr:row>57</xdr:row>
      <xdr:rowOff>123265</xdr:rowOff>
    </xdr:from>
    <xdr:to>
      <xdr:col>11</xdr:col>
      <xdr:colOff>117663</xdr:colOff>
      <xdr:row>74</xdr:row>
      <xdr:rowOff>8965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EBFC62E-5A30-4102-B122-4A47F6634B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246529</xdr:colOff>
      <xdr:row>75</xdr:row>
      <xdr:rowOff>56029</xdr:rowOff>
    </xdr:from>
    <xdr:to>
      <xdr:col>11</xdr:col>
      <xdr:colOff>134471</xdr:colOff>
      <xdr:row>91</xdr:row>
      <xdr:rowOff>109818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462333A-396F-49BD-B786-E9C9B79BB4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263339</xdr:colOff>
      <xdr:row>93</xdr:row>
      <xdr:rowOff>11206</xdr:rowOff>
    </xdr:from>
    <xdr:to>
      <xdr:col>11</xdr:col>
      <xdr:colOff>151281</xdr:colOff>
      <xdr:row>109</xdr:row>
      <xdr:rowOff>64994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10D2B16-A5AB-42E3-A144-66DB5E01C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250731</xdr:colOff>
      <xdr:row>110</xdr:row>
      <xdr:rowOff>107296</xdr:rowOff>
    </xdr:from>
    <xdr:to>
      <xdr:col>11</xdr:col>
      <xdr:colOff>138673</xdr:colOff>
      <xdr:row>126</xdr:row>
      <xdr:rowOff>161084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652BD8F0-8A32-4D01-AF4A-69000E50EC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233362</xdr:colOff>
      <xdr:row>130</xdr:row>
      <xdr:rowOff>14287</xdr:rowOff>
    </xdr:from>
    <xdr:to>
      <xdr:col>11</xdr:col>
      <xdr:colOff>121304</xdr:colOff>
      <xdr:row>146</xdr:row>
      <xdr:rowOff>68075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30C350C3-E534-49D7-B22C-0943EFF16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2</xdr:col>
      <xdr:colOff>200024</xdr:colOff>
      <xdr:row>17</xdr:row>
      <xdr:rowOff>100923</xdr:rowOff>
    </xdr:from>
    <xdr:to>
      <xdr:col>3</xdr:col>
      <xdr:colOff>96303</xdr:colOff>
      <xdr:row>22</xdr:row>
      <xdr:rowOff>95251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67DB04F0-9C25-0BA6-BF24-10E207C4E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676399" y="3425148"/>
          <a:ext cx="867829" cy="851578"/>
        </a:xfrm>
        <a:prstGeom prst="rect">
          <a:avLst/>
        </a:prstGeom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95249</xdr:colOff>
      <xdr:row>1</xdr:row>
      <xdr:rowOff>11904</xdr:rowOff>
    </xdr:from>
    <xdr:to>
      <xdr:col>14</xdr:col>
      <xdr:colOff>347662</xdr:colOff>
      <xdr:row>23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EA70746-5681-F286-76F5-10EFCDCD3A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271463</xdr:colOff>
      <xdr:row>143</xdr:row>
      <xdr:rowOff>107154</xdr:rowOff>
    </xdr:from>
    <xdr:to>
      <xdr:col>14</xdr:col>
      <xdr:colOff>204787</xdr:colOff>
      <xdr:row>158</xdr:row>
      <xdr:rowOff>95192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9CBB05A-C9A5-4714-D33D-471C06895D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266700</xdr:colOff>
      <xdr:row>159</xdr:row>
      <xdr:rowOff>92866</xdr:rowOff>
    </xdr:from>
    <xdr:to>
      <xdr:col>14</xdr:col>
      <xdr:colOff>209550</xdr:colOff>
      <xdr:row>170</xdr:row>
      <xdr:rowOff>157163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6A6869A-676B-5550-B9C7-96DED43A55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2026%20JMC\01%20CUOTA%20MANTTO%202026.xlsx" TargetMode="External"/><Relationship Id="rId1" Type="http://schemas.openxmlformats.org/officeDocument/2006/relationships/externalLinkPath" Target="01%20CUOTA%20MANTT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ota Mes"/>
      <sheetName val="Pago Cuota MC 2026"/>
      <sheetName val="Cuota-Pago=Saldo"/>
      <sheetName val="Ene 26"/>
      <sheetName val="Feb 26"/>
      <sheetName val="Mar 26"/>
      <sheetName val="Recibo CM-JP"/>
      <sheetName val="Abr 26"/>
      <sheetName val="May 26"/>
      <sheetName val="Jun 26"/>
      <sheetName val="Jul 26"/>
      <sheetName val="Ago 26"/>
      <sheetName val="Sep 26"/>
      <sheetName val="Oct 26"/>
      <sheetName val="Nov 26"/>
      <sheetName val="Dic 26"/>
      <sheetName val="A"/>
      <sheetName val="B"/>
      <sheetName val="C"/>
      <sheetName val="D"/>
      <sheetName val="E"/>
      <sheetName val="F"/>
      <sheetName val="G"/>
      <sheetName val="H"/>
      <sheetName val="I"/>
      <sheetName val="M3 Dpto"/>
      <sheetName val="Pago Cuota MC 2025"/>
      <sheetName val="% Dpto."/>
    </sheetNames>
    <sheetDataSet>
      <sheetData sheetId="0"/>
      <sheetData sheetId="1"/>
      <sheetData sheetId="2">
        <row r="186">
          <cell r="AP186">
            <v>-99481.34839696133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32"/>
  <sheetViews>
    <sheetView showGridLines="0" tabSelected="1" zoomScaleNormal="100" workbookViewId="0">
      <selection activeCell="B16" sqref="B16"/>
    </sheetView>
  </sheetViews>
  <sheetFormatPr baseColWidth="10" defaultColWidth="11.3984375" defaultRowHeight="13.15" x14ac:dyDescent="0.35"/>
  <cols>
    <col min="1" max="1" width="5.3984375" style="29" customWidth="1"/>
    <col min="2" max="2" width="15.265625" style="29" bestFit="1" customWidth="1"/>
    <col min="3" max="6" width="13.59765625" style="29" customWidth="1"/>
    <col min="7" max="7" width="12.33203125" style="29" bestFit="1" customWidth="1"/>
    <col min="8" max="8" width="13.59765625" style="29" customWidth="1"/>
    <col min="9" max="10" width="11.33203125" style="29" bestFit="1" customWidth="1"/>
    <col min="11" max="11" width="15.86328125" style="29" bestFit="1" customWidth="1"/>
    <col min="12" max="12" width="15.59765625" style="29" customWidth="1"/>
    <col min="13" max="13" width="15.59765625" style="29" hidden="1" customWidth="1"/>
    <col min="14" max="14" width="4.73046875" style="29" customWidth="1"/>
    <col min="15" max="15" width="3.265625" style="29" customWidth="1"/>
    <col min="16" max="16" width="13.19921875" style="29" bestFit="1" customWidth="1"/>
    <col min="17" max="17" width="13.73046875" style="132" bestFit="1" customWidth="1"/>
    <col min="18" max="18" width="4.796875" style="29" customWidth="1"/>
    <col min="19" max="19" width="13" style="29" bestFit="1" customWidth="1"/>
    <col min="20" max="20" width="12" style="29" bestFit="1" customWidth="1"/>
    <col min="21" max="21" width="11.46484375" style="29" bestFit="1" customWidth="1"/>
    <col min="22" max="22" width="12.59765625" style="29" customWidth="1"/>
    <col min="23" max="16384" width="11.3984375" style="29"/>
  </cols>
  <sheetData>
    <row r="1" spans="1:22" ht="23.25" customHeight="1" thickBot="1" x14ac:dyDescent="0.4">
      <c r="A1" s="46"/>
      <c r="B1" s="301" t="s">
        <v>135</v>
      </c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243"/>
      <c r="O1" s="46"/>
    </row>
    <row r="2" spans="1:22" ht="38.65" customHeight="1" thickBot="1" x14ac:dyDescent="0.4">
      <c r="A2" s="46"/>
      <c r="B2" s="190">
        <v>2026</v>
      </c>
      <c r="C2" s="133" t="s">
        <v>53</v>
      </c>
      <c r="D2" s="133" t="s">
        <v>34</v>
      </c>
      <c r="E2" s="134" t="s">
        <v>33</v>
      </c>
      <c r="F2" s="228" t="s">
        <v>115</v>
      </c>
      <c r="G2" s="228" t="s">
        <v>116</v>
      </c>
      <c r="H2" s="134" t="s">
        <v>79</v>
      </c>
      <c r="I2" s="134" t="s">
        <v>29</v>
      </c>
      <c r="J2" s="134" t="s">
        <v>44</v>
      </c>
      <c r="K2" s="134" t="s">
        <v>45</v>
      </c>
      <c r="L2" s="134" t="s">
        <v>82</v>
      </c>
      <c r="M2" s="134" t="s">
        <v>35</v>
      </c>
      <c r="N2" s="245"/>
      <c r="O2" s="46"/>
      <c r="P2" s="132" t="s">
        <v>25</v>
      </c>
      <c r="Q2" s="193"/>
      <c r="R2" s="193"/>
      <c r="S2" s="194">
        <v>180</v>
      </c>
      <c r="T2" s="263">
        <v>45992</v>
      </c>
      <c r="U2" s="265">
        <v>-13174.22</v>
      </c>
      <c r="V2" s="241" t="s">
        <v>137</v>
      </c>
    </row>
    <row r="3" spans="1:22" ht="14.25" customHeight="1" x14ac:dyDescent="0.35">
      <c r="A3" s="46"/>
      <c r="B3" s="205" t="s">
        <v>16</v>
      </c>
      <c r="C3" s="206">
        <f>SUM('ENE26'!E245)</f>
        <v>39351.879999999997</v>
      </c>
      <c r="D3" s="206">
        <f>SUM('ENE26'!E246)</f>
        <v>13298.1</v>
      </c>
      <c r="E3" s="206">
        <f>SUM('ENE26'!E247)</f>
        <v>5932.9</v>
      </c>
      <c r="F3" s="206">
        <v>2446.65</v>
      </c>
      <c r="G3" s="206">
        <f>SUM('ENE26'!E248)-F3</f>
        <v>0</v>
      </c>
      <c r="H3" s="206">
        <f>SUM('ENE26'!E250)</f>
        <v>2578.1</v>
      </c>
      <c r="I3" s="206">
        <f>SUM('ENE26'!E249)</f>
        <v>0</v>
      </c>
      <c r="J3" s="206">
        <f>SUM('ENE26'!E251)</f>
        <v>89.44</v>
      </c>
      <c r="K3" s="206">
        <f t="shared" ref="K3:K14" si="0">SUM(C3:J3)</f>
        <v>63697.07</v>
      </c>
      <c r="L3" s="207">
        <f>SUM('ENE26'!E242)</f>
        <v>150350.10999999999</v>
      </c>
      <c r="M3" s="160">
        <f>SUM(-K3,L3)</f>
        <v>86653.039999999979</v>
      </c>
      <c r="O3" s="246">
        <f>SUM(V3)</f>
        <v>10.005722222222216</v>
      </c>
      <c r="Q3" s="192" t="s">
        <v>25</v>
      </c>
      <c r="R3" s="193"/>
      <c r="S3" s="222">
        <f>SUM(C3,E3,H3,I3,F3,J3)</f>
        <v>50398.97</v>
      </c>
      <c r="T3" s="222" cm="1">
        <f t="array" ref="T3">MMULT(290,$S$2)</f>
        <v>52200</v>
      </c>
      <c r="U3" s="236">
        <f>SUM(T3,-S3)</f>
        <v>1801.0299999999988</v>
      </c>
      <c r="V3" s="242" cm="1">
        <f t="array" ref="V3">MMULT(U3,1/$S$2)</f>
        <v>10.005722222222216</v>
      </c>
    </row>
    <row r="4" spans="1:22" x14ac:dyDescent="0.35">
      <c r="A4" s="46"/>
      <c r="B4" s="204" t="s">
        <v>17</v>
      </c>
      <c r="C4" s="135">
        <f>SUM('FEB26'!E258)</f>
        <v>33844.269999999997</v>
      </c>
      <c r="D4" s="135">
        <f>SUM('FEB26'!E259)</f>
        <v>17336.400000000001</v>
      </c>
      <c r="E4" s="135">
        <f>SUM('FEB26'!E260)</f>
        <v>5860.5</v>
      </c>
      <c r="F4" s="227">
        <v>2446.65</v>
      </c>
      <c r="G4" s="227">
        <f>SUM('FEB26'!E261)-F4</f>
        <v>0</v>
      </c>
      <c r="H4" s="135">
        <f>SUM('FEB26'!E263)</f>
        <v>3557.0099999999998</v>
      </c>
      <c r="I4" s="135">
        <f>SUM('FEB26'!E262)</f>
        <v>64.8</v>
      </c>
      <c r="J4" s="135">
        <f>SUM('FEB26'!E264)</f>
        <v>48.649999999999991</v>
      </c>
      <c r="K4" s="135">
        <f t="shared" si="0"/>
        <v>63158.280000000006</v>
      </c>
      <c r="L4" s="135">
        <f>SUM('FEB26'!E254)</f>
        <v>73777.840000000011</v>
      </c>
      <c r="M4" s="161">
        <f t="shared" ref="M4:M14" si="1">SUM(L4,-K4)</f>
        <v>10619.560000000005</v>
      </c>
      <c r="O4" s="246">
        <f>SUM(V4)</f>
        <v>35.433999999999976</v>
      </c>
      <c r="Q4" s="192" t="s">
        <v>25</v>
      </c>
      <c r="R4" s="193"/>
      <c r="S4" s="222">
        <f>SUM(C4,E4,H4,I4,F4,J4)</f>
        <v>45821.880000000005</v>
      </c>
      <c r="T4" s="222" cm="1">
        <f t="array" ref="T4">MMULT(290,$S$2)</f>
        <v>52200</v>
      </c>
      <c r="U4" s="236">
        <f>SUM(T4,-S4)</f>
        <v>6378.1199999999953</v>
      </c>
      <c r="V4" s="242" cm="1">
        <f t="array" ref="V4">MMULT(U4,1/$S$2)</f>
        <v>35.433999999999976</v>
      </c>
    </row>
    <row r="5" spans="1:22" x14ac:dyDescent="0.35">
      <c r="A5" s="46"/>
      <c r="B5" s="136" t="s">
        <v>18</v>
      </c>
      <c r="C5" s="254">
        <f>SUM('MAR26'!E196)</f>
        <v>17549.21</v>
      </c>
      <c r="D5" s="254">
        <f>SUM('MAR26'!E197)</f>
        <v>16605.900000000001</v>
      </c>
      <c r="E5" s="254">
        <f>SUM('MAR26'!E198)</f>
        <v>5542.1</v>
      </c>
      <c r="F5" s="297">
        <v>2446.65</v>
      </c>
      <c r="G5" s="297">
        <f>SUM('MAR26'!E199)-F5</f>
        <v>0</v>
      </c>
      <c r="H5" s="254">
        <f>SUM('MAR26'!E201)</f>
        <v>1232.08</v>
      </c>
      <c r="I5" s="254">
        <f>SUM('MAR26'!E200)</f>
        <v>74</v>
      </c>
      <c r="J5" s="254">
        <f>SUM('MAR26'!E202)</f>
        <v>47.97999999999999</v>
      </c>
      <c r="K5" s="254">
        <f t="shared" si="0"/>
        <v>43497.920000000006</v>
      </c>
      <c r="L5" s="137">
        <f>SUM('MAR26'!E192)</f>
        <v>42622.36000000003</v>
      </c>
      <c r="M5" s="162">
        <f t="shared" si="1"/>
        <v>-875.55999999997584</v>
      </c>
      <c r="O5" s="246">
        <f>SUM(V5)</f>
        <v>140.5998888888889</v>
      </c>
      <c r="Q5" s="192" t="s">
        <v>25</v>
      </c>
      <c r="R5" s="193"/>
      <c r="S5" s="222">
        <f>SUM(C5,E5,H5,I5,F5,J5)</f>
        <v>26892.02</v>
      </c>
      <c r="T5" s="222" cm="1">
        <f t="array" ref="T5">MMULT(290,$S$2)</f>
        <v>52200</v>
      </c>
      <c r="U5" s="236">
        <f>SUM(T5,-S5)</f>
        <v>25307.98</v>
      </c>
      <c r="V5" s="242" cm="1">
        <f t="array" ref="V5">MMULT(U5,1/$S$2)</f>
        <v>140.5998888888889</v>
      </c>
    </row>
    <row r="6" spans="1:22" x14ac:dyDescent="0.35">
      <c r="A6" s="46"/>
      <c r="B6" s="204" t="s">
        <v>19</v>
      </c>
      <c r="C6" s="135">
        <f>SUM('ABR26'!E30)</f>
        <v>0</v>
      </c>
      <c r="D6" s="135">
        <f>SUM('ABR26'!E31)</f>
        <v>0</v>
      </c>
      <c r="E6" s="135">
        <f>SUM('ABR26'!E32)</f>
        <v>0</v>
      </c>
      <c r="F6" s="227"/>
      <c r="G6" s="135"/>
      <c r="H6" s="135">
        <f>SUM('ABR26'!E35)</f>
        <v>0</v>
      </c>
      <c r="I6" s="135">
        <f>SUM('ABR26'!E34)</f>
        <v>0</v>
      </c>
      <c r="J6" s="135">
        <f>SUM('ABR26'!E36)</f>
        <v>0</v>
      </c>
      <c r="K6" s="135">
        <f t="shared" si="0"/>
        <v>0</v>
      </c>
      <c r="L6" s="135">
        <f>SUM('ABR26'!E26)</f>
        <v>0</v>
      </c>
      <c r="M6" s="161">
        <f t="shared" si="1"/>
        <v>0</v>
      </c>
      <c r="O6" s="46"/>
      <c r="Q6" s="192" t="s">
        <v>25</v>
      </c>
      <c r="R6" s="193" t="s">
        <v>25</v>
      </c>
      <c r="S6" s="222" t="s">
        <v>25</v>
      </c>
      <c r="T6" s="222" t="s">
        <v>25</v>
      </c>
      <c r="U6" s="236" t="s">
        <v>25</v>
      </c>
      <c r="V6" s="242" t="s">
        <v>25</v>
      </c>
    </row>
    <row r="7" spans="1:22" x14ac:dyDescent="0.35">
      <c r="A7" s="46"/>
      <c r="B7" s="136" t="s">
        <v>20</v>
      </c>
      <c r="C7" s="137">
        <f>SUM('MAY26'!E34)</f>
        <v>0</v>
      </c>
      <c r="D7" s="137">
        <f>SUM('MAY26'!E35)</f>
        <v>0</v>
      </c>
      <c r="E7" s="137">
        <f>SUM('MAY26'!E36)</f>
        <v>0</v>
      </c>
      <c r="F7" s="206"/>
      <c r="G7" s="137"/>
      <c r="H7" s="137">
        <f>SUM('MAY26'!E39)</f>
        <v>0</v>
      </c>
      <c r="I7" s="137">
        <f>SUM('MAY26'!E38)</f>
        <v>0</v>
      </c>
      <c r="J7" s="137">
        <f>SUM('MAY26'!E40)</f>
        <v>0</v>
      </c>
      <c r="K7" s="137">
        <f t="shared" si="0"/>
        <v>0</v>
      </c>
      <c r="L7" s="137">
        <f>SUM('MAY26'!E30)</f>
        <v>0</v>
      </c>
      <c r="M7" s="162">
        <f t="shared" si="1"/>
        <v>0</v>
      </c>
      <c r="O7" s="46"/>
      <c r="Q7" s="192" t="s">
        <v>25</v>
      </c>
      <c r="R7" s="193" t="s">
        <v>25</v>
      </c>
      <c r="S7" s="222" t="s">
        <v>25</v>
      </c>
      <c r="T7" s="222" t="s">
        <v>25</v>
      </c>
      <c r="U7" s="236" t="s">
        <v>25</v>
      </c>
      <c r="V7" s="242" t="s">
        <v>25</v>
      </c>
    </row>
    <row r="8" spans="1:22" x14ac:dyDescent="0.35">
      <c r="A8" s="46"/>
      <c r="B8" s="204" t="s">
        <v>13</v>
      </c>
      <c r="C8" s="135">
        <f>SUM('JUN26'!E34)</f>
        <v>0</v>
      </c>
      <c r="D8" s="135">
        <f>SUM('JUN26'!E35)</f>
        <v>0</v>
      </c>
      <c r="E8" s="135">
        <f>SUM('JUN26'!E36)</f>
        <v>0</v>
      </c>
      <c r="F8" s="227"/>
      <c r="G8" s="135"/>
      <c r="H8" s="135">
        <f>SUM('JUN26'!E39)</f>
        <v>0</v>
      </c>
      <c r="I8" s="135">
        <f>SUM('JUN26'!E38)</f>
        <v>0</v>
      </c>
      <c r="J8" s="135">
        <f>SUM('JUN26'!E40)</f>
        <v>0</v>
      </c>
      <c r="K8" s="135">
        <f t="shared" si="0"/>
        <v>0</v>
      </c>
      <c r="L8" s="135">
        <f>SUM('JUN26'!E30)</f>
        <v>0</v>
      </c>
      <c r="M8" s="161">
        <f t="shared" si="1"/>
        <v>0</v>
      </c>
      <c r="O8" s="46"/>
      <c r="Q8" s="192" t="s">
        <v>25</v>
      </c>
      <c r="R8" s="193" t="s">
        <v>25</v>
      </c>
      <c r="S8" s="222" t="s">
        <v>25</v>
      </c>
      <c r="T8" s="222" t="s">
        <v>25</v>
      </c>
      <c r="U8" s="236" t="s">
        <v>25</v>
      </c>
      <c r="V8" s="242" t="s">
        <v>25</v>
      </c>
    </row>
    <row r="9" spans="1:22" x14ac:dyDescent="0.35">
      <c r="A9" s="46"/>
      <c r="B9" s="136" t="s">
        <v>14</v>
      </c>
      <c r="C9" s="137">
        <f>SUM('JUL26'!E32)</f>
        <v>0</v>
      </c>
      <c r="D9" s="137">
        <f>SUM('JUL26'!E33)</f>
        <v>0</v>
      </c>
      <c r="E9" s="137">
        <f>SUM('JUL26'!E34)</f>
        <v>0</v>
      </c>
      <c r="F9" s="206"/>
      <c r="G9" s="254"/>
      <c r="H9" s="137">
        <f>SUM('JUL26'!E37)</f>
        <v>0</v>
      </c>
      <c r="I9" s="137">
        <f>SUM('JUL26'!E36)</f>
        <v>0</v>
      </c>
      <c r="J9" s="137">
        <f>SUM('JUL26'!E38)</f>
        <v>0</v>
      </c>
      <c r="K9" s="137">
        <f t="shared" si="0"/>
        <v>0</v>
      </c>
      <c r="L9" s="137">
        <f>SUM('JUL26'!E28)</f>
        <v>0</v>
      </c>
      <c r="M9" s="162">
        <f t="shared" si="1"/>
        <v>0</v>
      </c>
      <c r="O9" s="46"/>
      <c r="P9" s="132"/>
      <c r="Q9" s="192" t="s">
        <v>25</v>
      </c>
      <c r="R9" s="193" t="s">
        <v>25</v>
      </c>
      <c r="S9" s="222" t="s">
        <v>25</v>
      </c>
      <c r="T9" s="222" t="s">
        <v>25</v>
      </c>
      <c r="U9" s="236" t="s">
        <v>25</v>
      </c>
      <c r="V9" s="242" t="s">
        <v>25</v>
      </c>
    </row>
    <row r="10" spans="1:22" x14ac:dyDescent="0.35">
      <c r="A10" s="46"/>
      <c r="B10" s="204" t="s">
        <v>15</v>
      </c>
      <c r="C10" s="135">
        <f>SUM('AGO26'!E30)</f>
        <v>0</v>
      </c>
      <c r="D10" s="135">
        <f>SUM('AGO26'!E31)</f>
        <v>0</v>
      </c>
      <c r="E10" s="135">
        <f>SUM('AGO26'!E32)</f>
        <v>0</v>
      </c>
      <c r="F10" s="227"/>
      <c r="G10" s="135"/>
      <c r="H10" s="135">
        <f>SUM('AGO26'!E35)</f>
        <v>0</v>
      </c>
      <c r="I10" s="135">
        <f>SUM('AGO26'!E34)</f>
        <v>0</v>
      </c>
      <c r="J10" s="135">
        <f>SUM('AGO26'!E36)</f>
        <v>0</v>
      </c>
      <c r="K10" s="135">
        <f t="shared" si="0"/>
        <v>0</v>
      </c>
      <c r="L10" s="135">
        <f>SUM('AGO26'!E26)</f>
        <v>0</v>
      </c>
      <c r="M10" s="161">
        <f t="shared" si="1"/>
        <v>0</v>
      </c>
      <c r="O10" s="46"/>
      <c r="P10" s="132"/>
      <c r="Q10" s="192" t="s">
        <v>25</v>
      </c>
      <c r="R10" s="193" t="s">
        <v>25</v>
      </c>
      <c r="S10" s="222" t="s">
        <v>25</v>
      </c>
      <c r="T10" s="222" t="s">
        <v>25</v>
      </c>
      <c r="U10" s="236" t="s">
        <v>25</v>
      </c>
      <c r="V10" s="242" t="s">
        <v>25</v>
      </c>
    </row>
    <row r="11" spans="1:22" x14ac:dyDescent="0.35">
      <c r="A11" s="46"/>
      <c r="B11" s="136" t="s">
        <v>68</v>
      </c>
      <c r="C11" s="137">
        <f>SUM('SET26'!E32)</f>
        <v>0</v>
      </c>
      <c r="D11" s="137">
        <f>SUM('SET26'!E33)</f>
        <v>0</v>
      </c>
      <c r="E11" s="137">
        <f>SUM('SET26'!E34)</f>
        <v>0</v>
      </c>
      <c r="F11" s="206"/>
      <c r="G11" s="137"/>
      <c r="H11" s="137">
        <f>SUM('SET26'!E37)</f>
        <v>0</v>
      </c>
      <c r="I11" s="137">
        <f>SUM('SET26'!E36)</f>
        <v>0</v>
      </c>
      <c r="J11" s="137">
        <f>SUM('SET26'!E38)</f>
        <v>0</v>
      </c>
      <c r="K11" s="137">
        <f t="shared" si="0"/>
        <v>0</v>
      </c>
      <c r="L11" s="137">
        <f>SUM('SET26'!E28)</f>
        <v>0</v>
      </c>
      <c r="M11" s="162">
        <f t="shared" si="1"/>
        <v>0</v>
      </c>
      <c r="O11" s="46"/>
      <c r="P11" s="132"/>
      <c r="Q11" s="192" t="s">
        <v>25</v>
      </c>
      <c r="R11" s="193" t="s">
        <v>25</v>
      </c>
      <c r="S11" s="222" t="s">
        <v>25</v>
      </c>
      <c r="T11" s="222" t="s">
        <v>25</v>
      </c>
      <c r="U11" s="236" t="s">
        <v>25</v>
      </c>
      <c r="V11" s="242" t="s">
        <v>25</v>
      </c>
    </row>
    <row r="12" spans="1:22" x14ac:dyDescent="0.35">
      <c r="A12" s="46"/>
      <c r="B12" s="204" t="s">
        <v>21</v>
      </c>
      <c r="C12" s="135">
        <f>SUM('OCT26'!E30)</f>
        <v>0</v>
      </c>
      <c r="D12" s="135">
        <f>SUM('OCT26'!E31)</f>
        <v>0</v>
      </c>
      <c r="E12" s="135">
        <f>SUM('OCT26'!E32)</f>
        <v>0</v>
      </c>
      <c r="F12" s="135"/>
      <c r="G12" s="135"/>
      <c r="H12" s="135">
        <f>SUM('OCT26'!E35)</f>
        <v>0</v>
      </c>
      <c r="I12" s="135">
        <f>SUM('OCT26'!E34)</f>
        <v>0</v>
      </c>
      <c r="J12" s="135">
        <f>SUM('OCT26'!E36)</f>
        <v>0</v>
      </c>
      <c r="K12" s="135">
        <f t="shared" si="0"/>
        <v>0</v>
      </c>
      <c r="L12" s="135">
        <f>SUM('OCT26'!E26)</f>
        <v>0</v>
      </c>
      <c r="M12" s="161">
        <f t="shared" si="1"/>
        <v>0</v>
      </c>
      <c r="O12" s="46"/>
      <c r="P12" s="132"/>
      <c r="Q12" s="192" t="s">
        <v>25</v>
      </c>
      <c r="R12" s="193" t="s">
        <v>25</v>
      </c>
      <c r="S12" s="222" t="s">
        <v>25</v>
      </c>
      <c r="T12" s="222" t="s">
        <v>25</v>
      </c>
      <c r="U12" s="236" t="s">
        <v>25</v>
      </c>
      <c r="V12" s="242" t="s">
        <v>25</v>
      </c>
    </row>
    <row r="13" spans="1:22" x14ac:dyDescent="0.35">
      <c r="A13" s="46"/>
      <c r="B13" s="136" t="s">
        <v>22</v>
      </c>
      <c r="C13" s="137">
        <f>SUM('NOV26'!E39)</f>
        <v>0</v>
      </c>
      <c r="D13" s="137">
        <f>SUM('NOV26'!E40)</f>
        <v>0</v>
      </c>
      <c r="E13" s="137">
        <f>SUM('NOV26'!E41)</f>
        <v>0</v>
      </c>
      <c r="F13" s="206"/>
      <c r="G13" s="137"/>
      <c r="H13" s="137">
        <f>SUM('NOV26'!E44)</f>
        <v>0</v>
      </c>
      <c r="I13" s="137">
        <f>SUM('NOV26'!E43)</f>
        <v>0</v>
      </c>
      <c r="J13" s="137">
        <f>SUM('NOV26'!E45)</f>
        <v>0</v>
      </c>
      <c r="K13" s="137">
        <f t="shared" si="0"/>
        <v>0</v>
      </c>
      <c r="L13" s="137">
        <f>SUM('NOV26'!E35)</f>
        <v>0</v>
      </c>
      <c r="M13" s="162">
        <f>SUM(L13,-K13)</f>
        <v>0</v>
      </c>
      <c r="O13" s="46"/>
      <c r="P13" s="132"/>
      <c r="Q13" s="192" t="s">
        <v>25</v>
      </c>
      <c r="R13" s="193" t="s">
        <v>25</v>
      </c>
      <c r="S13" s="222" t="s">
        <v>25</v>
      </c>
      <c r="T13" s="222" t="s">
        <v>25</v>
      </c>
      <c r="U13" s="236" t="s">
        <v>25</v>
      </c>
      <c r="V13" s="242" t="s">
        <v>25</v>
      </c>
    </row>
    <row r="14" spans="1:22" x14ac:dyDescent="0.35">
      <c r="A14" s="46"/>
      <c r="B14" s="204" t="s">
        <v>23</v>
      </c>
      <c r="C14" s="135">
        <f>SUM('DIC26'!E38)</f>
        <v>0</v>
      </c>
      <c r="D14" s="135">
        <f>SUM('DIC26'!E39)</f>
        <v>0</v>
      </c>
      <c r="E14" s="135">
        <f>SUM('DIC26'!E40)</f>
        <v>0</v>
      </c>
      <c r="F14" s="135"/>
      <c r="G14" s="135"/>
      <c r="H14" s="135">
        <f>SUM('DIC26'!E43)</f>
        <v>0</v>
      </c>
      <c r="I14" s="135">
        <f>SUM('DIC26'!E42)</f>
        <v>0</v>
      </c>
      <c r="J14" s="135">
        <f>SUM('DIC26'!E44)</f>
        <v>0</v>
      </c>
      <c r="K14" s="135">
        <f t="shared" si="0"/>
        <v>0</v>
      </c>
      <c r="L14" s="135">
        <f>SUM('DIC26'!E34)</f>
        <v>0</v>
      </c>
      <c r="M14" s="161">
        <f t="shared" si="1"/>
        <v>0</v>
      </c>
      <c r="O14" s="46"/>
      <c r="P14" s="132"/>
      <c r="Q14" s="192" t="s">
        <v>25</v>
      </c>
      <c r="R14" s="193" t="s">
        <v>25</v>
      </c>
      <c r="S14" s="222" t="s">
        <v>25</v>
      </c>
      <c r="T14" s="222" t="s">
        <v>25</v>
      </c>
      <c r="U14" s="236" t="s">
        <v>25</v>
      </c>
      <c r="V14" s="242" t="s">
        <v>25</v>
      </c>
    </row>
    <row r="15" spans="1:22" ht="13.5" thickBot="1" x14ac:dyDescent="0.4">
      <c r="A15" s="46"/>
      <c r="B15" s="138"/>
      <c r="C15" s="144">
        <f>SUM(C3:C14)</f>
        <v>90745.359999999986</v>
      </c>
      <c r="D15" s="145">
        <f>SUM(D3:D14)</f>
        <v>47240.4</v>
      </c>
      <c r="E15" s="144">
        <f t="shared" ref="E15:J15" si="2">SUM(E3:E14)</f>
        <v>17335.5</v>
      </c>
      <c r="F15" s="144">
        <f>SUM(F3:F14)</f>
        <v>7339.9500000000007</v>
      </c>
      <c r="G15" s="145">
        <f t="shared" si="2"/>
        <v>0</v>
      </c>
      <c r="H15" s="144">
        <f>SUM(H3:H14)</f>
        <v>7367.19</v>
      </c>
      <c r="I15" s="145">
        <f>SUM(I3:I14)</f>
        <v>138.80000000000001</v>
      </c>
      <c r="J15" s="223">
        <f t="shared" si="2"/>
        <v>186.06999999999996</v>
      </c>
      <c r="K15" s="224">
        <f>SUM(K3:K14)</f>
        <v>170353.27000000002</v>
      </c>
      <c r="L15" s="223">
        <f>SUM(L3:L14)</f>
        <v>266750.31000000006</v>
      </c>
      <c r="O15" s="46"/>
      <c r="Q15" s="258" t="s">
        <v>25</v>
      </c>
      <c r="R15" s="195"/>
      <c r="S15" s="293">
        <f>AVERAGE(S3:S14)</f>
        <v>41037.623333333337</v>
      </c>
      <c r="T15" s="293">
        <f>AVERAGE(T3:T14)</f>
        <v>52200</v>
      </c>
      <c r="U15" s="236" t="s">
        <v>25</v>
      </c>
      <c r="V15" s="242" t="s">
        <v>25</v>
      </c>
    </row>
    <row r="16" spans="1:22" ht="13.9" customHeight="1" thickBot="1" x14ac:dyDescent="0.6">
      <c r="A16" s="141"/>
      <c r="B16" s="203">
        <f ca="1">NOW()</f>
        <v>46101.329591203707</v>
      </c>
      <c r="C16" s="201" t="s">
        <v>25</v>
      </c>
      <c r="D16" s="199"/>
      <c r="E16" s="199"/>
      <c r="F16" s="199"/>
      <c r="H16" s="138"/>
      <c r="I16" s="139"/>
      <c r="J16" s="302" t="s">
        <v>114</v>
      </c>
      <c r="K16" s="303"/>
      <c r="L16" s="225">
        <f>SUM(-K15,L15)</f>
        <v>96397.040000000037</v>
      </c>
      <c r="O16" s="244"/>
      <c r="Q16" s="196"/>
      <c r="R16" s="195"/>
      <c r="U16" s="237"/>
    </row>
    <row r="17" spans="1:22" ht="13.9" customHeight="1" thickBot="1" x14ac:dyDescent="0.6">
      <c r="A17" s="47"/>
      <c r="B17" s="202" t="s">
        <v>25</v>
      </c>
      <c r="C17" s="200"/>
      <c r="D17" s="200"/>
      <c r="E17" s="200"/>
      <c r="F17" s="200"/>
      <c r="G17" s="138"/>
      <c r="H17" s="138"/>
      <c r="I17" s="139"/>
      <c r="J17" s="299" t="s">
        <v>51</v>
      </c>
      <c r="K17" s="300"/>
      <c r="L17" s="226">
        <v>-99481.34839696133</v>
      </c>
      <c r="O17" s="46"/>
      <c r="P17" s="146" t="s">
        <v>25</v>
      </c>
      <c r="Q17" s="197">
        <f>SUM('[1]Cuota-Pago=Saldo'!$AP$186)</f>
        <v>-99481.34839696133</v>
      </c>
      <c r="R17" s="195"/>
    </row>
    <row r="18" spans="1:22" ht="13.5" customHeight="1" x14ac:dyDescent="0.35">
      <c r="A18" s="46"/>
      <c r="B18" s="140" t="s">
        <v>113</v>
      </c>
      <c r="C18" s="138"/>
      <c r="D18" s="138"/>
      <c r="E18" s="138"/>
      <c r="F18" s="138"/>
      <c r="G18" s="138"/>
      <c r="H18" s="138"/>
      <c r="I18" s="138"/>
      <c r="J18" s="138"/>
      <c r="K18" s="232"/>
      <c r="L18" s="233"/>
      <c r="O18" s="46"/>
      <c r="Q18" s="196"/>
    </row>
    <row r="19" spans="1:22" ht="13.5" thickBot="1" x14ac:dyDescent="0.4">
      <c r="A19" s="46"/>
      <c r="B19" s="140" t="s">
        <v>132</v>
      </c>
      <c r="C19" s="138"/>
      <c r="D19" s="138"/>
      <c r="E19" s="138"/>
      <c r="F19" s="138"/>
      <c r="G19" s="138"/>
      <c r="H19" s="138"/>
      <c r="I19" s="138"/>
      <c r="J19" s="138"/>
      <c r="K19" s="304" t="s">
        <v>136</v>
      </c>
      <c r="L19" s="304"/>
      <c r="O19" s="46"/>
      <c r="Q19" s="252">
        <f>SUM(L16,-L17)</f>
        <v>195878.38839696138</v>
      </c>
    </row>
    <row r="20" spans="1:22" ht="13.5" thickBot="1" x14ac:dyDescent="0.4">
      <c r="A20" s="46"/>
      <c r="B20" s="138"/>
      <c r="C20" s="138"/>
      <c r="D20" s="138"/>
      <c r="E20" s="138"/>
      <c r="F20" s="138"/>
      <c r="G20" s="138"/>
      <c r="H20" s="138"/>
      <c r="I20" s="138"/>
      <c r="J20" s="138"/>
      <c r="K20" s="248" t="s">
        <v>81</v>
      </c>
      <c r="L20" s="251">
        <f>SUM(U20)</f>
        <v>20312.909999999996</v>
      </c>
      <c r="O20" s="246">
        <f>SUM(U20)</f>
        <v>20312.909999999996</v>
      </c>
      <c r="Q20" s="252">
        <f>SUM(L25,-L21,L20)</f>
        <v>195878.38839696138</v>
      </c>
      <c r="U20" s="236">
        <f>SUM(U2:U14)</f>
        <v>20312.909999999996</v>
      </c>
      <c r="V20" s="236" t="s">
        <v>25</v>
      </c>
    </row>
    <row r="21" spans="1:22" ht="13.5" thickBot="1" x14ac:dyDescent="0.4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253" t="s">
        <v>134</v>
      </c>
      <c r="L21" s="250">
        <f>SUM(L20,-Q25)</f>
        <v>-24144.788396961412</v>
      </c>
      <c r="Q21" s="294" t="s">
        <v>25</v>
      </c>
    </row>
    <row r="22" spans="1:22" ht="13.5" thickBot="1" x14ac:dyDescent="0.4">
      <c r="A22" s="46"/>
      <c r="B22" s="142"/>
      <c r="C22" s="46"/>
      <c r="D22" s="46"/>
      <c r="E22" s="46"/>
      <c r="F22" s="46"/>
      <c r="G22" s="46"/>
      <c r="H22" s="46"/>
      <c r="I22" s="46"/>
      <c r="J22" s="46"/>
      <c r="K22" s="249" t="s">
        <v>111</v>
      </c>
      <c r="L22" s="251">
        <v>0</v>
      </c>
    </row>
    <row r="23" spans="1:22" x14ac:dyDescent="0.35">
      <c r="A23" s="46"/>
      <c r="B23" s="46"/>
      <c r="C23" s="46"/>
      <c r="D23" s="46"/>
      <c r="E23" s="46"/>
      <c r="F23" s="46"/>
      <c r="G23" s="46"/>
      <c r="H23" s="46"/>
      <c r="I23" s="46"/>
      <c r="J23" s="46"/>
    </row>
    <row r="24" spans="1:22" ht="13.5" thickBot="1" x14ac:dyDescent="0.4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304" t="s">
        <v>131</v>
      </c>
      <c r="L24" s="304"/>
      <c r="M24" s="46"/>
      <c r="N24" s="46"/>
      <c r="O24" s="46"/>
      <c r="Q24" s="193" t="s">
        <v>250</v>
      </c>
    </row>
    <row r="25" spans="1:22" ht="13.5" thickBot="1" x14ac:dyDescent="0.4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234" t="s">
        <v>112</v>
      </c>
      <c r="L25" s="235">
        <f>SUM('ASBAU-THYSENKRUPP'!J106)</f>
        <v>151420.68999999997</v>
      </c>
      <c r="M25" s="46"/>
      <c r="N25" s="46"/>
      <c r="O25" s="46"/>
      <c r="Q25" s="274">
        <f>SUM(L16,-L17,-L25)</f>
        <v>44457.698396961408</v>
      </c>
    </row>
    <row r="26" spans="1:22" x14ac:dyDescent="0.35">
      <c r="A26" s="46"/>
      <c r="B26" s="46"/>
      <c r="C26" s="46"/>
      <c r="D26" s="46"/>
      <c r="E26" s="46"/>
      <c r="F26" s="46"/>
      <c r="G26" s="46"/>
      <c r="H26" s="46"/>
      <c r="I26" s="46"/>
      <c r="J26" s="46"/>
      <c r="L26" s="146" t="s">
        <v>25</v>
      </c>
      <c r="M26" s="147" t="s">
        <v>25</v>
      </c>
      <c r="N26" s="147"/>
      <c r="O26" s="46"/>
      <c r="Q26" s="180" t="s">
        <v>25</v>
      </c>
    </row>
    <row r="27" spans="1:22" x14ac:dyDescent="0.35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181" t="s">
        <v>84</v>
      </c>
      <c r="L27" s="182"/>
      <c r="M27" s="46"/>
      <c r="N27" s="46"/>
      <c r="O27" s="46"/>
      <c r="Q27" s="180" t="s">
        <v>25</v>
      </c>
    </row>
    <row r="28" spans="1:22" x14ac:dyDescent="0.35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183" t="s">
        <v>245</v>
      </c>
      <c r="L28" s="182">
        <v>960</v>
      </c>
      <c r="M28" s="46"/>
      <c r="N28" s="46"/>
      <c r="O28" s="46"/>
      <c r="Q28" s="184"/>
    </row>
    <row r="29" spans="1:22" x14ac:dyDescent="0.35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183" t="s">
        <v>85</v>
      </c>
      <c r="L29" s="182">
        <v>900</v>
      </c>
      <c r="M29" s="46"/>
      <c r="N29" s="46"/>
      <c r="O29" s="46"/>
    </row>
    <row r="30" spans="1:22" x14ac:dyDescent="0.35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183" t="s">
        <v>25</v>
      </c>
      <c r="L30" s="182" t="s">
        <v>25</v>
      </c>
      <c r="M30" s="46"/>
      <c r="N30" s="46"/>
      <c r="O30" s="46"/>
    </row>
    <row r="31" spans="1:22" x14ac:dyDescent="0.35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</row>
    <row r="32" spans="1:22" x14ac:dyDescent="0.35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M32" s="46"/>
      <c r="N32" s="46"/>
      <c r="O32" s="46"/>
    </row>
    <row r="33" spans="1:15" x14ac:dyDescent="0.35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M33" s="46"/>
      <c r="N33" s="46"/>
      <c r="O33" s="46"/>
    </row>
    <row r="34" spans="1:15" ht="15" customHeight="1" x14ac:dyDescent="0.35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</row>
    <row r="35" spans="1:15" ht="15" customHeight="1" x14ac:dyDescent="0.35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</row>
    <row r="36" spans="1:15" ht="15" customHeight="1" x14ac:dyDescent="0.35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</row>
    <row r="37" spans="1:15" x14ac:dyDescent="0.35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</row>
    <row r="38" spans="1:15" x14ac:dyDescent="0.35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</row>
    <row r="39" spans="1:15" x14ac:dyDescent="0.35">
      <c r="K39" s="46"/>
      <c r="L39" s="46"/>
    </row>
    <row r="40" spans="1:15" x14ac:dyDescent="0.35">
      <c r="K40" s="46"/>
      <c r="L40" s="46"/>
    </row>
    <row r="42" spans="1:15" x14ac:dyDescent="0.35">
      <c r="B42" s="298" t="s">
        <v>53</v>
      </c>
    </row>
    <row r="43" spans="1:15" x14ac:dyDescent="0.35">
      <c r="B43" s="298"/>
    </row>
    <row r="59" spans="2:2" x14ac:dyDescent="0.35">
      <c r="B59" s="298" t="s">
        <v>140</v>
      </c>
    </row>
    <row r="60" spans="2:2" x14ac:dyDescent="0.35">
      <c r="B60" s="298"/>
    </row>
    <row r="77" spans="2:2" x14ac:dyDescent="0.35">
      <c r="B77" s="298" t="s">
        <v>139</v>
      </c>
    </row>
    <row r="78" spans="2:2" x14ac:dyDescent="0.35">
      <c r="B78" s="298"/>
    </row>
    <row r="94" spans="2:2" ht="13.15" customHeight="1" x14ac:dyDescent="0.35">
      <c r="B94" s="298" t="s">
        <v>141</v>
      </c>
    </row>
    <row r="95" spans="2:2" x14ac:dyDescent="0.35">
      <c r="B95" s="298"/>
    </row>
    <row r="96" spans="2:2" x14ac:dyDescent="0.35">
      <c r="B96" s="298"/>
    </row>
    <row r="112" spans="2:2" x14ac:dyDescent="0.35">
      <c r="B112" s="298" t="s">
        <v>138</v>
      </c>
    </row>
    <row r="113" spans="2:2" x14ac:dyDescent="0.35">
      <c r="B113" s="298"/>
    </row>
    <row r="131" spans="2:2" x14ac:dyDescent="0.35">
      <c r="B131" s="298" t="s">
        <v>29</v>
      </c>
    </row>
    <row r="132" spans="2:2" x14ac:dyDescent="0.35">
      <c r="B132" s="298"/>
    </row>
  </sheetData>
  <mergeCells count="11">
    <mergeCell ref="J17:K17"/>
    <mergeCell ref="B1:M1"/>
    <mergeCell ref="J16:K16"/>
    <mergeCell ref="K24:L24"/>
    <mergeCell ref="K19:L19"/>
    <mergeCell ref="B131:B132"/>
    <mergeCell ref="B94:B96"/>
    <mergeCell ref="B42:B43"/>
    <mergeCell ref="B59:B60"/>
    <mergeCell ref="B77:B78"/>
    <mergeCell ref="B112:B113"/>
  </mergeCells>
  <conditionalFormatting sqref="L20:L22">
    <cfRule type="cellIs" dxfId="0" priority="10" operator="lessThan">
      <formula>0</formula>
    </cfRule>
  </conditionalFormatting>
  <conditionalFormatting sqref="O3:O5">
    <cfRule type="iconSet" priority="5">
      <iconSet>
        <cfvo type="percent" val="0"/>
        <cfvo type="num" val="0"/>
        <cfvo type="num" val="0"/>
      </iconSet>
    </cfRule>
    <cfRule type="iconSet" priority="6">
      <iconSet>
        <cfvo type="percent" val="0"/>
        <cfvo type="percent" val="0"/>
        <cfvo type="percent" val="1"/>
      </iconSet>
    </cfRule>
    <cfRule type="iconSet" priority="7">
      <iconSet>
        <cfvo type="percent" val="0"/>
        <cfvo type="percent" val="0"/>
        <cfvo type="num" val="1" gte="0"/>
      </iconSet>
    </cfRule>
    <cfRule type="iconSet" priority="9">
      <iconSet>
        <cfvo type="percent" val="0"/>
        <cfvo type="percent" val="33"/>
        <cfvo type="percent" val="67"/>
      </iconSet>
    </cfRule>
  </conditionalFormatting>
  <conditionalFormatting sqref="O20">
    <cfRule type="iconSet" priority="1">
      <iconSet>
        <cfvo type="percent" val="0"/>
        <cfvo type="num" val="0"/>
        <cfvo type="num" val="0"/>
      </iconSet>
    </cfRule>
    <cfRule type="iconSet" priority="2">
      <iconSet>
        <cfvo type="percent" val="0"/>
        <cfvo type="percent" val="0"/>
        <cfvo type="percent" val="1"/>
      </iconSet>
    </cfRule>
    <cfRule type="iconSet" priority="3">
      <iconSet>
        <cfvo type="percent" val="0"/>
        <cfvo type="percent" val="0"/>
        <cfvo type="num" val="1" gte="0"/>
      </iconSet>
    </cfRule>
    <cfRule type="iconSet" priority="4">
      <iconSet>
        <cfvo type="percent" val="0"/>
        <cfvo type="percent" val="33"/>
        <cfvo type="percent" val="67"/>
      </iconSet>
    </cfRule>
  </conditionalFormatting>
  <pageMargins left="0.25" right="0.25" top="0.75" bottom="0.75" header="0.3" footer="0.3"/>
  <pageSetup paperSize="9" scale="85" orientation="landscape" horizontalDpi="360" verticalDpi="36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BBE5B-1FCE-47AA-AD17-909958C63EDA}">
  <sheetPr>
    <tabColor theme="9" tint="-0.249977111117893"/>
  </sheetPr>
  <dimension ref="A1:N50"/>
  <sheetViews>
    <sheetView topLeftCell="A4" zoomScale="80" zoomScaleNormal="80" workbookViewId="0">
      <pane xSplit="1" ySplit="3" topLeftCell="B7" activePane="bottomRight" state="frozen"/>
      <selection activeCell="A4" sqref="A4"/>
      <selection pane="topRight" activeCell="B4" sqref="B4"/>
      <selection pane="bottomLeft" activeCell="A7" sqref="A7"/>
      <selection pane="bottomRight" activeCell="C25" sqref="C25"/>
    </sheetView>
  </sheetViews>
  <sheetFormatPr baseColWidth="10" defaultRowHeight="14.25" x14ac:dyDescent="0.45"/>
  <cols>
    <col min="2" max="2" width="11.86328125" style="163" bestFit="1" customWidth="1"/>
    <col min="3" max="3" width="37.265625" style="77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7" bestFit="1" customWidth="1"/>
    <col min="8" max="8" width="9.73046875" style="87" customWidth="1"/>
    <col min="9" max="9" width="12" style="8" bestFit="1" customWidth="1"/>
    <col min="10" max="10" width="15.265625" bestFit="1" customWidth="1"/>
    <col min="11" max="11" width="13.3984375" style="60" bestFit="1" customWidth="1"/>
    <col min="12" max="14" width="11.3984375" style="60"/>
  </cols>
  <sheetData>
    <row r="1" spans="1:10" ht="15.75" x14ac:dyDescent="0.5">
      <c r="B1" s="176">
        <v>2019</v>
      </c>
    </row>
    <row r="2" spans="1:10" x14ac:dyDescent="0.45">
      <c r="B2" s="177" t="s">
        <v>31</v>
      </c>
      <c r="C2" s="91"/>
      <c r="D2" s="3"/>
      <c r="E2" s="15"/>
      <c r="F2" s="9"/>
      <c r="G2" s="88"/>
      <c r="H2" s="88"/>
    </row>
    <row r="3" spans="1:10" x14ac:dyDescent="0.45">
      <c r="B3" s="177" t="s">
        <v>26</v>
      </c>
      <c r="C3" s="92">
        <v>20537982765</v>
      </c>
      <c r="D3" s="3"/>
      <c r="E3" s="15"/>
      <c r="F3" s="9"/>
      <c r="G3" s="88"/>
      <c r="H3" s="88"/>
      <c r="I3" s="9"/>
    </row>
    <row r="4" spans="1:10" x14ac:dyDescent="0.45">
      <c r="B4" s="177" t="s">
        <v>6</v>
      </c>
      <c r="C4" s="92" t="s">
        <v>41</v>
      </c>
      <c r="D4" s="3"/>
      <c r="E4" s="15"/>
      <c r="F4" s="9"/>
      <c r="G4" s="88"/>
      <c r="H4" s="88"/>
      <c r="I4" s="9"/>
    </row>
    <row r="5" spans="1:10" ht="15" customHeight="1" x14ac:dyDescent="0.45">
      <c r="A5" s="1"/>
      <c r="B5" s="317" t="s">
        <v>2</v>
      </c>
      <c r="C5" s="318" t="s">
        <v>32</v>
      </c>
      <c r="D5" s="307" t="s">
        <v>36</v>
      </c>
      <c r="E5" s="307"/>
      <c r="F5" s="316" t="s">
        <v>7</v>
      </c>
      <c r="G5" s="324" t="s">
        <v>8</v>
      </c>
      <c r="H5" s="324" t="s">
        <v>5</v>
      </c>
      <c r="I5" s="123" t="s">
        <v>3</v>
      </c>
    </row>
    <row r="6" spans="1:10" x14ac:dyDescent="0.45">
      <c r="A6" s="2"/>
      <c r="B6" s="317"/>
      <c r="C6" s="318"/>
      <c r="D6" s="307"/>
      <c r="E6" s="307"/>
      <c r="F6" s="316"/>
      <c r="G6" s="324"/>
      <c r="H6" s="324"/>
      <c r="I6" s="123" t="s">
        <v>4</v>
      </c>
    </row>
    <row r="7" spans="1:10" s="60" customFormat="1" x14ac:dyDescent="0.45">
      <c r="A7"/>
      <c r="B7" s="163"/>
      <c r="C7" s="91" t="s">
        <v>30</v>
      </c>
      <c r="D7" t="s">
        <v>25</v>
      </c>
      <c r="E7" s="6"/>
      <c r="F7" s="8"/>
      <c r="G7" s="87"/>
      <c r="H7" s="87"/>
      <c r="I7" s="9">
        <f>SUM('AGO26'!E39)</f>
        <v>96397.040000000008</v>
      </c>
      <c r="J7"/>
    </row>
    <row r="8" spans="1:10" s="60" customFormat="1" x14ac:dyDescent="0.45">
      <c r="A8"/>
      <c r="B8" s="104"/>
      <c r="C8" s="76"/>
      <c r="D8"/>
      <c r="E8" s="6"/>
      <c r="F8" s="125"/>
      <c r="G8" s="117"/>
      <c r="H8" s="117"/>
      <c r="I8" s="219"/>
      <c r="J8"/>
    </row>
    <row r="9" spans="1:10" s="60" customFormat="1" x14ac:dyDescent="0.45">
      <c r="A9"/>
      <c r="B9" s="104"/>
      <c r="C9" s="76"/>
      <c r="D9"/>
      <c r="E9" s="6"/>
      <c r="F9" s="125"/>
      <c r="G9" s="117"/>
      <c r="H9" s="117"/>
      <c r="I9" s="219"/>
      <c r="J9"/>
    </row>
    <row r="10" spans="1:10" s="60" customFormat="1" x14ac:dyDescent="0.45">
      <c r="A10"/>
      <c r="B10" s="163"/>
      <c r="C10" s="76"/>
      <c r="D10"/>
      <c r="E10" s="6"/>
      <c r="F10" s="125"/>
      <c r="G10" s="87"/>
      <c r="H10" s="87"/>
      <c r="I10" s="219"/>
      <c r="J10"/>
    </row>
    <row r="11" spans="1:10" s="60" customFormat="1" x14ac:dyDescent="0.45">
      <c r="A11"/>
      <c r="B11" s="163"/>
      <c r="C11" s="76"/>
      <c r="D11"/>
      <c r="E11" s="6"/>
      <c r="F11" s="125"/>
      <c r="G11" s="87"/>
      <c r="H11" s="87"/>
      <c r="I11" s="219"/>
      <c r="J11"/>
    </row>
    <row r="12" spans="1:10" s="60" customFormat="1" x14ac:dyDescent="0.45">
      <c r="A12"/>
      <c r="B12" s="163"/>
      <c r="C12" s="76"/>
      <c r="D12"/>
      <c r="E12" s="6"/>
      <c r="F12" s="125"/>
      <c r="G12" s="87"/>
      <c r="H12" s="87"/>
      <c r="I12" s="219"/>
      <c r="J12"/>
    </row>
    <row r="13" spans="1:10" s="60" customFormat="1" x14ac:dyDescent="0.45">
      <c r="A13"/>
      <c r="B13" s="163"/>
      <c r="C13" s="76"/>
      <c r="D13"/>
      <c r="E13" s="6"/>
      <c r="F13" s="125"/>
      <c r="G13" s="87"/>
      <c r="H13" s="87"/>
      <c r="I13" s="219"/>
      <c r="J13"/>
    </row>
    <row r="14" spans="1:10" s="60" customFormat="1" x14ac:dyDescent="0.45">
      <c r="A14"/>
      <c r="B14" s="163"/>
      <c r="C14" s="76"/>
      <c r="D14"/>
      <c r="E14" s="6"/>
      <c r="F14" s="125"/>
      <c r="G14" s="87"/>
      <c r="H14" s="87"/>
      <c r="I14" s="219"/>
      <c r="J14"/>
    </row>
    <row r="15" spans="1:10" s="60" customFormat="1" x14ac:dyDescent="0.45">
      <c r="A15"/>
      <c r="B15" s="163"/>
      <c r="C15" s="76"/>
      <c r="D15"/>
      <c r="E15" s="6"/>
      <c r="F15" s="125"/>
      <c r="G15" s="87"/>
      <c r="H15" s="87"/>
      <c r="I15" s="219"/>
      <c r="J15"/>
    </row>
    <row r="16" spans="1:10" s="60" customFormat="1" x14ac:dyDescent="0.45">
      <c r="A16"/>
      <c r="B16" s="163"/>
      <c r="C16" s="76"/>
      <c r="D16"/>
      <c r="E16" s="6"/>
      <c r="F16" s="125"/>
      <c r="G16" s="87"/>
      <c r="H16" s="87"/>
      <c r="I16" s="219"/>
      <c r="J16"/>
    </row>
    <row r="17" spans="1:10" s="60" customFormat="1" x14ac:dyDescent="0.45">
      <c r="A17"/>
      <c r="B17" s="163"/>
      <c r="C17" s="76"/>
      <c r="D17"/>
      <c r="E17" s="6"/>
      <c r="F17" s="125"/>
      <c r="G17" s="87"/>
      <c r="H17" s="87"/>
      <c r="I17" s="219"/>
      <c r="J17"/>
    </row>
    <row r="18" spans="1:10" s="60" customFormat="1" x14ac:dyDescent="0.45">
      <c r="A18"/>
      <c r="B18" s="163"/>
      <c r="C18" s="76"/>
      <c r="D18"/>
      <c r="E18" s="6"/>
      <c r="F18" s="125"/>
      <c r="G18" s="87"/>
      <c r="H18" s="87"/>
      <c r="I18" s="219"/>
      <c r="J18"/>
    </row>
    <row r="19" spans="1:10" s="60" customFormat="1" x14ac:dyDescent="0.45">
      <c r="A19"/>
      <c r="B19" s="163"/>
      <c r="C19" s="76"/>
      <c r="D19"/>
      <c r="E19" s="6"/>
      <c r="F19" s="125"/>
      <c r="G19" s="87"/>
      <c r="H19" s="87"/>
      <c r="I19" s="219"/>
      <c r="J19"/>
    </row>
    <row r="20" spans="1:10" s="60" customFormat="1" ht="14.65" thickBot="1" x14ac:dyDescent="0.5">
      <c r="A20"/>
      <c r="B20" s="163"/>
      <c r="C20" s="77"/>
      <c r="D20"/>
      <c r="E20" s="6"/>
      <c r="F20" s="81">
        <f>SUM(F8:F19)</f>
        <v>0</v>
      </c>
      <c r="G20" s="89">
        <f>SUM(G8:G19)</f>
        <v>0</v>
      </c>
      <c r="H20" s="90">
        <f>SUM(H8:H19)</f>
        <v>0</v>
      </c>
      <c r="I20" s="124"/>
      <c r="J20"/>
    </row>
    <row r="21" spans="1:10" s="60" customFormat="1" ht="14.65" thickTop="1" x14ac:dyDescent="0.45">
      <c r="A21"/>
      <c r="B21" s="163" t="s">
        <v>25</v>
      </c>
      <c r="C21" s="78" t="s">
        <v>25</v>
      </c>
      <c r="D21" s="6" t="s">
        <v>25</v>
      </c>
      <c r="E21" s="6" t="s">
        <v>25</v>
      </c>
      <c r="F21" s="45"/>
      <c r="G21" s="87"/>
      <c r="H21" s="87"/>
      <c r="I21" s="124"/>
      <c r="J21"/>
    </row>
    <row r="22" spans="1:10" s="60" customFormat="1" x14ac:dyDescent="0.45">
      <c r="A22"/>
      <c r="B22" s="163"/>
      <c r="C22" s="93" t="s">
        <v>25</v>
      </c>
      <c r="D22"/>
      <c r="E22" s="6"/>
      <c r="F22" s="45" t="s">
        <v>25</v>
      </c>
      <c r="G22" s="87"/>
      <c r="H22" s="87"/>
      <c r="I22" s="124"/>
      <c r="J22"/>
    </row>
    <row r="23" spans="1:10" s="60" customFormat="1" x14ac:dyDescent="0.45">
      <c r="A23"/>
      <c r="B23" s="178"/>
      <c r="C23" s="94"/>
      <c r="D23" s="4"/>
      <c r="E23" s="16"/>
      <c r="F23" s="45"/>
      <c r="G23" s="87"/>
      <c r="H23" s="87"/>
      <c r="I23" s="124"/>
      <c r="J23"/>
    </row>
    <row r="24" spans="1:10" s="60" customFormat="1" x14ac:dyDescent="0.45">
      <c r="A24"/>
      <c r="B24" s="178"/>
      <c r="C24" s="308" t="s">
        <v>151</v>
      </c>
      <c r="D24" s="308"/>
      <c r="E24" s="308"/>
      <c r="F24" s="45"/>
      <c r="G24" s="87"/>
      <c r="H24" s="87"/>
      <c r="I24" s="8"/>
      <c r="J24"/>
    </row>
    <row r="25" spans="1:10" s="60" customFormat="1" x14ac:dyDescent="0.45">
      <c r="A25"/>
      <c r="B25" s="178"/>
      <c r="C25" s="95"/>
      <c r="D25" s="55"/>
      <c r="E25" s="55"/>
      <c r="F25" s="8"/>
      <c r="G25" s="87"/>
      <c r="H25" s="87"/>
      <c r="I25" s="8"/>
      <c r="J25"/>
    </row>
    <row r="26" spans="1:10" s="60" customFormat="1" x14ac:dyDescent="0.45">
      <c r="A26"/>
      <c r="B26" s="178"/>
      <c r="C26" s="96" t="s">
        <v>0</v>
      </c>
      <c r="D26" s="18" t="s">
        <v>12</v>
      </c>
      <c r="E26" s="18" t="s">
        <v>11</v>
      </c>
      <c r="F26" s="8"/>
      <c r="G26" s="87"/>
      <c r="H26" s="87"/>
      <c r="I26" s="8"/>
      <c r="J26"/>
    </row>
    <row r="27" spans="1:10" s="60" customFormat="1" x14ac:dyDescent="0.45">
      <c r="A27"/>
      <c r="B27" s="178"/>
      <c r="C27" s="59" t="s">
        <v>30</v>
      </c>
      <c r="D27" s="19"/>
      <c r="E27" s="13">
        <f>SUM(I7)</f>
        <v>96397.040000000008</v>
      </c>
      <c r="F27" s="8"/>
      <c r="G27" s="87"/>
      <c r="H27" s="87"/>
      <c r="I27" s="8"/>
      <c r="J27" s="48"/>
    </row>
    <row r="28" spans="1:10" s="60" customFormat="1" x14ac:dyDescent="0.45">
      <c r="A28"/>
      <c r="B28" s="178"/>
      <c r="C28" s="58" t="s">
        <v>42</v>
      </c>
      <c r="D28" s="19" t="s">
        <v>25</v>
      </c>
      <c r="E28" s="12">
        <f>SUM(F20)</f>
        <v>0</v>
      </c>
      <c r="F28" s="8"/>
      <c r="G28" s="87"/>
      <c r="H28" s="87"/>
      <c r="I28" s="8"/>
      <c r="J28" s="48"/>
    </row>
    <row r="29" spans="1:10" s="60" customFormat="1" ht="15.75" x14ac:dyDescent="0.5">
      <c r="A29"/>
      <c r="B29" s="178"/>
      <c r="C29" s="20" t="s">
        <v>9</v>
      </c>
      <c r="D29" s="21" t="s">
        <v>25</v>
      </c>
      <c r="E29" s="24">
        <f>SUM(E27:E28)</f>
        <v>96397.040000000008</v>
      </c>
      <c r="F29" s="8"/>
      <c r="G29" s="87" t="s">
        <v>25</v>
      </c>
      <c r="H29" s="87"/>
      <c r="I29" s="8"/>
      <c r="J29" s="49">
        <v>43344</v>
      </c>
    </row>
    <row r="30" spans="1:10" s="60" customFormat="1" x14ac:dyDescent="0.45">
      <c r="A30"/>
      <c r="B30" s="178"/>
      <c r="C30" s="94"/>
      <c r="D30" s="4"/>
      <c r="E30" s="25"/>
      <c r="F30" s="8"/>
      <c r="G30" s="87"/>
      <c r="H30" s="87"/>
      <c r="I30" s="8"/>
      <c r="J30" s="44"/>
    </row>
    <row r="31" spans="1:10" s="60" customFormat="1" x14ac:dyDescent="0.45">
      <c r="A31"/>
      <c r="B31" s="178"/>
      <c r="C31" s="96" t="s">
        <v>1</v>
      </c>
      <c r="D31" s="4"/>
      <c r="E31" s="25"/>
      <c r="F31" s="8"/>
      <c r="G31" s="87"/>
      <c r="H31" s="87"/>
      <c r="I31" s="8"/>
      <c r="J31" s="44"/>
    </row>
    <row r="32" spans="1:10" s="60" customFormat="1" x14ac:dyDescent="0.45">
      <c r="A32"/>
      <c r="B32" s="178"/>
      <c r="C32" s="320" t="s">
        <v>53</v>
      </c>
      <c r="D32" s="320"/>
      <c r="E32" s="42">
        <v>0</v>
      </c>
      <c r="F32" s="8"/>
      <c r="G32" s="87"/>
      <c r="H32" s="87"/>
      <c r="I32" s="8"/>
      <c r="J32" s="44"/>
    </row>
    <row r="33" spans="1:14" s="60" customFormat="1" x14ac:dyDescent="0.45">
      <c r="A33"/>
      <c r="B33" s="178"/>
      <c r="C33" s="320" t="s">
        <v>28</v>
      </c>
      <c r="D33" s="320"/>
      <c r="E33" s="43">
        <v>0</v>
      </c>
      <c r="F33" s="8"/>
      <c r="G33" s="87"/>
      <c r="H33" s="87"/>
      <c r="I33" s="8"/>
      <c r="J33" s="44"/>
    </row>
    <row r="34" spans="1:14" s="60" customFormat="1" x14ac:dyDescent="0.45">
      <c r="A34"/>
      <c r="B34" s="178"/>
      <c r="C34" s="321" t="s">
        <v>27</v>
      </c>
      <c r="D34" s="322"/>
      <c r="E34" s="79">
        <v>0</v>
      </c>
      <c r="F34" s="8"/>
      <c r="G34" s="87"/>
      <c r="H34" s="87"/>
      <c r="I34" s="8"/>
      <c r="J34" s="44"/>
    </row>
    <row r="35" spans="1:14" s="60" customFormat="1" x14ac:dyDescent="0.45">
      <c r="A35"/>
      <c r="B35" s="178"/>
      <c r="C35" s="321" t="s">
        <v>40</v>
      </c>
      <c r="D35" s="322"/>
      <c r="E35" s="37">
        <v>0</v>
      </c>
      <c r="F35" s="8"/>
      <c r="G35" s="87"/>
      <c r="H35" s="87"/>
      <c r="I35" s="8"/>
      <c r="J35" s="44"/>
    </row>
    <row r="36" spans="1:14" s="60" customFormat="1" x14ac:dyDescent="0.45">
      <c r="A36"/>
      <c r="B36" s="178"/>
      <c r="C36" s="320" t="s">
        <v>29</v>
      </c>
      <c r="D36" s="320"/>
      <c r="E36" s="54">
        <v>0</v>
      </c>
      <c r="F36" s="8"/>
      <c r="G36" s="87"/>
      <c r="H36" s="87"/>
      <c r="I36" s="8"/>
      <c r="J36" s="44"/>
    </row>
    <row r="37" spans="1:14" s="60" customFormat="1" x14ac:dyDescent="0.45">
      <c r="A37"/>
      <c r="B37" s="178"/>
      <c r="C37" s="320" t="s">
        <v>52</v>
      </c>
      <c r="D37" s="320"/>
      <c r="E37" s="238">
        <v>0</v>
      </c>
      <c r="F37" s="8" t="s">
        <v>25</v>
      </c>
      <c r="G37" s="87"/>
      <c r="H37" s="87"/>
      <c r="I37" s="8"/>
      <c r="J37" s="44"/>
    </row>
    <row r="38" spans="1:14" s="60" customFormat="1" x14ac:dyDescent="0.45">
      <c r="A38"/>
      <c r="B38" s="178"/>
      <c r="C38" s="320" t="s">
        <v>43</v>
      </c>
      <c r="D38" s="320"/>
      <c r="E38" s="39">
        <v>0</v>
      </c>
      <c r="F38" s="8" t="s">
        <v>25</v>
      </c>
      <c r="G38" s="87" t="s">
        <v>25</v>
      </c>
      <c r="H38" s="87"/>
      <c r="I38" s="8"/>
      <c r="J38" s="44"/>
    </row>
    <row r="39" spans="1:14" s="60" customFormat="1" x14ac:dyDescent="0.45">
      <c r="A39"/>
      <c r="B39" s="178"/>
      <c r="C39" s="97" t="s">
        <v>10</v>
      </c>
      <c r="D39" s="4"/>
      <c r="E39" s="41">
        <f>SUM(E32:E38)</f>
        <v>0</v>
      </c>
      <c r="F39" s="8"/>
      <c r="G39" s="87"/>
      <c r="H39" s="87"/>
      <c r="I39" s="8"/>
      <c r="J39" s="44"/>
    </row>
    <row r="40" spans="1:14" s="60" customFormat="1" ht="14.65" thickBot="1" x14ac:dyDescent="0.5">
      <c r="A40"/>
      <c r="B40" s="178"/>
      <c r="C40" s="94"/>
      <c r="D40" s="4"/>
      <c r="E40" s="23"/>
      <c r="F40" s="8"/>
      <c r="G40" s="87"/>
      <c r="H40" s="87"/>
      <c r="I40" s="8"/>
      <c r="J40" s="44"/>
    </row>
    <row r="41" spans="1:14" s="60" customFormat="1" ht="16.149999999999999" thickBot="1" x14ac:dyDescent="0.55000000000000004">
      <c r="A41"/>
      <c r="B41" s="178"/>
      <c r="C41" s="305" t="s">
        <v>3</v>
      </c>
      <c r="D41" s="306"/>
      <c r="E41" s="28">
        <f>SUM(-E39,E29)</f>
        <v>96397.040000000008</v>
      </c>
      <c r="F41" s="8"/>
      <c r="G41" s="87"/>
      <c r="H41" s="87"/>
      <c r="I41" s="8"/>
      <c r="J41" s="44" t="s">
        <v>24</v>
      </c>
    </row>
    <row r="42" spans="1:14" s="60" customFormat="1" x14ac:dyDescent="0.45">
      <c r="A42"/>
      <c r="B42" s="178"/>
      <c r="C42" s="94"/>
      <c r="D42" s="4"/>
      <c r="E42" s="31"/>
      <c r="F42" s="52"/>
      <c r="G42" s="87">
        <f>SUM(E41,-I10)</f>
        <v>96397.040000000008</v>
      </c>
      <c r="H42" s="87"/>
      <c r="I42" s="8"/>
      <c r="J42" s="48"/>
    </row>
    <row r="43" spans="1:14" s="60" customFormat="1" x14ac:dyDescent="0.45">
      <c r="A43"/>
      <c r="B43" s="178"/>
      <c r="C43" s="94"/>
      <c r="D43" s="4"/>
      <c r="E43" s="51"/>
      <c r="F43" s="52"/>
      <c r="G43" s="87"/>
      <c r="H43" s="87"/>
      <c r="I43" s="8"/>
      <c r="J43" s="48"/>
    </row>
    <row r="44" spans="1:14" s="60" customFormat="1" x14ac:dyDescent="0.45">
      <c r="A44"/>
      <c r="B44" s="163"/>
      <c r="C44" s="77"/>
      <c r="D44"/>
      <c r="E44" s="30"/>
      <c r="F44" s="52"/>
      <c r="G44" s="87"/>
      <c r="H44" s="87"/>
      <c r="I44" s="8"/>
      <c r="J44" s="48"/>
    </row>
    <row r="45" spans="1:14" s="60" customFormat="1" x14ac:dyDescent="0.45">
      <c r="A45"/>
      <c r="B45" s="163"/>
      <c r="C45" s="77"/>
      <c r="D45"/>
      <c r="E45" s="30"/>
      <c r="F45" s="8"/>
      <c r="G45" s="87"/>
      <c r="H45" s="87"/>
      <c r="I45" s="8"/>
      <c r="J45"/>
    </row>
    <row r="46" spans="1:14" s="8" customFormat="1" x14ac:dyDescent="0.45">
      <c r="A46"/>
      <c r="B46" s="163"/>
      <c r="C46" s="77"/>
      <c r="D46"/>
      <c r="E46" s="30"/>
      <c r="G46" s="87"/>
      <c r="H46" s="87"/>
      <c r="J46"/>
      <c r="K46" s="61"/>
      <c r="L46" s="61"/>
      <c r="M46" s="61"/>
      <c r="N46" s="61"/>
    </row>
    <row r="47" spans="1:14" s="8" customFormat="1" x14ac:dyDescent="0.45">
      <c r="A47"/>
      <c r="B47" s="163"/>
      <c r="C47" s="77"/>
      <c r="D47"/>
      <c r="E47" s="30">
        <v>11</v>
      </c>
      <c r="G47" s="87"/>
      <c r="H47" s="87"/>
      <c r="J47"/>
      <c r="K47" s="61"/>
      <c r="L47" s="61"/>
      <c r="M47" s="61"/>
      <c r="N47" s="61"/>
    </row>
    <row r="48" spans="1:14" s="8" customFormat="1" x14ac:dyDescent="0.45">
      <c r="A48"/>
      <c r="B48" s="163"/>
      <c r="C48" s="77"/>
      <c r="D48"/>
      <c r="E48" s="30"/>
      <c r="G48" s="87"/>
      <c r="H48" s="87"/>
      <c r="J48"/>
      <c r="K48" s="61"/>
      <c r="L48" s="61"/>
      <c r="M48" s="61"/>
      <c r="N48" s="61"/>
    </row>
    <row r="49" spans="1:14" s="8" customFormat="1" x14ac:dyDescent="0.45">
      <c r="A49"/>
      <c r="B49" s="163"/>
      <c r="C49" s="77"/>
      <c r="D49"/>
      <c r="E49" s="30"/>
      <c r="G49" s="87"/>
      <c r="H49" s="87"/>
      <c r="J49"/>
      <c r="K49" s="61"/>
      <c r="L49" s="61"/>
      <c r="M49" s="61"/>
      <c r="N49" s="61"/>
    </row>
    <row r="50" spans="1:14" s="8" customFormat="1" x14ac:dyDescent="0.45">
      <c r="A50"/>
      <c r="B50" s="163"/>
      <c r="C50" s="77"/>
      <c r="D50"/>
      <c r="E50" s="36"/>
      <c r="G50" s="87"/>
      <c r="H50" s="87"/>
      <c r="J50"/>
      <c r="K50" s="61"/>
      <c r="L50" s="61"/>
      <c r="M50" s="61"/>
      <c r="N50" s="61"/>
    </row>
  </sheetData>
  <mergeCells count="15">
    <mergeCell ref="H5:H6"/>
    <mergeCell ref="B5:B6"/>
    <mergeCell ref="C5:C6"/>
    <mergeCell ref="D5:E6"/>
    <mergeCell ref="F5:F6"/>
    <mergeCell ref="G5:G6"/>
    <mergeCell ref="C37:D37"/>
    <mergeCell ref="C38:D38"/>
    <mergeCell ref="C41:D41"/>
    <mergeCell ref="C24:E24"/>
    <mergeCell ref="C32:D32"/>
    <mergeCell ref="C33:D33"/>
    <mergeCell ref="C34:D34"/>
    <mergeCell ref="C35:D35"/>
    <mergeCell ref="C36:D36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1BF01-704D-4A6E-B26D-692F8515C914}">
  <sheetPr>
    <tabColor theme="9" tint="-0.249977111117893"/>
  </sheetPr>
  <dimension ref="A1:N60"/>
  <sheetViews>
    <sheetView topLeftCell="A4" zoomScale="80" zoomScaleNormal="80" workbookViewId="0">
      <pane xSplit="1" ySplit="3" topLeftCell="B15" activePane="bottomRight" state="frozen"/>
      <selection activeCell="A4" sqref="A4"/>
      <selection pane="topRight" activeCell="B4" sqref="B4"/>
      <selection pane="bottomLeft" activeCell="A7" sqref="A7"/>
      <selection pane="bottomRight" activeCell="C23" sqref="C23"/>
    </sheetView>
  </sheetViews>
  <sheetFormatPr baseColWidth="10" defaultRowHeight="14.25" x14ac:dyDescent="0.45"/>
  <cols>
    <col min="2" max="2" width="11.86328125" style="104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3" bestFit="1" customWidth="1"/>
    <col min="8" max="8" width="9.73046875" style="83" customWidth="1"/>
    <col min="9" max="9" width="12" bestFit="1" customWidth="1"/>
    <col min="10" max="10" width="15.265625" bestFit="1" customWidth="1"/>
    <col min="11" max="11" width="13.3984375" style="60" bestFit="1" customWidth="1"/>
    <col min="12" max="14" width="11.3984375" style="60"/>
  </cols>
  <sheetData>
    <row r="1" spans="1:10" ht="15.75" x14ac:dyDescent="0.5">
      <c r="B1" s="102">
        <v>2019</v>
      </c>
    </row>
    <row r="2" spans="1:10" x14ac:dyDescent="0.45">
      <c r="B2" s="103" t="s">
        <v>31</v>
      </c>
      <c r="C2" s="3"/>
      <c r="D2" s="3"/>
      <c r="E2" s="15"/>
      <c r="F2" s="9"/>
      <c r="G2" s="86"/>
      <c r="H2" s="86"/>
    </row>
    <row r="3" spans="1:10" x14ac:dyDescent="0.45">
      <c r="B3" s="103" t="s">
        <v>26</v>
      </c>
      <c r="C3" s="5">
        <v>20537982765</v>
      </c>
      <c r="D3" s="3"/>
      <c r="E3" s="15"/>
      <c r="F3" s="9"/>
      <c r="G3" s="86"/>
      <c r="H3" s="86"/>
      <c r="I3" s="3"/>
    </row>
    <row r="4" spans="1:10" x14ac:dyDescent="0.45">
      <c r="B4" s="103" t="s">
        <v>6</v>
      </c>
      <c r="C4" s="5" t="s">
        <v>41</v>
      </c>
      <c r="D4" s="3"/>
      <c r="E4" s="15"/>
      <c r="F4" s="9"/>
      <c r="G4" s="86"/>
      <c r="H4" s="86"/>
      <c r="I4" s="3"/>
    </row>
    <row r="5" spans="1:10" ht="15" customHeight="1" x14ac:dyDescent="0.45">
      <c r="A5" s="1"/>
      <c r="B5" s="314" t="s">
        <v>2</v>
      </c>
      <c r="C5" s="315" t="s">
        <v>32</v>
      </c>
      <c r="D5" s="307" t="s">
        <v>36</v>
      </c>
      <c r="E5" s="307"/>
      <c r="F5" s="316" t="s">
        <v>7</v>
      </c>
      <c r="G5" s="323" t="s">
        <v>8</v>
      </c>
      <c r="H5" s="323" t="s">
        <v>5</v>
      </c>
      <c r="I5" s="35" t="s">
        <v>3</v>
      </c>
    </row>
    <row r="6" spans="1:10" x14ac:dyDescent="0.45">
      <c r="A6" s="2"/>
      <c r="B6" s="314"/>
      <c r="C6" s="315"/>
      <c r="D6" s="307"/>
      <c r="E6" s="307"/>
      <c r="F6" s="316"/>
      <c r="G6" s="323"/>
      <c r="H6" s="323"/>
      <c r="I6" s="35" t="s">
        <v>4</v>
      </c>
    </row>
    <row r="7" spans="1:10" s="60" customFormat="1" x14ac:dyDescent="0.45">
      <c r="A7"/>
      <c r="B7" s="104"/>
      <c r="C7" s="3" t="s">
        <v>30</v>
      </c>
      <c r="D7" t="s">
        <v>25</v>
      </c>
      <c r="E7" s="6"/>
      <c r="F7" s="8"/>
      <c r="G7" s="83"/>
      <c r="H7" s="83"/>
      <c r="I7" s="9">
        <f>SUM('SET26'!E41)</f>
        <v>96397.040000000008</v>
      </c>
      <c r="J7"/>
    </row>
    <row r="8" spans="1:10" s="60" customFormat="1" x14ac:dyDescent="0.45">
      <c r="A8"/>
      <c r="B8" s="163"/>
      <c r="C8"/>
      <c r="D8"/>
      <c r="E8" s="6"/>
      <c r="F8" s="80"/>
      <c r="G8" s="83"/>
      <c r="H8" s="87"/>
      <c r="I8" s="219"/>
      <c r="J8"/>
    </row>
    <row r="9" spans="1:10" s="60" customFormat="1" x14ac:dyDescent="0.45">
      <c r="A9"/>
      <c r="B9" s="163"/>
      <c r="C9"/>
      <c r="D9"/>
      <c r="E9" s="6"/>
      <c r="F9" s="80"/>
      <c r="G9" s="83"/>
      <c r="H9" s="87"/>
      <c r="I9" s="219"/>
      <c r="J9"/>
    </row>
    <row r="10" spans="1:10" s="60" customFormat="1" x14ac:dyDescent="0.45">
      <c r="A10"/>
      <c r="B10" s="163"/>
      <c r="C10"/>
      <c r="D10"/>
      <c r="E10" s="6"/>
      <c r="F10" s="80"/>
      <c r="G10" s="83"/>
      <c r="H10" s="87"/>
      <c r="I10" s="219"/>
      <c r="J10"/>
    </row>
    <row r="11" spans="1:10" s="60" customFormat="1" x14ac:dyDescent="0.45">
      <c r="A11"/>
      <c r="B11" s="163"/>
      <c r="C11"/>
      <c r="D11"/>
      <c r="E11" s="6"/>
      <c r="F11" s="80"/>
      <c r="G11" s="83"/>
      <c r="H11" s="87"/>
      <c r="I11" s="219"/>
      <c r="J11"/>
    </row>
    <row r="12" spans="1:10" s="60" customFormat="1" x14ac:dyDescent="0.45">
      <c r="A12"/>
      <c r="B12" s="163"/>
      <c r="C12"/>
      <c r="D12"/>
      <c r="E12" s="6"/>
      <c r="F12" s="80"/>
      <c r="G12" s="83"/>
      <c r="H12" s="87"/>
      <c r="I12" s="219"/>
      <c r="J12"/>
    </row>
    <row r="13" spans="1:10" s="60" customFormat="1" x14ac:dyDescent="0.45">
      <c r="A13"/>
      <c r="B13" s="163"/>
      <c r="C13"/>
      <c r="D13"/>
      <c r="E13" s="6"/>
      <c r="F13" s="80"/>
      <c r="G13" s="83"/>
      <c r="H13" s="87"/>
      <c r="I13" s="219"/>
      <c r="J13"/>
    </row>
    <row r="14" spans="1:10" s="60" customFormat="1" x14ac:dyDescent="0.45">
      <c r="A14"/>
      <c r="B14" s="163"/>
      <c r="C14"/>
      <c r="D14"/>
      <c r="E14" s="6"/>
      <c r="F14" s="80"/>
      <c r="G14" s="83"/>
      <c r="H14" s="87"/>
      <c r="I14" s="219"/>
      <c r="J14"/>
    </row>
    <row r="15" spans="1:10" s="60" customFormat="1" x14ac:dyDescent="0.45">
      <c r="A15"/>
      <c r="B15" s="163"/>
      <c r="C15"/>
      <c r="D15"/>
      <c r="E15" s="6"/>
      <c r="F15" s="80"/>
      <c r="G15" s="83"/>
      <c r="H15" s="83"/>
      <c r="I15" s="219"/>
      <c r="J15"/>
    </row>
    <row r="16" spans="1:10" s="60" customFormat="1" x14ac:dyDescent="0.45">
      <c r="A16"/>
      <c r="B16" s="163"/>
      <c r="C16"/>
      <c r="D16"/>
      <c r="E16" s="6"/>
      <c r="F16" s="80"/>
      <c r="G16" s="83"/>
      <c r="H16" s="83"/>
      <c r="I16" s="219"/>
      <c r="J16"/>
    </row>
    <row r="17" spans="1:10" s="60" customFormat="1" x14ac:dyDescent="0.45">
      <c r="A17"/>
      <c r="B17" s="163"/>
      <c r="C17"/>
      <c r="D17"/>
      <c r="E17" s="6"/>
      <c r="F17" s="80"/>
      <c r="G17" s="83"/>
      <c r="H17" s="83"/>
      <c r="I17" s="219"/>
      <c r="J17"/>
    </row>
    <row r="18" spans="1:10" s="60" customFormat="1" ht="14.65" thickBot="1" x14ac:dyDescent="0.5">
      <c r="A18"/>
      <c r="B18" s="104"/>
      <c r="C18"/>
      <c r="D18"/>
      <c r="E18" s="6"/>
      <c r="F18" s="81">
        <f>SUM(F8:F17)</f>
        <v>0</v>
      </c>
      <c r="G18" s="84">
        <f>SUM(G8:G17)</f>
        <v>0</v>
      </c>
      <c r="H18" s="85">
        <f>SUM(H8:H17)</f>
        <v>0</v>
      </c>
      <c r="I18" s="75"/>
      <c r="J18"/>
    </row>
    <row r="19" spans="1:10" s="60" customFormat="1" ht="14.65" thickTop="1" x14ac:dyDescent="0.45">
      <c r="A19"/>
      <c r="B19" s="104" t="s">
        <v>25</v>
      </c>
      <c r="C19" s="6" t="s">
        <v>25</v>
      </c>
      <c r="D19" s="6" t="s">
        <v>25</v>
      </c>
      <c r="E19" s="6" t="s">
        <v>25</v>
      </c>
      <c r="F19" s="45"/>
      <c r="G19" s="83"/>
      <c r="H19" s="83"/>
      <c r="I19" s="75"/>
      <c r="J19"/>
    </row>
    <row r="20" spans="1:10" s="60" customFormat="1" x14ac:dyDescent="0.45">
      <c r="A20"/>
      <c r="B20"/>
      <c r="C20"/>
      <c r="D20"/>
      <c r="E20"/>
      <c r="F20"/>
      <c r="G20"/>
      <c r="H20"/>
      <c r="I20"/>
      <c r="J20"/>
    </row>
    <row r="21" spans="1:10" s="60" customFormat="1" x14ac:dyDescent="0.45">
      <c r="A21"/>
      <c r="B21" s="105"/>
      <c r="C21" s="4"/>
      <c r="D21" s="4"/>
      <c r="E21" s="16"/>
      <c r="F21" s="45"/>
      <c r="G21" s="83"/>
      <c r="H21" s="83"/>
      <c r="I21" s="75"/>
      <c r="J21"/>
    </row>
    <row r="22" spans="1:10" s="60" customFormat="1" x14ac:dyDescent="0.45">
      <c r="A22"/>
      <c r="B22" s="105"/>
      <c r="C22" s="308" t="s">
        <v>152</v>
      </c>
      <c r="D22" s="308"/>
      <c r="E22" s="308"/>
      <c r="F22" s="45"/>
      <c r="G22" s="83"/>
      <c r="H22" s="83"/>
      <c r="I22" s="75"/>
      <c r="J22"/>
    </row>
    <row r="23" spans="1:10" s="60" customFormat="1" x14ac:dyDescent="0.45">
      <c r="A23"/>
      <c r="B23" s="105"/>
      <c r="C23" s="55"/>
      <c r="D23" s="55"/>
      <c r="E23" s="55"/>
      <c r="F23" s="8"/>
      <c r="G23" s="83"/>
      <c r="H23" s="83"/>
      <c r="I23" s="75"/>
      <c r="J23"/>
    </row>
    <row r="24" spans="1:10" s="60" customFormat="1" x14ac:dyDescent="0.45">
      <c r="A24"/>
      <c r="B24" s="105"/>
      <c r="C24" s="17" t="s">
        <v>0</v>
      </c>
      <c r="D24" s="18" t="s">
        <v>12</v>
      </c>
      <c r="E24" s="18" t="s">
        <v>11</v>
      </c>
      <c r="F24" s="8"/>
      <c r="G24" s="83"/>
      <c r="H24" s="83"/>
      <c r="I24" s="75"/>
      <c r="J24"/>
    </row>
    <row r="25" spans="1:10" s="60" customFormat="1" x14ac:dyDescent="0.45">
      <c r="A25"/>
      <c r="B25" s="105"/>
      <c r="C25" s="59" t="s">
        <v>30</v>
      </c>
      <c r="D25" s="19"/>
      <c r="E25" s="13">
        <f>SUM(I7)</f>
        <v>96397.040000000008</v>
      </c>
      <c r="F25" s="8"/>
      <c r="G25" s="83"/>
      <c r="H25" s="83"/>
      <c r="I25" s="75"/>
      <c r="J25"/>
    </row>
    <row r="26" spans="1:10" s="60" customFormat="1" x14ac:dyDescent="0.45">
      <c r="A26"/>
      <c r="B26" s="105"/>
      <c r="C26" s="58" t="s">
        <v>42</v>
      </c>
      <c r="D26" s="19" t="s">
        <v>25</v>
      </c>
      <c r="E26" s="12">
        <f>SUM(F18)</f>
        <v>0</v>
      </c>
      <c r="F26" s="8"/>
      <c r="G26" s="83"/>
      <c r="H26" s="83"/>
      <c r="I26" s="75"/>
      <c r="J26"/>
    </row>
    <row r="27" spans="1:10" s="60" customFormat="1" ht="15.75" x14ac:dyDescent="0.5">
      <c r="A27"/>
      <c r="B27" s="105"/>
      <c r="C27" s="20" t="s">
        <v>9</v>
      </c>
      <c r="D27" s="21" t="s">
        <v>25</v>
      </c>
      <c r="E27" s="24">
        <f>SUM(E25:E26)</f>
        <v>96397.040000000008</v>
      </c>
      <c r="F27" s="8"/>
      <c r="G27" s="83" t="s">
        <v>25</v>
      </c>
      <c r="H27" s="83"/>
      <c r="I27" s="75"/>
      <c r="J27"/>
    </row>
    <row r="28" spans="1:10" s="60" customFormat="1" x14ac:dyDescent="0.45">
      <c r="A28"/>
      <c r="B28" s="105"/>
      <c r="C28" s="4"/>
      <c r="D28" s="4"/>
      <c r="E28" s="25"/>
      <c r="F28" s="8"/>
      <c r="G28" s="83"/>
      <c r="H28" s="83"/>
      <c r="I28" s="75"/>
      <c r="J28"/>
    </row>
    <row r="29" spans="1:10" s="60" customFormat="1" x14ac:dyDescent="0.45">
      <c r="A29"/>
      <c r="B29" s="105"/>
      <c r="C29" s="17" t="s">
        <v>1</v>
      </c>
      <c r="D29" s="4"/>
      <c r="E29" s="25"/>
      <c r="F29" s="8"/>
      <c r="G29" s="83"/>
      <c r="H29" s="83"/>
      <c r="I29" s="75"/>
      <c r="J29"/>
    </row>
    <row r="30" spans="1:10" s="60" customFormat="1" x14ac:dyDescent="0.45">
      <c r="A30" t="s">
        <v>25</v>
      </c>
      <c r="B30" s="105"/>
      <c r="C30" s="320" t="s">
        <v>53</v>
      </c>
      <c r="D30" s="320"/>
      <c r="E30" s="42">
        <v>0</v>
      </c>
      <c r="F30" s="8"/>
      <c r="G30" s="83"/>
      <c r="I30" s="7"/>
      <c r="J30"/>
    </row>
    <row r="31" spans="1:10" s="60" customFormat="1" x14ac:dyDescent="0.45">
      <c r="A31"/>
      <c r="B31" s="105"/>
      <c r="C31" s="320" t="s">
        <v>28</v>
      </c>
      <c r="D31" s="320"/>
      <c r="E31" s="126">
        <v>0</v>
      </c>
      <c r="F31" s="8"/>
      <c r="G31" s="83"/>
      <c r="H31" s="83"/>
      <c r="I31" s="7"/>
      <c r="J31"/>
    </row>
    <row r="32" spans="1:10" s="60" customFormat="1" x14ac:dyDescent="0.45">
      <c r="A32"/>
      <c r="B32" s="105"/>
      <c r="C32" s="321" t="s">
        <v>27</v>
      </c>
      <c r="D32" s="322"/>
      <c r="E32" s="79">
        <v>0</v>
      </c>
      <c r="F32" s="8"/>
      <c r="G32" s="83"/>
      <c r="H32" s="83"/>
      <c r="I32" s="7"/>
      <c r="J32"/>
    </row>
    <row r="33" spans="1:10" s="60" customFormat="1" x14ac:dyDescent="0.45">
      <c r="A33"/>
      <c r="B33" s="105"/>
      <c r="C33" s="321" t="s">
        <v>40</v>
      </c>
      <c r="D33" s="322"/>
      <c r="E33" s="37">
        <v>0</v>
      </c>
      <c r="F33" s="8"/>
      <c r="G33" s="83"/>
      <c r="H33" s="83"/>
      <c r="I33" s="7"/>
      <c r="J33"/>
    </row>
    <row r="34" spans="1:10" s="60" customFormat="1" x14ac:dyDescent="0.45">
      <c r="A34"/>
      <c r="B34" s="105"/>
      <c r="C34" s="320" t="s">
        <v>29</v>
      </c>
      <c r="D34" s="320"/>
      <c r="E34" s="54">
        <v>0</v>
      </c>
      <c r="F34" s="8"/>
      <c r="G34" s="83"/>
      <c r="H34" s="83"/>
      <c r="I34"/>
      <c r="J34"/>
    </row>
    <row r="35" spans="1:10" s="60" customFormat="1" x14ac:dyDescent="0.45">
      <c r="A35"/>
      <c r="B35" s="105"/>
      <c r="C35" s="320" t="s">
        <v>52</v>
      </c>
      <c r="D35" s="320"/>
      <c r="E35" s="38">
        <v>0</v>
      </c>
      <c r="F35" s="8" t="s">
        <v>25</v>
      </c>
      <c r="G35" s="83"/>
      <c r="H35" s="83"/>
      <c r="I35"/>
      <c r="J35"/>
    </row>
    <row r="36" spans="1:10" s="60" customFormat="1" x14ac:dyDescent="0.45">
      <c r="A36"/>
      <c r="B36" s="105"/>
      <c r="C36" s="320" t="s">
        <v>43</v>
      </c>
      <c r="D36" s="320"/>
      <c r="E36" s="39">
        <f>SUM(H18)</f>
        <v>0</v>
      </c>
      <c r="F36" s="8" t="s">
        <v>25</v>
      </c>
      <c r="G36" s="83" t="s">
        <v>25</v>
      </c>
      <c r="H36" s="83"/>
      <c r="I36"/>
      <c r="J36"/>
    </row>
    <row r="37" spans="1:10" s="60" customFormat="1" x14ac:dyDescent="0.45">
      <c r="A37"/>
      <c r="B37" s="105"/>
      <c r="C37" s="22" t="s">
        <v>10</v>
      </c>
      <c r="D37" s="4"/>
      <c r="E37" s="41">
        <f>SUM(E30:E36)</f>
        <v>0</v>
      </c>
      <c r="F37" s="8"/>
      <c r="G37" s="83"/>
      <c r="H37" s="83"/>
      <c r="I37"/>
      <c r="J37" s="48"/>
    </row>
    <row r="38" spans="1:10" s="60" customFormat="1" ht="14.65" thickBot="1" x14ac:dyDescent="0.5">
      <c r="A38"/>
      <c r="B38" s="105"/>
      <c r="C38" s="4"/>
      <c r="D38" s="4"/>
      <c r="E38" s="23"/>
      <c r="F38" s="8"/>
      <c r="G38" s="83"/>
      <c r="H38" s="83"/>
      <c r="I38"/>
      <c r="J38" s="48"/>
    </row>
    <row r="39" spans="1:10" s="60" customFormat="1" ht="16.149999999999999" thickBot="1" x14ac:dyDescent="0.55000000000000004">
      <c r="A39"/>
      <c r="B39" s="105"/>
      <c r="C39" s="305" t="s">
        <v>3</v>
      </c>
      <c r="D39" s="306"/>
      <c r="E39" s="28">
        <f>SUM(-E37,E27)</f>
        <v>96397.040000000008</v>
      </c>
      <c r="F39" s="8"/>
      <c r="G39" s="83"/>
      <c r="H39" s="83"/>
      <c r="I39"/>
      <c r="J39" s="49">
        <v>43344</v>
      </c>
    </row>
    <row r="40" spans="1:10" s="60" customFormat="1" x14ac:dyDescent="0.45">
      <c r="A40"/>
      <c r="B40" s="104"/>
      <c r="C40"/>
      <c r="D40"/>
      <c r="E40" s="30"/>
      <c r="F40" s="8"/>
      <c r="G40" s="83">
        <f>SUM(E39,-I11)</f>
        <v>96397.040000000008</v>
      </c>
      <c r="H40" s="83"/>
      <c r="I40"/>
      <c r="J40" s="44"/>
    </row>
    <row r="41" spans="1:10" s="60" customFormat="1" x14ac:dyDescent="0.45">
      <c r="A41"/>
      <c r="B41" s="104"/>
      <c r="C41"/>
      <c r="D41"/>
      <c r="E41" s="30"/>
      <c r="F41" s="8"/>
      <c r="G41" s="83"/>
      <c r="H41" s="83"/>
      <c r="I41"/>
      <c r="J41" s="44"/>
    </row>
    <row r="42" spans="1:10" s="60" customFormat="1" x14ac:dyDescent="0.45">
      <c r="A42"/>
      <c r="B42" s="104"/>
      <c r="C42"/>
      <c r="D42"/>
      <c r="E42" s="30">
        <v>10</v>
      </c>
      <c r="F42" s="8"/>
      <c r="G42" s="83"/>
      <c r="H42" s="83"/>
      <c r="I42"/>
      <c r="J42" s="44"/>
    </row>
    <row r="43" spans="1:10" s="60" customFormat="1" x14ac:dyDescent="0.45">
      <c r="A43"/>
      <c r="B43" s="104"/>
      <c r="C43"/>
      <c r="D43"/>
      <c r="E43" s="30"/>
      <c r="F43" s="8"/>
      <c r="G43" s="83"/>
      <c r="H43" s="83"/>
      <c r="I43"/>
      <c r="J43" s="44"/>
    </row>
    <row r="44" spans="1:10" s="60" customFormat="1" x14ac:dyDescent="0.45">
      <c r="A44"/>
      <c r="B44" s="104"/>
      <c r="C44"/>
      <c r="D44"/>
      <c r="E44" s="30"/>
      <c r="F44" s="8"/>
      <c r="G44" s="83"/>
      <c r="H44" s="83"/>
      <c r="I44"/>
      <c r="J44" s="44"/>
    </row>
    <row r="45" spans="1:10" s="60" customFormat="1" x14ac:dyDescent="0.45">
      <c r="A45"/>
      <c r="B45" s="104"/>
      <c r="C45"/>
      <c r="D45"/>
      <c r="E45" s="30">
        <v>11</v>
      </c>
      <c r="F45" s="8"/>
      <c r="G45" s="83"/>
      <c r="H45" s="83"/>
      <c r="I45"/>
      <c r="J45" s="44"/>
    </row>
    <row r="46" spans="1:10" s="60" customFormat="1" x14ac:dyDescent="0.45">
      <c r="A46"/>
      <c r="B46" s="104"/>
      <c r="C46"/>
      <c r="D46"/>
      <c r="E46" s="30"/>
      <c r="F46" s="8"/>
      <c r="G46" s="83"/>
      <c r="H46" s="83"/>
      <c r="I46"/>
      <c r="J46" s="44"/>
    </row>
    <row r="47" spans="1:10" s="60" customFormat="1" x14ac:dyDescent="0.45">
      <c r="A47"/>
      <c r="B47" s="104"/>
      <c r="C47"/>
      <c r="D47"/>
      <c r="E47" s="30"/>
      <c r="F47" s="8"/>
      <c r="G47" s="83"/>
      <c r="H47" s="83"/>
      <c r="I47"/>
      <c r="J47" s="44"/>
    </row>
    <row r="48" spans="1:10" s="60" customFormat="1" x14ac:dyDescent="0.45">
      <c r="A48"/>
      <c r="B48" s="104"/>
      <c r="C48"/>
      <c r="D48"/>
      <c r="E48" s="36"/>
      <c r="F48" s="8"/>
      <c r="G48" s="83"/>
      <c r="H48" s="83"/>
      <c r="I48"/>
      <c r="J48" s="44"/>
    </row>
    <row r="49" spans="1:14" s="60" customFormat="1" x14ac:dyDescent="0.45">
      <c r="A49"/>
      <c r="B49" s="104"/>
      <c r="C49"/>
      <c r="D49"/>
      <c r="E49" s="6"/>
      <c r="F49" s="8"/>
      <c r="G49" s="83"/>
      <c r="H49" s="83"/>
      <c r="I49"/>
      <c r="J49" s="44"/>
    </row>
    <row r="50" spans="1:14" s="60" customFormat="1" x14ac:dyDescent="0.45">
      <c r="A50"/>
      <c r="B50" s="104"/>
      <c r="C50"/>
      <c r="D50"/>
      <c r="E50" s="6"/>
      <c r="F50" s="8"/>
      <c r="G50" s="83"/>
      <c r="H50" s="83"/>
      <c r="I50"/>
      <c r="J50" s="44"/>
    </row>
    <row r="51" spans="1:14" s="60" customFormat="1" x14ac:dyDescent="0.45">
      <c r="A51"/>
      <c r="B51" s="104"/>
      <c r="C51"/>
      <c r="D51"/>
      <c r="E51" s="6"/>
      <c r="F51" s="8"/>
      <c r="G51" s="83"/>
      <c r="H51" s="83"/>
      <c r="I51"/>
      <c r="J51" s="44" t="s">
        <v>24</v>
      </c>
    </row>
    <row r="52" spans="1:14" s="60" customFormat="1" x14ac:dyDescent="0.45">
      <c r="A52"/>
      <c r="B52" s="104"/>
      <c r="C52"/>
      <c r="D52"/>
      <c r="E52" s="6"/>
      <c r="F52" s="8"/>
      <c r="G52" s="83"/>
      <c r="H52" s="83"/>
      <c r="I52"/>
      <c r="J52" s="48"/>
    </row>
    <row r="53" spans="1:14" s="60" customFormat="1" x14ac:dyDescent="0.45">
      <c r="A53"/>
      <c r="B53" s="104"/>
      <c r="C53"/>
      <c r="D53"/>
      <c r="E53" s="6"/>
      <c r="F53" s="8"/>
      <c r="G53" s="83"/>
      <c r="H53" s="83"/>
      <c r="I53"/>
      <c r="J53" s="48"/>
    </row>
    <row r="54" spans="1:14" s="60" customFormat="1" x14ac:dyDescent="0.45">
      <c r="A54"/>
      <c r="B54" s="104"/>
      <c r="C54"/>
      <c r="D54"/>
      <c r="E54" s="6"/>
      <c r="F54" s="8"/>
      <c r="G54" s="83"/>
      <c r="H54" s="83"/>
      <c r="I54"/>
      <c r="J54" s="48"/>
    </row>
    <row r="55" spans="1:14" s="60" customFormat="1" x14ac:dyDescent="0.45">
      <c r="A55"/>
      <c r="B55" s="104"/>
      <c r="C55"/>
      <c r="D55"/>
      <c r="E55" s="6"/>
      <c r="F55" s="8"/>
      <c r="G55" s="83"/>
      <c r="H55" s="83"/>
      <c r="I55"/>
      <c r="J55"/>
    </row>
    <row r="56" spans="1:14" s="8" customFormat="1" x14ac:dyDescent="0.45">
      <c r="A56"/>
      <c r="B56" s="104"/>
      <c r="C56"/>
      <c r="D56"/>
      <c r="E56" s="6"/>
      <c r="G56" s="83"/>
      <c r="H56" s="83"/>
      <c r="I56"/>
      <c r="J56"/>
      <c r="K56" s="61"/>
      <c r="L56" s="61"/>
      <c r="M56" s="61"/>
      <c r="N56" s="61"/>
    </row>
    <row r="57" spans="1:14" s="8" customFormat="1" x14ac:dyDescent="0.45">
      <c r="A57"/>
      <c r="B57" s="104"/>
      <c r="C57"/>
      <c r="D57"/>
      <c r="E57" s="6"/>
      <c r="G57" s="83"/>
      <c r="H57" s="83"/>
      <c r="I57"/>
      <c r="J57"/>
      <c r="K57" s="61"/>
      <c r="L57" s="61"/>
      <c r="M57" s="61"/>
      <c r="N57" s="61"/>
    </row>
    <row r="58" spans="1:14" s="8" customFormat="1" x14ac:dyDescent="0.45">
      <c r="A58"/>
      <c r="B58" s="104"/>
      <c r="C58"/>
      <c r="D58"/>
      <c r="E58" s="6"/>
      <c r="G58" s="83"/>
      <c r="H58" s="83"/>
      <c r="I58"/>
      <c r="J58"/>
      <c r="K58" s="61"/>
      <c r="L58" s="61"/>
      <c r="M58" s="61"/>
      <c r="N58" s="61"/>
    </row>
    <row r="59" spans="1:14" s="8" customFormat="1" x14ac:dyDescent="0.45">
      <c r="A59"/>
      <c r="B59" s="104"/>
      <c r="C59"/>
      <c r="D59"/>
      <c r="E59" s="6"/>
      <c r="G59" s="83"/>
      <c r="H59" s="83"/>
      <c r="I59"/>
      <c r="J59"/>
      <c r="K59" s="61"/>
      <c r="L59" s="61"/>
      <c r="M59" s="61"/>
      <c r="N59" s="61"/>
    </row>
    <row r="60" spans="1:14" s="8" customFormat="1" x14ac:dyDescent="0.45">
      <c r="A60"/>
      <c r="B60" s="104"/>
      <c r="C60"/>
      <c r="D60"/>
      <c r="E60" s="6"/>
      <c r="G60" s="83"/>
      <c r="H60" s="83"/>
      <c r="I60"/>
      <c r="J60"/>
      <c r="K60" s="61"/>
      <c r="L60" s="61"/>
      <c r="M60" s="61"/>
      <c r="N60" s="61"/>
    </row>
  </sheetData>
  <mergeCells count="15">
    <mergeCell ref="C35:D35"/>
    <mergeCell ref="C36:D36"/>
    <mergeCell ref="C39:D39"/>
    <mergeCell ref="C22:E22"/>
    <mergeCell ref="C30:D30"/>
    <mergeCell ref="C31:D31"/>
    <mergeCell ref="C32:D32"/>
    <mergeCell ref="C33:D33"/>
    <mergeCell ref="C34:D34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618F0-E56B-45C4-9F9C-AB5B6D513C16}">
  <sheetPr>
    <tabColor theme="9" tint="-0.249977111117893"/>
  </sheetPr>
  <dimension ref="A1:N64"/>
  <sheetViews>
    <sheetView topLeftCell="A4" zoomScale="80" zoomScaleNormal="80" workbookViewId="0">
      <pane xSplit="1" ySplit="3" topLeftCell="B24" activePane="bottomRight" state="frozen"/>
      <selection activeCell="A4" sqref="A4"/>
      <selection pane="topRight" activeCell="B4" sqref="B4"/>
      <selection pane="bottomLeft" activeCell="A7" sqref="A7"/>
      <selection pane="bottomRight" activeCell="C32" sqref="C32"/>
    </sheetView>
  </sheetViews>
  <sheetFormatPr baseColWidth="10" defaultRowHeight="14.25" x14ac:dyDescent="0.45"/>
  <cols>
    <col min="2" max="2" width="11.86328125" style="104" bestFit="1" customWidth="1"/>
    <col min="3" max="3" width="37.265625" style="77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7" bestFit="1" customWidth="1"/>
    <col min="8" max="8" width="9.73046875" style="87" customWidth="1"/>
    <col min="9" max="9" width="12" bestFit="1" customWidth="1"/>
    <col min="10" max="10" width="15.265625" bestFit="1" customWidth="1"/>
    <col min="11" max="11" width="13.3984375" style="60" bestFit="1" customWidth="1"/>
    <col min="12" max="14" width="11.3984375" style="60"/>
  </cols>
  <sheetData>
    <row r="1" spans="1:10" ht="15.75" x14ac:dyDescent="0.5">
      <c r="B1" s="102">
        <v>2019</v>
      </c>
    </row>
    <row r="2" spans="1:10" x14ac:dyDescent="0.45">
      <c r="B2" s="103" t="s">
        <v>31</v>
      </c>
      <c r="C2" s="91"/>
      <c r="D2" s="3"/>
      <c r="E2" s="15"/>
      <c r="F2" s="9"/>
      <c r="G2" s="88"/>
      <c r="H2" s="88"/>
    </row>
    <row r="3" spans="1:10" x14ac:dyDescent="0.45">
      <c r="B3" s="103" t="s">
        <v>26</v>
      </c>
      <c r="C3" s="92">
        <v>20537982765</v>
      </c>
      <c r="D3" s="3"/>
      <c r="E3" s="15"/>
      <c r="F3" s="9"/>
      <c r="G3" s="88"/>
      <c r="H3" s="88"/>
      <c r="I3" s="3"/>
    </row>
    <row r="4" spans="1:10" x14ac:dyDescent="0.45">
      <c r="B4" s="103" t="s">
        <v>6</v>
      </c>
      <c r="C4" s="92" t="s">
        <v>41</v>
      </c>
      <c r="D4" s="3"/>
      <c r="E4" s="15"/>
      <c r="F4" s="9"/>
      <c r="G4" s="88"/>
      <c r="H4" s="88"/>
      <c r="I4" s="3"/>
    </row>
    <row r="5" spans="1:10" ht="15" customHeight="1" x14ac:dyDescent="0.45">
      <c r="A5" s="1"/>
      <c r="B5" s="314" t="s">
        <v>2</v>
      </c>
      <c r="C5" s="318" t="s">
        <v>32</v>
      </c>
      <c r="D5" s="307" t="s">
        <v>36</v>
      </c>
      <c r="E5" s="307"/>
      <c r="F5" s="316" t="s">
        <v>7</v>
      </c>
      <c r="G5" s="324" t="s">
        <v>8</v>
      </c>
      <c r="H5" s="324" t="s">
        <v>5</v>
      </c>
      <c r="I5" s="35" t="s">
        <v>3</v>
      </c>
    </row>
    <row r="6" spans="1:10" x14ac:dyDescent="0.45">
      <c r="A6" s="2"/>
      <c r="B6" s="314"/>
      <c r="C6" s="318"/>
      <c r="D6" s="307"/>
      <c r="E6" s="307"/>
      <c r="F6" s="316"/>
      <c r="G6" s="324"/>
      <c r="H6" s="324"/>
      <c r="I6" s="35" t="s">
        <v>4</v>
      </c>
    </row>
    <row r="7" spans="1:10" s="60" customFormat="1" x14ac:dyDescent="0.45">
      <c r="A7"/>
      <c r="B7" s="104"/>
      <c r="C7" s="91" t="s">
        <v>30</v>
      </c>
      <c r="D7" t="s">
        <v>25</v>
      </c>
      <c r="E7" s="6"/>
      <c r="F7" s="8"/>
      <c r="G7" s="87"/>
      <c r="H7" s="87"/>
      <c r="I7" s="9">
        <f>SUM('OCT26'!E39)</f>
        <v>96397.040000000008</v>
      </c>
      <c r="J7"/>
    </row>
    <row r="8" spans="1:10" s="60" customFormat="1" x14ac:dyDescent="0.45">
      <c r="A8"/>
      <c r="B8" s="163"/>
      <c r="C8" s="77"/>
      <c r="D8"/>
      <c r="E8" s="6"/>
      <c r="F8" s="80"/>
      <c r="G8" s="83"/>
      <c r="H8" s="83"/>
      <c r="I8" s="219"/>
      <c r="J8"/>
    </row>
    <row r="9" spans="1:10" s="60" customFormat="1" x14ac:dyDescent="0.45">
      <c r="A9"/>
      <c r="B9" s="163"/>
      <c r="C9" s="77"/>
      <c r="D9"/>
      <c r="E9" s="6"/>
      <c r="F9" s="80"/>
      <c r="G9" s="83"/>
      <c r="H9" s="83"/>
      <c r="I9" s="219"/>
      <c r="J9"/>
    </row>
    <row r="10" spans="1:10" s="60" customFormat="1" x14ac:dyDescent="0.45">
      <c r="A10"/>
      <c r="B10" s="163"/>
      <c r="C10" s="77"/>
      <c r="D10"/>
      <c r="E10" s="6"/>
      <c r="F10" s="80"/>
      <c r="G10" s="83"/>
      <c r="H10" s="83"/>
      <c r="I10" s="219"/>
      <c r="J10"/>
    </row>
    <row r="11" spans="1:10" s="60" customFormat="1" x14ac:dyDescent="0.45">
      <c r="A11"/>
      <c r="B11" s="163"/>
      <c r="C11" s="77"/>
      <c r="D11"/>
      <c r="E11" s="6"/>
      <c r="F11" s="80"/>
      <c r="G11" s="83"/>
      <c r="H11" s="83"/>
      <c r="I11" s="219"/>
      <c r="J11"/>
    </row>
    <row r="12" spans="1:10" s="60" customFormat="1" x14ac:dyDescent="0.45">
      <c r="A12"/>
      <c r="B12" s="163"/>
      <c r="C12" s="77"/>
      <c r="D12"/>
      <c r="E12" s="6"/>
      <c r="F12" s="80"/>
      <c r="G12" s="83"/>
      <c r="H12" s="83"/>
      <c r="I12" s="219"/>
      <c r="J12"/>
    </row>
    <row r="13" spans="1:10" s="60" customFormat="1" x14ac:dyDescent="0.45">
      <c r="A13"/>
      <c r="B13" s="163"/>
      <c r="C13" s="77"/>
      <c r="D13"/>
      <c r="E13" s="6"/>
      <c r="F13" s="80"/>
      <c r="G13" s="83"/>
      <c r="H13" s="83"/>
      <c r="I13" s="219"/>
      <c r="J13"/>
    </row>
    <row r="14" spans="1:10" s="60" customFormat="1" x14ac:dyDescent="0.45">
      <c r="A14"/>
      <c r="B14" s="163"/>
      <c r="C14" s="77"/>
      <c r="D14"/>
      <c r="E14" s="6"/>
      <c r="F14" s="80"/>
      <c r="G14" s="83"/>
      <c r="H14" s="83"/>
      <c r="I14" s="219"/>
      <c r="J14"/>
    </row>
    <row r="15" spans="1:10" s="60" customFormat="1" x14ac:dyDescent="0.45">
      <c r="A15"/>
      <c r="B15" s="163"/>
      <c r="C15" s="77"/>
      <c r="D15"/>
      <c r="E15" s="6"/>
      <c r="F15" s="80"/>
      <c r="G15" s="83"/>
      <c r="H15" s="83"/>
      <c r="I15" s="219"/>
      <c r="J15"/>
    </row>
    <row r="16" spans="1:10" s="60" customFormat="1" x14ac:dyDescent="0.45">
      <c r="A16"/>
      <c r="B16" s="163"/>
      <c r="C16" s="77"/>
      <c r="D16"/>
      <c r="E16" s="6"/>
      <c r="F16" s="80"/>
      <c r="G16" s="83"/>
      <c r="H16" s="83"/>
      <c r="I16" s="219"/>
      <c r="J16"/>
    </row>
    <row r="17" spans="1:10" s="60" customFormat="1" x14ac:dyDescent="0.45">
      <c r="A17"/>
      <c r="B17" s="163"/>
      <c r="C17" s="77"/>
      <c r="D17"/>
      <c r="E17" s="6"/>
      <c r="F17" s="80"/>
      <c r="G17" s="83"/>
      <c r="H17" s="83"/>
      <c r="I17" s="219"/>
      <c r="J17"/>
    </row>
    <row r="18" spans="1:10" s="60" customFormat="1" x14ac:dyDescent="0.45">
      <c r="A18"/>
      <c r="B18" s="163"/>
      <c r="C18" s="77"/>
      <c r="D18"/>
      <c r="E18" s="6"/>
      <c r="F18" s="80"/>
      <c r="G18" s="83"/>
      <c r="H18" s="83"/>
      <c r="I18" s="219"/>
      <c r="J18"/>
    </row>
    <row r="19" spans="1:10" s="60" customFormat="1" x14ac:dyDescent="0.45">
      <c r="A19"/>
      <c r="B19" s="163"/>
      <c r="C19" s="77"/>
      <c r="D19"/>
      <c r="E19" s="6"/>
      <c r="F19" s="80"/>
      <c r="G19" s="83"/>
      <c r="H19" s="83"/>
      <c r="I19" s="219"/>
      <c r="J19"/>
    </row>
    <row r="20" spans="1:10" s="60" customFormat="1" x14ac:dyDescent="0.45">
      <c r="A20"/>
      <c r="B20" s="163"/>
      <c r="C20" s="77"/>
      <c r="D20"/>
      <c r="E20" s="6"/>
      <c r="F20" s="80"/>
      <c r="G20" s="83"/>
      <c r="H20" s="83"/>
      <c r="I20" s="219"/>
      <c r="J20"/>
    </row>
    <row r="21" spans="1:10" s="60" customFormat="1" x14ac:dyDescent="0.45">
      <c r="A21"/>
      <c r="B21" s="163"/>
      <c r="C21" s="77"/>
      <c r="D21"/>
      <c r="E21" s="6"/>
      <c r="F21" s="80"/>
      <c r="G21" s="83"/>
      <c r="H21" s="83"/>
      <c r="I21" s="219"/>
      <c r="J21"/>
    </row>
    <row r="22" spans="1:10" s="60" customFormat="1" x14ac:dyDescent="0.45">
      <c r="A22"/>
      <c r="B22" s="163"/>
      <c r="C22" s="77"/>
      <c r="D22"/>
      <c r="E22" s="6"/>
      <c r="F22" s="80"/>
      <c r="G22" s="83"/>
      <c r="H22" s="83"/>
      <c r="I22" s="219"/>
      <c r="J22"/>
    </row>
    <row r="23" spans="1:10" s="60" customFormat="1" x14ac:dyDescent="0.45">
      <c r="A23"/>
      <c r="B23" s="163"/>
      <c r="C23" s="77"/>
      <c r="D23"/>
      <c r="E23" s="6"/>
      <c r="F23" s="80"/>
      <c r="G23" s="83"/>
      <c r="H23" s="83"/>
      <c r="I23" s="219"/>
      <c r="J23"/>
    </row>
    <row r="24" spans="1:10" s="60" customFormat="1" x14ac:dyDescent="0.45">
      <c r="A24"/>
      <c r="B24" s="163"/>
      <c r="C24" s="77"/>
      <c r="D24"/>
      <c r="E24" s="6"/>
      <c r="F24" s="80"/>
      <c r="G24" s="83"/>
      <c r="H24" s="83"/>
      <c r="I24" s="219"/>
      <c r="J24"/>
    </row>
    <row r="25" spans="1:10" s="60" customFormat="1" x14ac:dyDescent="0.45">
      <c r="A25"/>
      <c r="B25" s="163"/>
      <c r="C25" s="77"/>
      <c r="F25" s="80"/>
      <c r="H25" s="83"/>
      <c r="I25" s="219"/>
      <c r="J25"/>
    </row>
    <row r="26" spans="1:10" s="60" customFormat="1" x14ac:dyDescent="0.45">
      <c r="A26"/>
      <c r="B26" s="163"/>
      <c r="C26" s="77"/>
      <c r="F26" s="80"/>
      <c r="H26" s="83"/>
      <c r="I26" s="219"/>
      <c r="J26"/>
    </row>
    <row r="27" spans="1:10" s="60" customFormat="1" ht="14.65" thickBot="1" x14ac:dyDescent="0.5">
      <c r="A27"/>
      <c r="B27" s="163"/>
      <c r="C27" s="77"/>
      <c r="D27"/>
      <c r="E27" s="6"/>
      <c r="F27" s="81">
        <f>SUM(F8:F26)</f>
        <v>0</v>
      </c>
      <c r="G27" s="89">
        <f>SUM(G8:G26)</f>
        <v>0</v>
      </c>
      <c r="H27" s="90">
        <f>SUM(H8:H26)</f>
        <v>0</v>
      </c>
      <c r="I27" s="7"/>
      <c r="J27"/>
    </row>
    <row r="28" spans="1:10" s="60" customFormat="1" ht="14.65" thickTop="1" x14ac:dyDescent="0.45">
      <c r="A28"/>
      <c r="B28" s="104" t="s">
        <v>25</v>
      </c>
      <c r="C28" s="78" t="s">
        <v>25</v>
      </c>
      <c r="D28" s="6" t="s">
        <v>25</v>
      </c>
      <c r="E28" s="6" t="s">
        <v>25</v>
      </c>
      <c r="F28" s="45"/>
      <c r="G28" s="87"/>
      <c r="H28" s="87"/>
      <c r="I28" s="7"/>
      <c r="J28"/>
    </row>
    <row r="29" spans="1:10" s="60" customFormat="1" x14ac:dyDescent="0.45">
      <c r="A29"/>
      <c r="B29" s="104"/>
      <c r="C29" s="93" t="s">
        <v>25</v>
      </c>
      <c r="D29"/>
      <c r="E29" s="6"/>
      <c r="F29" s="45" t="s">
        <v>25</v>
      </c>
      <c r="G29" s="87"/>
      <c r="H29" s="87"/>
      <c r="I29" s="7"/>
      <c r="J29"/>
    </row>
    <row r="30" spans="1:10" s="60" customFormat="1" x14ac:dyDescent="0.45">
      <c r="A30"/>
      <c r="B30" s="105"/>
      <c r="C30" s="94"/>
      <c r="D30" s="4"/>
      <c r="E30" s="16"/>
      <c r="F30" s="45"/>
      <c r="G30" s="87"/>
      <c r="H30" s="87"/>
      <c r="I30" s="7"/>
      <c r="J30"/>
    </row>
    <row r="31" spans="1:10" s="60" customFormat="1" x14ac:dyDescent="0.45">
      <c r="A31"/>
      <c r="B31" s="105"/>
      <c r="C31" s="308" t="s">
        <v>153</v>
      </c>
      <c r="D31" s="308"/>
      <c r="E31" s="308"/>
      <c r="F31" s="45"/>
      <c r="G31" s="87"/>
      <c r="H31" s="87"/>
      <c r="I31" s="7"/>
      <c r="J31"/>
    </row>
    <row r="32" spans="1:10" s="60" customFormat="1" x14ac:dyDescent="0.45">
      <c r="A32"/>
      <c r="B32" s="105"/>
      <c r="C32" s="95"/>
      <c r="D32" s="55"/>
      <c r="E32" s="55"/>
      <c r="F32" s="8"/>
      <c r="G32" s="87"/>
      <c r="H32" s="87"/>
      <c r="I32" s="7"/>
      <c r="J32"/>
    </row>
    <row r="33" spans="1:10" s="60" customFormat="1" x14ac:dyDescent="0.45">
      <c r="A33"/>
      <c r="B33" s="105"/>
      <c r="C33" s="96" t="s">
        <v>0</v>
      </c>
      <c r="D33" s="18" t="s">
        <v>12</v>
      </c>
      <c r="E33" s="18" t="s">
        <v>11</v>
      </c>
      <c r="F33" s="8"/>
      <c r="G33" s="87"/>
      <c r="H33" s="87"/>
      <c r="I33" s="7"/>
      <c r="J33"/>
    </row>
    <row r="34" spans="1:10" s="60" customFormat="1" x14ac:dyDescent="0.45">
      <c r="A34"/>
      <c r="B34" s="105"/>
      <c r="C34" s="59" t="s">
        <v>30</v>
      </c>
      <c r="D34" s="19"/>
      <c r="E34" s="13">
        <f>SUM(I7)</f>
        <v>96397.040000000008</v>
      </c>
      <c r="F34" s="8"/>
      <c r="G34" s="87"/>
      <c r="H34" s="87"/>
      <c r="I34" s="7"/>
      <c r="J34"/>
    </row>
    <row r="35" spans="1:10" s="60" customFormat="1" x14ac:dyDescent="0.45">
      <c r="A35"/>
      <c r="B35" s="105"/>
      <c r="C35" s="58" t="s">
        <v>42</v>
      </c>
      <c r="D35" s="19" t="s">
        <v>25</v>
      </c>
      <c r="E35" s="12">
        <f>SUM(F27)</f>
        <v>0</v>
      </c>
      <c r="F35" s="8"/>
      <c r="G35" s="87"/>
      <c r="H35" s="87"/>
      <c r="I35" s="7"/>
      <c r="J35"/>
    </row>
    <row r="36" spans="1:10" s="60" customFormat="1" ht="15.75" x14ac:dyDescent="0.5">
      <c r="A36"/>
      <c r="B36" s="105"/>
      <c r="C36" s="20" t="s">
        <v>9</v>
      </c>
      <c r="D36" s="21" t="s">
        <v>25</v>
      </c>
      <c r="E36" s="24">
        <f>SUM(E34:E35)</f>
        <v>96397.040000000008</v>
      </c>
      <c r="F36" s="8"/>
      <c r="G36" s="87" t="s">
        <v>25</v>
      </c>
      <c r="H36" s="87"/>
      <c r="I36" s="7"/>
      <c r="J36"/>
    </row>
    <row r="37" spans="1:10" s="60" customFormat="1" x14ac:dyDescent="0.45">
      <c r="A37"/>
      <c r="B37" s="105"/>
      <c r="C37" s="94"/>
      <c r="D37" s="4"/>
      <c r="E37" s="25"/>
      <c r="F37" s="8"/>
      <c r="G37" s="87"/>
      <c r="H37" s="87"/>
      <c r="I37" s="7"/>
      <c r="J37"/>
    </row>
    <row r="38" spans="1:10" s="60" customFormat="1" x14ac:dyDescent="0.45">
      <c r="A38"/>
      <c r="B38" s="105"/>
      <c r="C38" s="96" t="s">
        <v>1</v>
      </c>
      <c r="D38" s="4"/>
      <c r="E38" s="25"/>
      <c r="F38" s="8"/>
      <c r="G38" s="87"/>
      <c r="H38" s="87"/>
      <c r="I38"/>
      <c r="J38"/>
    </row>
    <row r="39" spans="1:10" s="60" customFormat="1" x14ac:dyDescent="0.45">
      <c r="A39"/>
      <c r="B39" s="105"/>
      <c r="C39" s="320" t="s">
        <v>53</v>
      </c>
      <c r="D39" s="320"/>
      <c r="E39" s="42">
        <v>0</v>
      </c>
      <c r="F39" s="8"/>
      <c r="G39" s="87"/>
      <c r="H39" s="87"/>
      <c r="I39"/>
      <c r="J39"/>
    </row>
    <row r="40" spans="1:10" s="60" customFormat="1" x14ac:dyDescent="0.45">
      <c r="A40"/>
      <c r="B40" s="105"/>
      <c r="C40" s="320" t="s">
        <v>28</v>
      </c>
      <c r="D40" s="320"/>
      <c r="E40" s="43">
        <v>0</v>
      </c>
      <c r="F40" s="8"/>
      <c r="G40" s="87"/>
      <c r="H40" s="87"/>
      <c r="I40"/>
      <c r="J40"/>
    </row>
    <row r="41" spans="1:10" s="60" customFormat="1" x14ac:dyDescent="0.45">
      <c r="A41"/>
      <c r="B41" s="105"/>
      <c r="C41" s="321" t="s">
        <v>27</v>
      </c>
      <c r="D41" s="322"/>
      <c r="E41" s="79">
        <v>0</v>
      </c>
      <c r="F41" s="8"/>
      <c r="G41" s="87"/>
      <c r="H41" s="87"/>
      <c r="I41"/>
      <c r="J41" s="48"/>
    </row>
    <row r="42" spans="1:10" s="60" customFormat="1" x14ac:dyDescent="0.45">
      <c r="A42"/>
      <c r="B42" s="105"/>
      <c r="C42" s="321" t="s">
        <v>40</v>
      </c>
      <c r="D42" s="322"/>
      <c r="E42" s="37">
        <v>0</v>
      </c>
      <c r="F42" s="8"/>
      <c r="G42" s="87"/>
      <c r="H42" s="87"/>
      <c r="I42"/>
      <c r="J42" s="48"/>
    </row>
    <row r="43" spans="1:10" s="60" customFormat="1" x14ac:dyDescent="0.45">
      <c r="A43"/>
      <c r="B43" s="105"/>
      <c r="C43" s="320" t="s">
        <v>29</v>
      </c>
      <c r="D43" s="320"/>
      <c r="E43" s="54">
        <v>0</v>
      </c>
      <c r="F43" s="8"/>
      <c r="G43" s="87"/>
      <c r="H43" s="87"/>
      <c r="I43"/>
      <c r="J43" s="49">
        <v>43344</v>
      </c>
    </row>
    <row r="44" spans="1:10" s="60" customFormat="1" x14ac:dyDescent="0.45">
      <c r="A44"/>
      <c r="B44" s="105"/>
      <c r="C44" s="320" t="s">
        <v>52</v>
      </c>
      <c r="D44" s="320"/>
      <c r="E44" s="38">
        <v>0</v>
      </c>
      <c r="F44" s="8" t="s">
        <v>25</v>
      </c>
      <c r="G44" s="87"/>
      <c r="H44" s="87"/>
      <c r="I44"/>
      <c r="J44" s="44"/>
    </row>
    <row r="45" spans="1:10" s="60" customFormat="1" x14ac:dyDescent="0.45">
      <c r="A45"/>
      <c r="B45" s="105"/>
      <c r="C45" s="320" t="s">
        <v>43</v>
      </c>
      <c r="D45" s="320"/>
      <c r="E45" s="39">
        <v>0</v>
      </c>
      <c r="F45" s="8" t="s">
        <v>25</v>
      </c>
      <c r="G45" s="87" t="s">
        <v>25</v>
      </c>
      <c r="H45" s="87"/>
      <c r="I45"/>
      <c r="J45" s="44"/>
    </row>
    <row r="46" spans="1:10" s="60" customFormat="1" x14ac:dyDescent="0.45">
      <c r="A46"/>
      <c r="B46" s="105"/>
      <c r="C46" s="97" t="s">
        <v>10</v>
      </c>
      <c r="D46" s="4"/>
      <c r="E46" s="41">
        <f>SUM(E39:E45)</f>
        <v>0</v>
      </c>
      <c r="F46" s="8"/>
      <c r="G46" s="87"/>
      <c r="H46" s="87"/>
      <c r="I46"/>
      <c r="J46" s="44"/>
    </row>
    <row r="47" spans="1:10" s="60" customFormat="1" ht="14.65" thickBot="1" x14ac:dyDescent="0.5">
      <c r="A47"/>
      <c r="B47" s="105"/>
      <c r="C47" s="94"/>
      <c r="D47" s="4"/>
      <c r="E47" s="23"/>
      <c r="F47" s="8"/>
      <c r="G47" s="87"/>
      <c r="H47" s="87"/>
      <c r="I47"/>
      <c r="J47" s="44"/>
    </row>
    <row r="48" spans="1:10" s="60" customFormat="1" ht="16.149999999999999" thickBot="1" x14ac:dyDescent="0.55000000000000004">
      <c r="A48"/>
      <c r="B48" s="105"/>
      <c r="C48" s="305" t="s">
        <v>3</v>
      </c>
      <c r="D48" s="306"/>
      <c r="E48" s="28">
        <f>SUM(-E46,E36)</f>
        <v>96397.040000000008</v>
      </c>
      <c r="F48" s="8"/>
      <c r="G48" s="87"/>
      <c r="H48" s="87"/>
      <c r="I48"/>
      <c r="J48" s="44"/>
    </row>
    <row r="49" spans="1:14" s="60" customFormat="1" x14ac:dyDescent="0.45">
      <c r="A49"/>
      <c r="B49" s="105"/>
      <c r="C49" s="94"/>
      <c r="D49" s="4"/>
      <c r="E49" s="31"/>
      <c r="F49" s="52"/>
      <c r="G49" s="87">
        <f>SUM(E48,-I10)</f>
        <v>96397.040000000008</v>
      </c>
      <c r="H49" s="87"/>
      <c r="I49"/>
      <c r="J49" s="44"/>
    </row>
    <row r="50" spans="1:14" s="60" customFormat="1" x14ac:dyDescent="0.45">
      <c r="A50"/>
      <c r="B50" s="105"/>
      <c r="C50" s="94"/>
      <c r="D50" s="4"/>
      <c r="E50" s="51"/>
      <c r="F50" s="52"/>
      <c r="G50" s="87"/>
      <c r="H50" s="87"/>
      <c r="I50"/>
      <c r="J50" s="44"/>
    </row>
    <row r="51" spans="1:14" s="60" customFormat="1" x14ac:dyDescent="0.45">
      <c r="A51"/>
      <c r="B51" s="104"/>
      <c r="C51" s="77"/>
      <c r="D51"/>
      <c r="E51" s="30"/>
      <c r="F51" s="52"/>
      <c r="G51" s="87"/>
      <c r="H51" s="87"/>
      <c r="I51"/>
      <c r="J51" s="44"/>
    </row>
    <row r="52" spans="1:14" s="60" customFormat="1" x14ac:dyDescent="0.45">
      <c r="A52"/>
      <c r="B52" s="104"/>
      <c r="C52" s="77"/>
      <c r="D52"/>
      <c r="E52" s="30"/>
      <c r="F52" s="8"/>
      <c r="G52" s="87"/>
      <c r="H52" s="87"/>
      <c r="I52"/>
      <c r="J52" s="44"/>
    </row>
    <row r="53" spans="1:14" s="60" customFormat="1" x14ac:dyDescent="0.45">
      <c r="A53"/>
      <c r="B53" s="104"/>
      <c r="C53" s="77"/>
      <c r="D53"/>
      <c r="E53" s="30"/>
      <c r="F53" s="8"/>
      <c r="G53" s="87"/>
      <c r="H53" s="87"/>
      <c r="I53"/>
      <c r="J53" s="44"/>
    </row>
    <row r="54" spans="1:14" s="60" customFormat="1" x14ac:dyDescent="0.45">
      <c r="A54"/>
      <c r="B54" s="104"/>
      <c r="C54" s="77"/>
      <c r="D54"/>
      <c r="E54" s="30">
        <v>11</v>
      </c>
      <c r="F54" s="8"/>
      <c r="G54" s="87"/>
      <c r="H54" s="87"/>
      <c r="I54"/>
      <c r="J54" s="44"/>
    </row>
    <row r="55" spans="1:14" s="60" customFormat="1" x14ac:dyDescent="0.45">
      <c r="A55"/>
      <c r="B55" s="104"/>
      <c r="C55" s="77"/>
      <c r="D55"/>
      <c r="E55" s="30"/>
      <c r="F55" s="8"/>
      <c r="G55" s="87"/>
      <c r="H55" s="87"/>
      <c r="I55"/>
      <c r="J55" s="44" t="s">
        <v>24</v>
      </c>
    </row>
    <row r="56" spans="1:14" s="60" customFormat="1" x14ac:dyDescent="0.45">
      <c r="A56"/>
      <c r="B56" s="104"/>
      <c r="C56" s="77"/>
      <c r="D56"/>
      <c r="E56" s="30"/>
      <c r="F56" s="8"/>
      <c r="G56" s="87"/>
      <c r="H56" s="87"/>
      <c r="I56"/>
      <c r="J56" s="48"/>
    </row>
    <row r="57" spans="1:14" s="60" customFormat="1" x14ac:dyDescent="0.45">
      <c r="A57"/>
      <c r="B57" s="104"/>
      <c r="C57" s="77"/>
      <c r="D57"/>
      <c r="E57" s="36"/>
      <c r="F57" s="8"/>
      <c r="G57" s="87"/>
      <c r="H57" s="87"/>
      <c r="I57"/>
      <c r="J57" s="48"/>
    </row>
    <row r="58" spans="1:14" s="60" customFormat="1" x14ac:dyDescent="0.45">
      <c r="A58"/>
      <c r="B58" s="104"/>
      <c r="C58" s="77"/>
      <c r="D58"/>
      <c r="E58" s="6"/>
      <c r="F58" s="8"/>
      <c r="G58" s="87"/>
      <c r="H58" s="87"/>
      <c r="I58"/>
      <c r="J58" s="48"/>
    </row>
    <row r="59" spans="1:14" s="60" customFormat="1" x14ac:dyDescent="0.45">
      <c r="A59"/>
      <c r="B59" s="104"/>
      <c r="C59" s="77"/>
      <c r="D59"/>
      <c r="E59" s="6"/>
      <c r="F59" s="8"/>
      <c r="G59" s="87"/>
      <c r="H59" s="87"/>
      <c r="I59"/>
      <c r="J59"/>
    </row>
    <row r="60" spans="1:14" s="8" customFormat="1" x14ac:dyDescent="0.45">
      <c r="A60"/>
      <c r="B60" s="104"/>
      <c r="C60" s="77"/>
      <c r="D60"/>
      <c r="E60" s="6"/>
      <c r="G60" s="87"/>
      <c r="H60" s="87"/>
      <c r="I60"/>
      <c r="J60"/>
      <c r="K60" s="61"/>
      <c r="L60" s="61"/>
      <c r="M60" s="61"/>
      <c r="N60" s="61"/>
    </row>
    <row r="61" spans="1:14" s="8" customFormat="1" x14ac:dyDescent="0.45">
      <c r="A61"/>
      <c r="B61" s="104"/>
      <c r="C61" s="77"/>
      <c r="D61"/>
      <c r="E61" s="6"/>
      <c r="G61" s="87"/>
      <c r="H61" s="87"/>
      <c r="I61"/>
      <c r="J61"/>
      <c r="K61" s="61"/>
      <c r="L61" s="61"/>
      <c r="M61" s="61"/>
      <c r="N61" s="61"/>
    </row>
    <row r="62" spans="1:14" s="8" customFormat="1" x14ac:dyDescent="0.45">
      <c r="A62"/>
      <c r="B62" s="104"/>
      <c r="C62" s="77"/>
      <c r="D62"/>
      <c r="E62" s="6"/>
      <c r="G62" s="87"/>
      <c r="H62" s="87"/>
      <c r="I62"/>
      <c r="J62"/>
      <c r="K62" s="61"/>
      <c r="L62" s="61"/>
      <c r="M62" s="61"/>
      <c r="N62" s="61"/>
    </row>
    <row r="63" spans="1:14" s="8" customFormat="1" x14ac:dyDescent="0.45">
      <c r="A63"/>
      <c r="B63" s="104"/>
      <c r="C63" s="77"/>
      <c r="D63"/>
      <c r="E63" s="6"/>
      <c r="G63" s="87"/>
      <c r="H63" s="87"/>
      <c r="I63"/>
      <c r="J63"/>
      <c r="K63" s="61"/>
      <c r="L63" s="61"/>
      <c r="M63" s="61"/>
      <c r="N63" s="61"/>
    </row>
    <row r="64" spans="1:14" s="8" customFormat="1" x14ac:dyDescent="0.45">
      <c r="A64"/>
      <c r="B64" s="104"/>
      <c r="C64" s="77"/>
      <c r="D64"/>
      <c r="E64" s="6"/>
      <c r="G64" s="87"/>
      <c r="H64" s="87"/>
      <c r="I64"/>
      <c r="J64"/>
      <c r="K64" s="61"/>
      <c r="L64" s="61"/>
      <c r="M64" s="61"/>
      <c r="N64" s="61"/>
    </row>
  </sheetData>
  <mergeCells count="15">
    <mergeCell ref="H5:H6"/>
    <mergeCell ref="B5:B6"/>
    <mergeCell ref="C5:C6"/>
    <mergeCell ref="D5:E6"/>
    <mergeCell ref="F5:F6"/>
    <mergeCell ref="G5:G6"/>
    <mergeCell ref="C44:D44"/>
    <mergeCell ref="C45:D45"/>
    <mergeCell ref="C48:D48"/>
    <mergeCell ref="C31:E31"/>
    <mergeCell ref="C39:D39"/>
    <mergeCell ref="C40:D40"/>
    <mergeCell ref="C41:D41"/>
    <mergeCell ref="C42:D42"/>
    <mergeCell ref="C43:D43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AE6FE-892F-48D1-BEF3-B34E6424187B}">
  <sheetPr>
    <tabColor theme="9" tint="-0.249977111117893"/>
  </sheetPr>
  <dimension ref="A1:N56"/>
  <sheetViews>
    <sheetView topLeftCell="A4" zoomScale="85" zoomScaleNormal="85" workbookViewId="0">
      <pane xSplit="1" ySplit="3" topLeftCell="B11" activePane="bottomRight" state="frozen"/>
      <selection activeCell="A4" sqref="A4"/>
      <selection pane="topRight" activeCell="B4" sqref="B4"/>
      <selection pane="bottomLeft" activeCell="A7" sqref="A7"/>
      <selection pane="bottomRight" activeCell="G26" sqref="G26"/>
    </sheetView>
  </sheetViews>
  <sheetFormatPr baseColWidth="10" defaultRowHeight="14.25" x14ac:dyDescent="0.45"/>
  <cols>
    <col min="2" max="2" width="11.86328125" style="100" bestFit="1" customWidth="1"/>
    <col min="3" max="3" width="37.265625" style="77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7" bestFit="1" customWidth="1"/>
    <col min="8" max="8" width="9.73046875" style="87" customWidth="1"/>
    <col min="9" max="9" width="12" bestFit="1" customWidth="1"/>
    <col min="10" max="10" width="15.265625" bestFit="1" customWidth="1"/>
    <col min="11" max="11" width="13.3984375" style="60" bestFit="1" customWidth="1"/>
    <col min="12" max="14" width="11.3984375" style="60"/>
  </cols>
  <sheetData>
    <row r="1" spans="1:10" ht="15.75" x14ac:dyDescent="0.5">
      <c r="B1" s="98">
        <v>2019</v>
      </c>
    </row>
    <row r="2" spans="1:10" x14ac:dyDescent="0.45">
      <c r="B2" s="99" t="s">
        <v>31</v>
      </c>
      <c r="C2" s="91"/>
      <c r="D2" s="3"/>
      <c r="E2" s="15"/>
      <c r="F2" s="9"/>
      <c r="G2" s="88"/>
      <c r="H2" s="88"/>
    </row>
    <row r="3" spans="1:10" x14ac:dyDescent="0.45">
      <c r="B3" s="99" t="s">
        <v>26</v>
      </c>
      <c r="C3" s="92">
        <v>20537982765</v>
      </c>
      <c r="D3" s="3"/>
      <c r="E3" s="15"/>
      <c r="F3" s="9"/>
      <c r="G3" s="88"/>
      <c r="H3" s="88"/>
      <c r="I3" s="3"/>
    </row>
    <row r="4" spans="1:10" x14ac:dyDescent="0.45">
      <c r="B4" s="99" t="s">
        <v>6</v>
      </c>
      <c r="C4" s="92" t="s">
        <v>41</v>
      </c>
      <c r="D4" s="3"/>
      <c r="E4" s="15"/>
      <c r="F4" s="9"/>
      <c r="G4" s="88"/>
      <c r="H4" s="88"/>
      <c r="I4" s="3"/>
    </row>
    <row r="5" spans="1:10" ht="15" customHeight="1" x14ac:dyDescent="0.45">
      <c r="A5" s="1"/>
      <c r="B5" s="325" t="s">
        <v>2</v>
      </c>
      <c r="C5" s="318" t="s">
        <v>32</v>
      </c>
      <c r="D5" s="307" t="s">
        <v>36</v>
      </c>
      <c r="E5" s="307"/>
      <c r="F5" s="316" t="s">
        <v>7</v>
      </c>
      <c r="G5" s="324" t="s">
        <v>8</v>
      </c>
      <c r="H5" s="324" t="s">
        <v>5</v>
      </c>
      <c r="I5" s="35" t="s">
        <v>3</v>
      </c>
    </row>
    <row r="6" spans="1:10" x14ac:dyDescent="0.45">
      <c r="A6" s="2"/>
      <c r="B6" s="325"/>
      <c r="C6" s="318"/>
      <c r="D6" s="307"/>
      <c r="E6" s="307"/>
      <c r="F6" s="316"/>
      <c r="G6" s="324"/>
      <c r="H6" s="324"/>
      <c r="I6" s="35" t="s">
        <v>4</v>
      </c>
    </row>
    <row r="7" spans="1:10" s="60" customFormat="1" x14ac:dyDescent="0.45">
      <c r="A7"/>
      <c r="B7" s="100"/>
      <c r="C7" s="91" t="s">
        <v>30</v>
      </c>
      <c r="D7" t="s">
        <v>25</v>
      </c>
      <c r="E7" s="6"/>
      <c r="F7" s="8"/>
      <c r="G7" s="87"/>
      <c r="H7" s="87"/>
      <c r="I7" s="9">
        <f>SUM('NOV26'!E48)</f>
        <v>96397.040000000008</v>
      </c>
      <c r="J7"/>
    </row>
    <row r="8" spans="1:10" s="60" customFormat="1" x14ac:dyDescent="0.45">
      <c r="A8"/>
      <c r="B8" s="100"/>
      <c r="C8" s="76"/>
      <c r="D8"/>
      <c r="E8" s="6"/>
      <c r="F8" s="80"/>
      <c r="G8" s="87"/>
      <c r="H8" s="87"/>
      <c r="I8" s="75"/>
      <c r="J8"/>
    </row>
    <row r="9" spans="1:10" s="60" customFormat="1" x14ac:dyDescent="0.45">
      <c r="A9"/>
      <c r="B9" s="100"/>
      <c r="C9" s="76"/>
      <c r="D9"/>
      <c r="E9" s="6"/>
      <c r="F9" s="80"/>
      <c r="G9" s="87"/>
      <c r="H9" s="87"/>
      <c r="I9" s="75"/>
      <c r="J9"/>
    </row>
    <row r="10" spans="1:10" s="60" customFormat="1" x14ac:dyDescent="0.45">
      <c r="A10"/>
      <c r="B10" s="100"/>
      <c r="C10" s="76"/>
      <c r="D10"/>
      <c r="E10" s="6"/>
      <c r="F10" s="80"/>
      <c r="G10" s="87"/>
      <c r="H10" s="87"/>
      <c r="I10" s="75"/>
      <c r="J10"/>
    </row>
    <row r="11" spans="1:10" s="60" customFormat="1" x14ac:dyDescent="0.45">
      <c r="A11"/>
      <c r="B11" s="100"/>
      <c r="C11" s="76"/>
      <c r="D11"/>
      <c r="E11" s="6"/>
      <c r="F11" s="80"/>
      <c r="G11" s="87"/>
      <c r="H11" s="87"/>
      <c r="I11" s="75"/>
      <c r="J11"/>
    </row>
    <row r="12" spans="1:10" s="60" customFormat="1" x14ac:dyDescent="0.45">
      <c r="A12"/>
      <c r="B12" s="100"/>
      <c r="C12" s="76"/>
      <c r="D12"/>
      <c r="E12" s="6"/>
      <c r="F12" s="80"/>
      <c r="G12" s="87"/>
      <c r="H12" s="87"/>
      <c r="I12" s="75"/>
      <c r="J12"/>
    </row>
    <row r="13" spans="1:10" s="60" customFormat="1" x14ac:dyDescent="0.45">
      <c r="A13"/>
      <c r="B13" s="100"/>
      <c r="C13" s="76"/>
      <c r="D13"/>
      <c r="E13" s="6"/>
      <c r="F13" s="80"/>
      <c r="G13" s="87"/>
      <c r="H13" s="87"/>
      <c r="I13" s="75"/>
      <c r="J13"/>
    </row>
    <row r="14" spans="1:10" s="60" customFormat="1" x14ac:dyDescent="0.45">
      <c r="A14"/>
      <c r="B14" s="100"/>
      <c r="C14" s="76"/>
      <c r="D14"/>
      <c r="E14" s="6"/>
      <c r="F14" s="80"/>
      <c r="G14" s="87"/>
      <c r="H14" s="87"/>
      <c r="I14" s="75"/>
      <c r="J14"/>
    </row>
    <row r="15" spans="1:10" s="60" customFormat="1" x14ac:dyDescent="0.45">
      <c r="A15"/>
      <c r="B15" s="100"/>
      <c r="C15" s="76"/>
      <c r="D15"/>
      <c r="E15" s="6"/>
      <c r="F15" s="80"/>
      <c r="G15" s="87"/>
      <c r="H15" s="87"/>
      <c r="I15" s="75"/>
      <c r="J15"/>
    </row>
    <row r="16" spans="1:10" s="60" customFormat="1" x14ac:dyDescent="0.45">
      <c r="A16"/>
      <c r="B16" s="100"/>
      <c r="C16" s="76"/>
      <c r="D16"/>
      <c r="E16" s="6"/>
      <c r="F16" s="80"/>
      <c r="G16" s="87"/>
      <c r="H16" s="87"/>
      <c r="I16" s="75"/>
      <c r="J16"/>
    </row>
    <row r="17" spans="1:10" s="60" customFormat="1" x14ac:dyDescent="0.45">
      <c r="A17"/>
      <c r="B17" s="100"/>
      <c r="C17" s="76"/>
      <c r="D17"/>
      <c r="E17" s="6"/>
      <c r="F17" s="80"/>
      <c r="G17" s="87"/>
      <c r="H17" s="87"/>
      <c r="I17" s="75"/>
      <c r="J17"/>
    </row>
    <row r="18" spans="1:10" s="60" customFormat="1" x14ac:dyDescent="0.45">
      <c r="A18"/>
      <c r="B18" s="100"/>
      <c r="C18" s="76"/>
      <c r="D18"/>
      <c r="E18" s="6"/>
      <c r="F18" s="80"/>
      <c r="G18" s="87"/>
      <c r="H18" s="87"/>
      <c r="I18" s="75"/>
      <c r="J18"/>
    </row>
    <row r="19" spans="1:10" s="60" customFormat="1" x14ac:dyDescent="0.45">
      <c r="A19"/>
      <c r="B19" s="100"/>
      <c r="C19" s="76"/>
      <c r="D19"/>
      <c r="E19" s="6"/>
      <c r="F19" s="80"/>
      <c r="G19" s="87"/>
      <c r="H19" s="87"/>
      <c r="I19" s="75"/>
      <c r="J19"/>
    </row>
    <row r="20" spans="1:10" s="60" customFormat="1" x14ac:dyDescent="0.45">
      <c r="A20"/>
      <c r="B20" s="100"/>
      <c r="C20" s="76"/>
      <c r="D20"/>
      <c r="E20" s="6"/>
      <c r="F20" s="80"/>
      <c r="G20" s="87"/>
      <c r="H20" s="87"/>
      <c r="I20" s="75"/>
      <c r="J20"/>
    </row>
    <row r="21" spans="1:10" s="60" customFormat="1" x14ac:dyDescent="0.45">
      <c r="A21"/>
      <c r="B21" s="100"/>
      <c r="C21" s="76"/>
      <c r="D21"/>
      <c r="E21" s="6"/>
      <c r="F21" s="80"/>
      <c r="G21" s="87"/>
      <c r="H21" s="87"/>
      <c r="I21" s="75"/>
      <c r="J21"/>
    </row>
    <row r="22" spans="1:10" s="60" customFormat="1" x14ac:dyDescent="0.45">
      <c r="A22"/>
      <c r="B22" s="100"/>
      <c r="C22" s="76"/>
      <c r="D22"/>
      <c r="E22" s="6"/>
      <c r="F22" s="80"/>
      <c r="G22" s="87"/>
      <c r="H22" s="87"/>
      <c r="I22" s="75"/>
      <c r="J22"/>
    </row>
    <row r="23" spans="1:10" s="60" customFormat="1" x14ac:dyDescent="0.45">
      <c r="A23"/>
      <c r="B23" s="100"/>
      <c r="C23" s="76"/>
      <c r="D23"/>
      <c r="E23" s="6"/>
      <c r="F23" s="80"/>
      <c r="G23" s="87"/>
      <c r="H23" s="87"/>
      <c r="I23" s="75"/>
      <c r="J23"/>
    </row>
    <row r="24" spans="1:10" s="60" customFormat="1" x14ac:dyDescent="0.45">
      <c r="A24"/>
      <c r="B24" s="100"/>
      <c r="C24" s="76"/>
      <c r="D24"/>
      <c r="E24" s="6"/>
      <c r="F24" s="80"/>
      <c r="G24" s="87"/>
      <c r="H24" s="87"/>
      <c r="I24" s="75"/>
      <c r="J24"/>
    </row>
    <row r="25" spans="1:10" s="60" customFormat="1" x14ac:dyDescent="0.45">
      <c r="A25"/>
      <c r="B25" s="100"/>
      <c r="C25" s="76"/>
      <c r="D25"/>
      <c r="E25" s="6"/>
      <c r="F25" s="80"/>
      <c r="G25" s="87"/>
      <c r="H25" s="87"/>
      <c r="I25" s="75"/>
      <c r="J25"/>
    </row>
    <row r="26" spans="1:10" s="60" customFormat="1" ht="14.65" thickBot="1" x14ac:dyDescent="0.5">
      <c r="A26"/>
      <c r="B26" s="100"/>
      <c r="C26" s="77"/>
      <c r="D26"/>
      <c r="E26" s="6"/>
      <c r="F26" s="81">
        <f>SUM(F8:F25)</f>
        <v>0</v>
      </c>
      <c r="G26" s="89">
        <f>SUM(G8:G25)</f>
        <v>0</v>
      </c>
      <c r="H26" s="90">
        <f>SUM(H8:H25)</f>
        <v>0</v>
      </c>
      <c r="I26" s="7"/>
      <c r="J26"/>
    </row>
    <row r="27" spans="1:10" s="60" customFormat="1" ht="14.65" thickTop="1" x14ac:dyDescent="0.45">
      <c r="A27"/>
      <c r="B27" s="100" t="s">
        <v>25</v>
      </c>
      <c r="C27" s="78" t="s">
        <v>25</v>
      </c>
      <c r="D27" s="6" t="s">
        <v>25</v>
      </c>
      <c r="E27" s="6" t="s">
        <v>25</v>
      </c>
      <c r="F27" s="45"/>
      <c r="G27" s="87"/>
      <c r="H27" s="87"/>
      <c r="I27"/>
      <c r="J27"/>
    </row>
    <row r="28" spans="1:10" s="60" customFormat="1" x14ac:dyDescent="0.45">
      <c r="A28"/>
      <c r="B28" s="100"/>
      <c r="C28" s="93" t="s">
        <v>25</v>
      </c>
      <c r="D28"/>
      <c r="E28" s="6"/>
      <c r="F28" s="45" t="s">
        <v>25</v>
      </c>
      <c r="G28" s="87"/>
      <c r="H28" s="87"/>
      <c r="I28"/>
      <c r="J28"/>
    </row>
    <row r="29" spans="1:10" s="60" customFormat="1" x14ac:dyDescent="0.45">
      <c r="A29"/>
      <c r="B29" s="101"/>
      <c r="C29" s="94"/>
      <c r="D29" s="4"/>
      <c r="E29" s="16"/>
      <c r="F29" s="45"/>
      <c r="G29" s="87"/>
      <c r="H29" s="87"/>
      <c r="I29"/>
      <c r="J29"/>
    </row>
    <row r="30" spans="1:10" s="60" customFormat="1" x14ac:dyDescent="0.45">
      <c r="A30"/>
      <c r="B30" s="101"/>
      <c r="C30" s="308" t="s">
        <v>142</v>
      </c>
      <c r="D30" s="308"/>
      <c r="E30" s="308"/>
      <c r="F30" s="45"/>
      <c r="G30" s="87"/>
      <c r="H30" s="87"/>
      <c r="I30"/>
      <c r="J30"/>
    </row>
    <row r="31" spans="1:10" s="60" customFormat="1" x14ac:dyDescent="0.45">
      <c r="A31"/>
      <c r="B31" s="101"/>
      <c r="C31" s="95"/>
      <c r="D31" s="55"/>
      <c r="E31" s="55"/>
      <c r="F31" s="8"/>
      <c r="G31" s="87"/>
      <c r="H31" s="87"/>
      <c r="I31"/>
      <c r="J31"/>
    </row>
    <row r="32" spans="1:10" s="60" customFormat="1" x14ac:dyDescent="0.45">
      <c r="A32"/>
      <c r="B32" s="101"/>
      <c r="C32" s="96" t="s">
        <v>0</v>
      </c>
      <c r="D32" s="18" t="s">
        <v>12</v>
      </c>
      <c r="E32" s="18" t="s">
        <v>11</v>
      </c>
      <c r="F32" s="8"/>
      <c r="G32" s="87"/>
      <c r="H32" s="87"/>
      <c r="I32"/>
      <c r="J32"/>
    </row>
    <row r="33" spans="1:10" s="60" customFormat="1" x14ac:dyDescent="0.45">
      <c r="A33"/>
      <c r="B33" s="101"/>
      <c r="C33" s="59" t="s">
        <v>30</v>
      </c>
      <c r="D33" s="19"/>
      <c r="E33" s="13">
        <f>SUM(I7)</f>
        <v>96397.040000000008</v>
      </c>
      <c r="F33" s="8"/>
      <c r="G33" s="87"/>
      <c r="H33" s="87"/>
      <c r="I33"/>
      <c r="J33" s="48"/>
    </row>
    <row r="34" spans="1:10" s="60" customFormat="1" x14ac:dyDescent="0.45">
      <c r="A34"/>
      <c r="B34" s="101"/>
      <c r="C34" s="58" t="s">
        <v>42</v>
      </c>
      <c r="D34" s="19" t="s">
        <v>25</v>
      </c>
      <c r="E34" s="12">
        <f>SUM(F26)</f>
        <v>0</v>
      </c>
      <c r="F34" s="8"/>
      <c r="G34" s="87"/>
      <c r="H34" s="87"/>
      <c r="I34"/>
      <c r="J34" s="48"/>
    </row>
    <row r="35" spans="1:10" s="60" customFormat="1" ht="15.75" x14ac:dyDescent="0.5">
      <c r="A35"/>
      <c r="B35" s="101"/>
      <c r="C35" s="20" t="s">
        <v>9</v>
      </c>
      <c r="D35" s="21" t="s">
        <v>25</v>
      </c>
      <c r="E35" s="24">
        <f>SUM(E33:E34)</f>
        <v>96397.040000000008</v>
      </c>
      <c r="F35" s="8"/>
      <c r="G35" s="87" t="s">
        <v>25</v>
      </c>
      <c r="H35" s="87"/>
      <c r="I35"/>
      <c r="J35" s="49">
        <v>43344</v>
      </c>
    </row>
    <row r="36" spans="1:10" s="60" customFormat="1" x14ac:dyDescent="0.45">
      <c r="A36"/>
      <c r="B36" s="101"/>
      <c r="C36" s="94"/>
      <c r="D36" s="4"/>
      <c r="E36" s="25"/>
      <c r="F36" s="8"/>
      <c r="G36" s="87"/>
      <c r="H36" s="87"/>
      <c r="I36"/>
      <c r="J36" s="44"/>
    </row>
    <row r="37" spans="1:10" s="60" customFormat="1" x14ac:dyDescent="0.45">
      <c r="A37"/>
      <c r="B37" s="101"/>
      <c r="C37" s="96" t="s">
        <v>1</v>
      </c>
      <c r="D37" s="4"/>
      <c r="E37" s="25"/>
      <c r="F37" s="8"/>
      <c r="G37" s="87"/>
      <c r="H37" s="87"/>
      <c r="I37"/>
      <c r="J37" s="44"/>
    </row>
    <row r="38" spans="1:10" s="60" customFormat="1" x14ac:dyDescent="0.45">
      <c r="A38"/>
      <c r="B38" s="101"/>
      <c r="C38" s="320" t="s">
        <v>53</v>
      </c>
      <c r="D38" s="320"/>
      <c r="E38" s="42">
        <v>0</v>
      </c>
      <c r="F38" s="8"/>
      <c r="G38" s="87"/>
      <c r="H38" s="87"/>
      <c r="I38"/>
      <c r="J38" s="44"/>
    </row>
    <row r="39" spans="1:10" s="60" customFormat="1" x14ac:dyDescent="0.45">
      <c r="A39"/>
      <c r="B39" s="101"/>
      <c r="C39" s="320" t="s">
        <v>28</v>
      </c>
      <c r="D39" s="320"/>
      <c r="E39" s="43">
        <v>0</v>
      </c>
      <c r="F39" s="8"/>
      <c r="G39" s="87"/>
      <c r="H39" s="87"/>
      <c r="I39"/>
      <c r="J39" s="44"/>
    </row>
    <row r="40" spans="1:10" s="60" customFormat="1" x14ac:dyDescent="0.45">
      <c r="A40"/>
      <c r="B40" s="101"/>
      <c r="C40" s="321" t="s">
        <v>27</v>
      </c>
      <c r="D40" s="322"/>
      <c r="E40" s="79">
        <v>0</v>
      </c>
      <c r="F40" s="8"/>
      <c r="G40" s="87"/>
      <c r="H40" s="87"/>
      <c r="I40"/>
      <c r="J40" s="44"/>
    </row>
    <row r="41" spans="1:10" s="60" customFormat="1" x14ac:dyDescent="0.45">
      <c r="A41"/>
      <c r="B41" s="101"/>
      <c r="C41" s="321" t="s">
        <v>40</v>
      </c>
      <c r="D41" s="322"/>
      <c r="E41" s="37">
        <v>0</v>
      </c>
      <c r="F41" s="8"/>
      <c r="G41" s="87"/>
      <c r="H41" s="87"/>
      <c r="I41"/>
      <c r="J41" s="44"/>
    </row>
    <row r="42" spans="1:10" s="60" customFormat="1" x14ac:dyDescent="0.45">
      <c r="A42"/>
      <c r="B42" s="101"/>
      <c r="C42" s="320" t="s">
        <v>29</v>
      </c>
      <c r="D42" s="320"/>
      <c r="E42" s="54">
        <v>0</v>
      </c>
      <c r="F42" s="8"/>
      <c r="G42" s="87"/>
      <c r="H42" s="87"/>
      <c r="I42"/>
      <c r="J42" s="44"/>
    </row>
    <row r="43" spans="1:10" s="60" customFormat="1" x14ac:dyDescent="0.45">
      <c r="A43"/>
      <c r="B43" s="101"/>
      <c r="C43" s="320" t="s">
        <v>52</v>
      </c>
      <c r="D43" s="320"/>
      <c r="E43" s="38">
        <v>0</v>
      </c>
      <c r="F43" s="8" t="s">
        <v>25</v>
      </c>
      <c r="G43" s="87"/>
      <c r="H43" s="87"/>
      <c r="I43"/>
      <c r="J43" s="44"/>
    </row>
    <row r="44" spans="1:10" s="60" customFormat="1" x14ac:dyDescent="0.45">
      <c r="A44"/>
      <c r="B44" s="101"/>
      <c r="C44" s="320" t="s">
        <v>43</v>
      </c>
      <c r="D44" s="320"/>
      <c r="E44" s="39">
        <v>0</v>
      </c>
      <c r="F44" s="8" t="s">
        <v>25</v>
      </c>
      <c r="G44" s="87" t="s">
        <v>25</v>
      </c>
      <c r="H44" s="87"/>
      <c r="I44"/>
      <c r="J44" s="44"/>
    </row>
    <row r="45" spans="1:10" s="60" customFormat="1" x14ac:dyDescent="0.45">
      <c r="A45"/>
      <c r="B45" s="101"/>
      <c r="C45" s="97" t="s">
        <v>10</v>
      </c>
      <c r="D45" s="4"/>
      <c r="E45" s="41">
        <f>SUM(E38:E44)</f>
        <v>0</v>
      </c>
      <c r="F45" s="8"/>
      <c r="G45" s="87"/>
      <c r="H45" s="87"/>
      <c r="I45"/>
      <c r="J45" s="44"/>
    </row>
    <row r="46" spans="1:10" s="60" customFormat="1" ht="14.65" thickBot="1" x14ac:dyDescent="0.5">
      <c r="A46"/>
      <c r="B46" s="101"/>
      <c r="C46" s="94"/>
      <c r="D46" s="4"/>
      <c r="E46" s="23"/>
      <c r="F46" s="8"/>
      <c r="G46" s="87"/>
      <c r="H46" s="87"/>
      <c r="I46"/>
      <c r="J46" s="44"/>
    </row>
    <row r="47" spans="1:10" s="60" customFormat="1" ht="16.149999999999999" thickBot="1" x14ac:dyDescent="0.55000000000000004">
      <c r="A47"/>
      <c r="B47" s="101"/>
      <c r="C47" s="305" t="s">
        <v>3</v>
      </c>
      <c r="D47" s="306"/>
      <c r="E47" s="28">
        <f>SUM(-E45,E35)</f>
        <v>96397.040000000008</v>
      </c>
      <c r="F47" s="8"/>
      <c r="G47" s="87"/>
      <c r="H47" s="87"/>
      <c r="I47"/>
      <c r="J47" s="44" t="s">
        <v>24</v>
      </c>
    </row>
    <row r="48" spans="1:10" s="60" customFormat="1" x14ac:dyDescent="0.45">
      <c r="A48"/>
      <c r="B48" s="101"/>
      <c r="C48" s="94"/>
      <c r="D48" s="4"/>
      <c r="E48" s="31"/>
      <c r="F48" s="52"/>
      <c r="G48" s="87">
        <f>SUM(E47,-I9)</f>
        <v>96397.040000000008</v>
      </c>
      <c r="H48" s="87"/>
      <c r="I48"/>
      <c r="J48" s="48"/>
    </row>
    <row r="49" spans="1:14" s="60" customFormat="1" x14ac:dyDescent="0.45">
      <c r="A49"/>
      <c r="B49" s="101"/>
      <c r="C49" s="94"/>
      <c r="D49" s="4"/>
      <c r="E49" s="51"/>
      <c r="F49" s="52"/>
      <c r="G49" s="87"/>
      <c r="H49" s="87"/>
      <c r="I49"/>
      <c r="J49" s="48"/>
    </row>
    <row r="50" spans="1:14" s="60" customFormat="1" x14ac:dyDescent="0.45">
      <c r="A50"/>
      <c r="B50" s="100"/>
      <c r="C50" s="77"/>
      <c r="D50"/>
      <c r="E50" s="30"/>
      <c r="F50" s="52"/>
      <c r="G50" s="87"/>
      <c r="H50" s="87"/>
      <c r="I50"/>
      <c r="J50" s="48"/>
    </row>
    <row r="51" spans="1:14" s="60" customFormat="1" x14ac:dyDescent="0.45">
      <c r="A51"/>
      <c r="B51" s="100"/>
      <c r="C51" s="77"/>
      <c r="D51"/>
      <c r="E51" s="30"/>
      <c r="F51" s="8"/>
      <c r="G51" s="87"/>
      <c r="H51" s="87"/>
      <c r="I51"/>
      <c r="J51"/>
    </row>
    <row r="52" spans="1:14" s="8" customFormat="1" x14ac:dyDescent="0.45">
      <c r="A52"/>
      <c r="B52" s="100"/>
      <c r="C52" s="77"/>
      <c r="D52"/>
      <c r="E52" s="30"/>
      <c r="G52" s="87"/>
      <c r="H52" s="87"/>
      <c r="I52"/>
      <c r="J52"/>
      <c r="K52" s="61"/>
      <c r="L52" s="61"/>
      <c r="M52" s="61"/>
      <c r="N52" s="61"/>
    </row>
    <row r="53" spans="1:14" s="8" customFormat="1" x14ac:dyDescent="0.45">
      <c r="A53"/>
      <c r="B53" s="100"/>
      <c r="C53" s="77"/>
      <c r="D53"/>
      <c r="E53" s="30">
        <v>11</v>
      </c>
      <c r="G53" s="87"/>
      <c r="H53" s="87"/>
      <c r="I53"/>
      <c r="J53"/>
      <c r="K53" s="61"/>
      <c r="L53" s="61"/>
      <c r="M53" s="61"/>
      <c r="N53" s="61"/>
    </row>
    <row r="54" spans="1:14" s="8" customFormat="1" x14ac:dyDescent="0.45">
      <c r="A54"/>
      <c r="B54" s="100"/>
      <c r="C54" s="77"/>
      <c r="D54"/>
      <c r="E54" s="30"/>
      <c r="G54" s="87"/>
      <c r="H54" s="87"/>
      <c r="I54"/>
      <c r="J54"/>
      <c r="K54" s="61"/>
      <c r="L54" s="61"/>
      <c r="M54" s="61"/>
      <c r="N54" s="61"/>
    </row>
    <row r="55" spans="1:14" s="8" customFormat="1" x14ac:dyDescent="0.45">
      <c r="A55"/>
      <c r="B55" s="100"/>
      <c r="C55" s="77"/>
      <c r="D55"/>
      <c r="E55" s="30"/>
      <c r="G55" s="87"/>
      <c r="H55" s="87"/>
      <c r="I55"/>
      <c r="J55"/>
      <c r="K55" s="61"/>
      <c r="L55" s="61"/>
      <c r="M55" s="61"/>
      <c r="N55" s="61"/>
    </row>
    <row r="56" spans="1:14" s="8" customFormat="1" x14ac:dyDescent="0.45">
      <c r="A56"/>
      <c r="B56" s="100"/>
      <c r="C56" s="77"/>
      <c r="D56"/>
      <c r="E56" s="36"/>
      <c r="G56" s="87"/>
      <c r="H56" s="87"/>
      <c r="I56"/>
      <c r="J56"/>
      <c r="K56" s="61"/>
      <c r="L56" s="61"/>
      <c r="M56" s="61"/>
      <c r="N56" s="61"/>
    </row>
  </sheetData>
  <mergeCells count="15">
    <mergeCell ref="H5:H6"/>
    <mergeCell ref="B5:B6"/>
    <mergeCell ref="C5:C6"/>
    <mergeCell ref="D5:E6"/>
    <mergeCell ref="F5:F6"/>
    <mergeCell ref="G5:G6"/>
    <mergeCell ref="C43:D43"/>
    <mergeCell ref="C44:D44"/>
    <mergeCell ref="C47:D47"/>
    <mergeCell ref="C30:E30"/>
    <mergeCell ref="C38:D38"/>
    <mergeCell ref="C39:D39"/>
    <mergeCell ref="C40:D40"/>
    <mergeCell ref="C41:D41"/>
    <mergeCell ref="C42:D42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E71AB-4F63-4E3D-9711-D381086EB91E}">
  <dimension ref="B2:D19"/>
  <sheetViews>
    <sheetView showGridLines="0" workbookViewId="0">
      <selection activeCell="C21" sqref="C21"/>
    </sheetView>
  </sheetViews>
  <sheetFormatPr baseColWidth="10" defaultRowHeight="14.25" x14ac:dyDescent="0.45"/>
  <cols>
    <col min="2" max="2" width="16.06640625" customWidth="1"/>
    <col min="3" max="3" width="4.6640625" customWidth="1"/>
    <col min="4" max="4" width="10.9296875" bestFit="1" customWidth="1"/>
    <col min="5" max="7" width="10.73046875" bestFit="1" customWidth="1"/>
    <col min="9" max="9" width="12.33203125" bestFit="1" customWidth="1"/>
  </cols>
  <sheetData>
    <row r="2" spans="2:4" x14ac:dyDescent="0.45">
      <c r="B2" s="229" t="s">
        <v>126</v>
      </c>
    </row>
    <row r="3" spans="2:4" x14ac:dyDescent="0.45">
      <c r="B3" s="111" t="s">
        <v>117</v>
      </c>
      <c r="C3" s="111" t="s">
        <v>88</v>
      </c>
      <c r="D3" s="230">
        <v>1130</v>
      </c>
    </row>
    <row r="4" spans="2:4" x14ac:dyDescent="0.45">
      <c r="B4" s="111" t="s">
        <v>121</v>
      </c>
      <c r="C4" s="111"/>
      <c r="D4" s="230">
        <v>200</v>
      </c>
    </row>
    <row r="5" spans="2:4" x14ac:dyDescent="0.45">
      <c r="B5" s="111" t="s">
        <v>122</v>
      </c>
      <c r="C5" s="111"/>
      <c r="D5" s="230">
        <v>200</v>
      </c>
    </row>
    <row r="6" spans="2:4" x14ac:dyDescent="0.45">
      <c r="B6" s="111" t="s">
        <v>123</v>
      </c>
      <c r="C6" s="111"/>
      <c r="D6" s="230">
        <v>120</v>
      </c>
    </row>
    <row r="7" spans="2:4" x14ac:dyDescent="0.45">
      <c r="B7" s="111" t="s">
        <v>120</v>
      </c>
      <c r="C7" s="111" t="s">
        <v>88</v>
      </c>
      <c r="D7" s="230">
        <v>565</v>
      </c>
    </row>
    <row r="8" spans="2:4" x14ac:dyDescent="0.45">
      <c r="B8" s="111" t="s">
        <v>130</v>
      </c>
      <c r="C8" s="111" t="s">
        <v>88</v>
      </c>
      <c r="D8" s="231" t="s">
        <v>97</v>
      </c>
    </row>
    <row r="9" spans="2:4" x14ac:dyDescent="0.45">
      <c r="B9" s="111" t="s">
        <v>124</v>
      </c>
      <c r="C9" s="111" t="s">
        <v>88</v>
      </c>
      <c r="D9" s="231" t="s">
        <v>97</v>
      </c>
    </row>
    <row r="11" spans="2:4" x14ac:dyDescent="0.45">
      <c r="D11" s="116"/>
    </row>
    <row r="12" spans="2:4" x14ac:dyDescent="0.45">
      <c r="B12" s="229" t="s">
        <v>125</v>
      </c>
    </row>
    <row r="13" spans="2:4" x14ac:dyDescent="0.45">
      <c r="B13" s="111" t="s">
        <v>107</v>
      </c>
      <c r="C13" s="111" t="s">
        <v>88</v>
      </c>
      <c r="D13" s="230" cm="1">
        <f t="array" ref="D13">MMULT(D3,9%)</f>
        <v>101.7</v>
      </c>
    </row>
    <row r="14" spans="2:4" x14ac:dyDescent="0.45">
      <c r="B14" s="111" t="s">
        <v>118</v>
      </c>
      <c r="C14" s="111" t="s">
        <v>88</v>
      </c>
      <c r="D14" s="230">
        <v>154.04</v>
      </c>
    </row>
    <row r="15" spans="2:4" x14ac:dyDescent="0.45">
      <c r="B15" s="111" t="s">
        <v>119</v>
      </c>
      <c r="C15" s="111" t="s">
        <v>88</v>
      </c>
      <c r="D15" s="230">
        <v>149.55000000000001</v>
      </c>
    </row>
    <row r="16" spans="2:4" x14ac:dyDescent="0.45">
      <c r="B16" s="111" t="s">
        <v>109</v>
      </c>
      <c r="C16" s="111" t="s">
        <v>88</v>
      </c>
      <c r="D16" s="230">
        <v>177</v>
      </c>
    </row>
    <row r="17" spans="2:4" x14ac:dyDescent="0.45">
      <c r="B17" s="111" t="s">
        <v>127</v>
      </c>
      <c r="C17" s="111" t="s">
        <v>25</v>
      </c>
      <c r="D17" s="230">
        <v>1450</v>
      </c>
    </row>
    <row r="18" spans="2:4" x14ac:dyDescent="0.45">
      <c r="B18" s="111" t="s">
        <v>128</v>
      </c>
      <c r="C18" s="111"/>
      <c r="D18" s="230">
        <v>450</v>
      </c>
    </row>
    <row r="19" spans="2:4" x14ac:dyDescent="0.45">
      <c r="B19" s="111" t="s">
        <v>129</v>
      </c>
      <c r="C19" s="111"/>
      <c r="D19" s="230">
        <v>300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CF80B-9A13-4F82-80BF-590110B3AF1B}">
  <dimension ref="A2:J42"/>
  <sheetViews>
    <sheetView topLeftCell="A15" workbookViewId="0">
      <selection activeCell="E23" sqref="E23"/>
    </sheetView>
  </sheetViews>
  <sheetFormatPr baseColWidth="10" defaultRowHeight="14.25" x14ac:dyDescent="0.45"/>
  <cols>
    <col min="2" max="2" width="12.265625" bestFit="1" customWidth="1"/>
    <col min="3" max="3" width="4.6640625" customWidth="1"/>
    <col min="4" max="4" width="10.9296875" bestFit="1" customWidth="1"/>
    <col min="5" max="7" width="10.73046875" bestFit="1" customWidth="1"/>
    <col min="9" max="9" width="12.33203125" bestFit="1" customWidth="1"/>
  </cols>
  <sheetData>
    <row r="2" spans="2:10" x14ac:dyDescent="0.45">
      <c r="B2" s="3" t="s">
        <v>100</v>
      </c>
    </row>
    <row r="3" spans="2:10" x14ac:dyDescent="0.45">
      <c r="B3" s="15" t="s">
        <v>90</v>
      </c>
      <c r="C3" s="15" t="s">
        <v>99</v>
      </c>
      <c r="D3" s="15" t="s">
        <v>88</v>
      </c>
      <c r="E3" s="15" t="s">
        <v>93</v>
      </c>
      <c r="F3" s="15" t="s">
        <v>94</v>
      </c>
      <c r="G3" s="15" t="s">
        <v>95</v>
      </c>
      <c r="H3" s="15" t="s">
        <v>96</v>
      </c>
    </row>
    <row r="4" spans="2:10" x14ac:dyDescent="0.45">
      <c r="B4" s="114" t="s">
        <v>102</v>
      </c>
      <c r="C4" s="212">
        <v>1</v>
      </c>
      <c r="D4" s="211">
        <v>2680</v>
      </c>
      <c r="E4" s="211"/>
      <c r="F4" s="211"/>
      <c r="G4" s="211">
        <v>120</v>
      </c>
      <c r="J4" s="211">
        <f t="shared" ref="J4:J14" si="0">SUM(D4:I4)</f>
        <v>2800</v>
      </c>
    </row>
    <row r="5" spans="2:10" x14ac:dyDescent="0.45">
      <c r="B5" s="114" t="s">
        <v>107</v>
      </c>
      <c r="C5" s="212">
        <v>1</v>
      </c>
      <c r="D5" s="211" cm="1">
        <f t="array" ref="D5">MMULT(D4,9%)</f>
        <v>241.2</v>
      </c>
      <c r="E5" s="211"/>
      <c r="F5" s="211"/>
      <c r="G5" s="211"/>
      <c r="J5" s="211">
        <f t="shared" si="0"/>
        <v>241.2</v>
      </c>
    </row>
    <row r="6" spans="2:10" x14ac:dyDescent="0.45">
      <c r="B6" s="114" t="s">
        <v>98</v>
      </c>
      <c r="C6" s="212">
        <v>1</v>
      </c>
      <c r="D6" s="211">
        <v>2100</v>
      </c>
      <c r="E6" s="211"/>
      <c r="F6" s="211">
        <v>100</v>
      </c>
      <c r="G6" s="211">
        <v>120</v>
      </c>
      <c r="J6" s="211">
        <f t="shared" si="0"/>
        <v>2320</v>
      </c>
    </row>
    <row r="7" spans="2:10" x14ac:dyDescent="0.45">
      <c r="B7" s="114" t="s">
        <v>107</v>
      </c>
      <c r="C7" s="212">
        <v>1</v>
      </c>
      <c r="D7" s="211" cm="1">
        <f t="array" ref="D7">MMULT(D6,9%)</f>
        <v>189</v>
      </c>
      <c r="E7" s="211"/>
      <c r="F7" s="211"/>
      <c r="G7" s="211"/>
      <c r="J7" s="211">
        <f t="shared" si="0"/>
        <v>189</v>
      </c>
    </row>
    <row r="8" spans="2:10" x14ac:dyDescent="0.45">
      <c r="B8" s="114" t="s">
        <v>91</v>
      </c>
      <c r="C8" s="212">
        <v>10</v>
      </c>
      <c r="D8" s="211">
        <v>1130</v>
      </c>
      <c r="E8" s="211">
        <v>200</v>
      </c>
      <c r="F8" s="211">
        <v>200</v>
      </c>
      <c r="G8" s="211">
        <v>120</v>
      </c>
      <c r="H8" s="6" t="s">
        <v>97</v>
      </c>
      <c r="J8" s="211">
        <f t="shared" si="0"/>
        <v>1650</v>
      </c>
    </row>
    <row r="9" spans="2:10" x14ac:dyDescent="0.45">
      <c r="B9" s="114" t="s">
        <v>92</v>
      </c>
      <c r="C9" s="212">
        <v>3</v>
      </c>
      <c r="D9" s="211">
        <v>1130</v>
      </c>
      <c r="E9" s="211">
        <v>170</v>
      </c>
      <c r="F9" s="211">
        <v>200</v>
      </c>
      <c r="G9" s="211">
        <v>120</v>
      </c>
      <c r="H9" s="6" t="s">
        <v>97</v>
      </c>
      <c r="J9" s="211">
        <f t="shared" si="0"/>
        <v>1620</v>
      </c>
    </row>
    <row r="10" spans="2:10" x14ac:dyDescent="0.45">
      <c r="B10" s="114" t="s">
        <v>107</v>
      </c>
      <c r="C10" s="212">
        <v>1</v>
      </c>
      <c r="D10" s="211" cm="1">
        <f t="array" ref="D10">MMULT(D9,9%)</f>
        <v>101.7</v>
      </c>
      <c r="E10" s="211"/>
      <c r="F10" s="211"/>
      <c r="G10" s="211"/>
      <c r="H10" s="6"/>
      <c r="J10" s="211">
        <f t="shared" si="0"/>
        <v>101.7</v>
      </c>
    </row>
    <row r="11" spans="2:10" x14ac:dyDescent="0.45">
      <c r="B11" s="114" t="s">
        <v>108</v>
      </c>
      <c r="C11" s="212">
        <v>14</v>
      </c>
      <c r="D11" s="211">
        <v>456.97</v>
      </c>
      <c r="E11" s="211"/>
      <c r="F11" s="211"/>
      <c r="G11" s="211"/>
      <c r="H11" s="6"/>
      <c r="J11" s="211">
        <f t="shared" si="0"/>
        <v>456.97</v>
      </c>
    </row>
    <row r="12" spans="2:10" x14ac:dyDescent="0.45">
      <c r="B12" s="114" t="s">
        <v>109</v>
      </c>
      <c r="C12" s="212">
        <v>14</v>
      </c>
      <c r="D12" s="211">
        <v>177</v>
      </c>
      <c r="E12" s="211"/>
      <c r="F12" s="211"/>
      <c r="G12" s="211"/>
      <c r="H12" s="6"/>
      <c r="J12" s="211">
        <f t="shared" si="0"/>
        <v>177</v>
      </c>
    </row>
    <row r="13" spans="2:10" x14ac:dyDescent="0.45">
      <c r="B13" s="114" t="s">
        <v>104</v>
      </c>
      <c r="C13" s="212">
        <v>1</v>
      </c>
      <c r="D13" s="211">
        <v>600</v>
      </c>
      <c r="E13" s="211"/>
      <c r="F13" s="211"/>
      <c r="G13" s="211"/>
      <c r="H13" s="6"/>
      <c r="J13" s="211">
        <f t="shared" si="0"/>
        <v>600</v>
      </c>
    </row>
    <row r="14" spans="2:10" x14ac:dyDescent="0.45">
      <c r="B14" s="114" t="s">
        <v>103</v>
      </c>
      <c r="C14" s="212">
        <v>4</v>
      </c>
      <c r="D14" s="211">
        <v>3600</v>
      </c>
      <c r="E14" s="211"/>
      <c r="F14" s="211"/>
      <c r="G14" s="211"/>
      <c r="H14" s="6"/>
      <c r="J14" s="211">
        <f t="shared" si="0"/>
        <v>3600</v>
      </c>
    </row>
    <row r="15" spans="2:10" x14ac:dyDescent="0.45">
      <c r="B15" s="114"/>
      <c r="C15" s="212"/>
      <c r="E15" s="211"/>
      <c r="F15" s="211"/>
      <c r="G15" s="211"/>
      <c r="H15" s="6"/>
      <c r="J15" s="211">
        <f>SUM(J4:J14)</f>
        <v>13755.87</v>
      </c>
    </row>
    <row r="16" spans="2:10" x14ac:dyDescent="0.45">
      <c r="D16" s="211" t="s">
        <v>25</v>
      </c>
      <c r="E16" s="211" t="s">
        <v>25</v>
      </c>
      <c r="F16" s="211" t="s">
        <v>25</v>
      </c>
      <c r="G16" s="211" t="s">
        <v>25</v>
      </c>
    </row>
    <row r="17" spans="1:9" x14ac:dyDescent="0.45">
      <c r="B17" s="5" t="s">
        <v>101</v>
      </c>
    </row>
    <row r="18" spans="1:9" x14ac:dyDescent="0.45">
      <c r="B18" s="114" t="s">
        <v>102</v>
      </c>
      <c r="C18" s="212">
        <v>1</v>
      </c>
      <c r="D18" s="211">
        <f>2680*12*1</f>
        <v>32160</v>
      </c>
      <c r="E18" s="211"/>
      <c r="F18" s="211"/>
      <c r="G18" s="211">
        <f>120*12</f>
        <v>1440</v>
      </c>
    </row>
    <row r="19" spans="1:9" x14ac:dyDescent="0.45">
      <c r="B19" s="114" t="s">
        <v>98</v>
      </c>
      <c r="C19" s="212">
        <v>1</v>
      </c>
      <c r="D19" s="211">
        <f>2100*12*1</f>
        <v>25200</v>
      </c>
      <c r="E19" s="211"/>
      <c r="F19" s="211">
        <f>100*12</f>
        <v>1200</v>
      </c>
      <c r="G19" s="211">
        <f>120*12</f>
        <v>1440</v>
      </c>
    </row>
    <row r="20" spans="1:9" x14ac:dyDescent="0.45">
      <c r="B20" s="114" t="s">
        <v>91</v>
      </c>
      <c r="C20" s="212">
        <v>10</v>
      </c>
      <c r="D20" s="211">
        <f>1130*13*10</f>
        <v>146900</v>
      </c>
      <c r="E20" s="211">
        <f>200*12*10</f>
        <v>24000</v>
      </c>
      <c r="F20" s="211">
        <f>200*12*10</f>
        <v>24000</v>
      </c>
      <c r="G20" s="211">
        <f>120*12*10</f>
        <v>14400</v>
      </c>
    </row>
    <row r="21" spans="1:9" x14ac:dyDescent="0.45">
      <c r="B21" s="114" t="s">
        <v>92</v>
      </c>
      <c r="C21" s="212">
        <v>3</v>
      </c>
      <c r="D21" s="211">
        <f>1130*13*3</f>
        <v>44070</v>
      </c>
      <c r="E21" s="211">
        <f>170*12*10</f>
        <v>20400</v>
      </c>
      <c r="F21" s="211">
        <f>200*12*10</f>
        <v>24000</v>
      </c>
      <c r="G21" s="211">
        <f>120*12*10</f>
        <v>14400</v>
      </c>
    </row>
    <row r="22" spans="1:9" x14ac:dyDescent="0.45">
      <c r="B22" s="114" t="s">
        <v>103</v>
      </c>
      <c r="C22" s="212">
        <v>4</v>
      </c>
      <c r="D22" s="211">
        <f>D14*12</f>
        <v>43200</v>
      </c>
      <c r="E22" s="211"/>
      <c r="F22" s="211"/>
      <c r="G22" s="211"/>
    </row>
    <row r="23" spans="1:9" x14ac:dyDescent="0.45">
      <c r="B23" s="114" t="s">
        <v>104</v>
      </c>
      <c r="C23" s="212">
        <v>1</v>
      </c>
      <c r="D23" s="211">
        <f>D13*12</f>
        <v>7200</v>
      </c>
      <c r="E23" s="211"/>
      <c r="F23" s="211"/>
      <c r="G23" s="211"/>
    </row>
    <row r="24" spans="1:9" x14ac:dyDescent="0.45">
      <c r="B24" s="114"/>
      <c r="C24" s="212"/>
      <c r="D24" s="211"/>
      <c r="E24" s="211"/>
      <c r="F24" s="211"/>
      <c r="G24" s="211"/>
    </row>
    <row r="25" spans="1:9" x14ac:dyDescent="0.45">
      <c r="B25" s="114"/>
      <c r="C25" s="212"/>
      <c r="D25" s="211"/>
      <c r="E25" s="211"/>
      <c r="F25" s="211"/>
      <c r="G25" s="211"/>
    </row>
    <row r="26" spans="1:9" x14ac:dyDescent="0.45">
      <c r="B26" s="5" t="s">
        <v>24</v>
      </c>
      <c r="C26" s="3"/>
      <c r="D26" s="213">
        <f>SUM(D18:D23)</f>
        <v>298730</v>
      </c>
      <c r="E26" s="213">
        <f>SUM(E18:E21)</f>
        <v>44400</v>
      </c>
      <c r="F26" s="213">
        <f>SUM(F18:F21)</f>
        <v>49200</v>
      </c>
      <c r="G26" s="213">
        <f>SUM(G18:G21)</f>
        <v>31680</v>
      </c>
      <c r="H26" s="3"/>
      <c r="I26" s="218">
        <f>SUM(D26:H26)</f>
        <v>424010</v>
      </c>
    </row>
    <row r="27" spans="1:9" x14ac:dyDescent="0.45">
      <c r="H27">
        <v>12</v>
      </c>
      <c r="I27" s="214" cm="1">
        <f t="array" ref="I27">MMULT(I26,1/H27)</f>
        <v>35334.166666666664</v>
      </c>
    </row>
    <row r="28" spans="1:9" x14ac:dyDescent="0.45">
      <c r="B28" s="5" t="s">
        <v>105</v>
      </c>
    </row>
    <row r="29" spans="1:9" x14ac:dyDescent="0.45">
      <c r="A29" t="s">
        <v>101</v>
      </c>
      <c r="B29" s="114" t="s">
        <v>33</v>
      </c>
      <c r="D29" s="211">
        <v>69200</v>
      </c>
      <c r="E29" s="211"/>
      <c r="F29" s="211"/>
      <c r="G29" s="211"/>
    </row>
    <row r="30" spans="1:9" x14ac:dyDescent="0.45">
      <c r="A30" t="s">
        <v>101</v>
      </c>
      <c r="B30" s="114" t="s">
        <v>5</v>
      </c>
      <c r="D30" s="211">
        <v>1200</v>
      </c>
      <c r="E30" s="211"/>
      <c r="F30" s="211"/>
      <c r="G30" s="211"/>
    </row>
    <row r="31" spans="1:9" x14ac:dyDescent="0.45">
      <c r="A31" t="s">
        <v>101</v>
      </c>
      <c r="B31" s="114" t="s">
        <v>106</v>
      </c>
      <c r="D31" s="211">
        <v>29355</v>
      </c>
      <c r="E31" s="211"/>
      <c r="F31" s="211"/>
      <c r="G31" s="211"/>
    </row>
    <row r="32" spans="1:9" x14ac:dyDescent="0.45">
      <c r="A32" t="s">
        <v>101</v>
      </c>
      <c r="B32" s="114" t="s">
        <v>110</v>
      </c>
      <c r="D32" s="215">
        <v>60000</v>
      </c>
      <c r="E32" s="211"/>
      <c r="F32" s="211"/>
      <c r="G32" s="211"/>
    </row>
    <row r="33" spans="2:9" x14ac:dyDescent="0.45">
      <c r="B33" s="5" t="s">
        <v>24</v>
      </c>
      <c r="C33" s="3"/>
      <c r="D33" s="213">
        <f>SUM(D29:D32)</f>
        <v>159755</v>
      </c>
      <c r="E33" s="213" t="s">
        <v>25</v>
      </c>
      <c r="F33" s="213" t="s">
        <v>25</v>
      </c>
      <c r="G33" s="213" t="s">
        <v>25</v>
      </c>
      <c r="H33" s="3"/>
      <c r="I33" s="218">
        <f>SUM(D33:H33)</f>
        <v>159755</v>
      </c>
    </row>
    <row r="34" spans="2:9" x14ac:dyDescent="0.45">
      <c r="H34">
        <v>12</v>
      </c>
      <c r="I34" s="214" cm="1">
        <f t="array" ref="I34">MMULT(I33,1/H34)</f>
        <v>13312.916666666666</v>
      </c>
    </row>
    <row r="35" spans="2:9" x14ac:dyDescent="0.45">
      <c r="D35" s="211"/>
      <c r="E35" s="211"/>
      <c r="F35" s="211"/>
      <c r="G35" s="211"/>
    </row>
    <row r="37" spans="2:9" x14ac:dyDescent="0.45">
      <c r="H37" t="s">
        <v>24</v>
      </c>
      <c r="I37" s="214">
        <f>SUM(I27,I34)</f>
        <v>48647.083333333328</v>
      </c>
    </row>
    <row r="40" spans="2:9" x14ac:dyDescent="0.45">
      <c r="G40" s="216">
        <v>310</v>
      </c>
      <c r="H40" s="6">
        <v>180</v>
      </c>
      <c r="I40" s="216" cm="1">
        <f t="array" ref="I40">MMULT(G40,H40)</f>
        <v>55800</v>
      </c>
    </row>
    <row r="42" spans="2:9" x14ac:dyDescent="0.45">
      <c r="H42" t="s">
        <v>35</v>
      </c>
      <c r="I42" s="217">
        <f>SUM(I40,-I37)</f>
        <v>7152.9166666666715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E1BDC-57C5-4987-90DD-5DE51FBE1FF4}">
  <dimension ref="A1:J33"/>
  <sheetViews>
    <sheetView workbookViewId="0">
      <selection activeCell="B18" sqref="B18"/>
    </sheetView>
  </sheetViews>
  <sheetFormatPr baseColWidth="10" defaultRowHeight="14.25" x14ac:dyDescent="0.45"/>
  <cols>
    <col min="1" max="1" width="5.9296875" bestFit="1" customWidth="1"/>
    <col min="2" max="2" width="10.9296875" style="116" bestFit="1" customWidth="1"/>
    <col min="3" max="3" width="12.73046875" style="116" customWidth="1"/>
    <col min="4" max="4" width="12.06640625" bestFit="1" customWidth="1"/>
    <col min="9" max="9" width="15.3984375" bestFit="1" customWidth="1"/>
    <col min="10" max="10" width="14.3984375" bestFit="1" customWidth="1"/>
  </cols>
  <sheetData>
    <row r="1" spans="1:4" x14ac:dyDescent="0.45">
      <c r="D1" s="129" t="s">
        <v>25</v>
      </c>
    </row>
    <row r="2" spans="1:4" x14ac:dyDescent="0.45">
      <c r="A2" s="6" t="s">
        <v>64</v>
      </c>
      <c r="B2" s="122" t="s">
        <v>65</v>
      </c>
      <c r="C2" s="122" t="s">
        <v>66</v>
      </c>
      <c r="D2" s="6" t="s">
        <v>67</v>
      </c>
    </row>
    <row r="3" spans="1:4" x14ac:dyDescent="0.45">
      <c r="A3" s="120">
        <v>45658</v>
      </c>
      <c r="B3" s="121">
        <f>SUM('EEFF 2026'!C3)</f>
        <v>39351.879999999997</v>
      </c>
      <c r="C3" s="121">
        <v>40000</v>
      </c>
      <c r="D3" s="121">
        <f>SUM(-B3,C3)</f>
        <v>648.12000000000262</v>
      </c>
    </row>
    <row r="4" spans="1:4" x14ac:dyDescent="0.45">
      <c r="A4" s="120">
        <v>45689</v>
      </c>
      <c r="B4" s="121">
        <f>SUM('EEFF 2026'!C4)</f>
        <v>33844.269999999997</v>
      </c>
      <c r="C4" s="121">
        <f>SUM(C3)</f>
        <v>40000</v>
      </c>
      <c r="D4" s="121">
        <f t="shared" ref="D4:D11" si="0">SUM(-B4,C4)</f>
        <v>6155.7300000000032</v>
      </c>
    </row>
    <row r="5" spans="1:4" x14ac:dyDescent="0.45">
      <c r="A5" s="120">
        <v>45717</v>
      </c>
      <c r="B5" s="121">
        <f>SUM('EEFF 2026'!C5)</f>
        <v>17549.21</v>
      </c>
      <c r="C5" s="121">
        <f t="shared" ref="C5:C14" si="1">SUM(C4)</f>
        <v>40000</v>
      </c>
      <c r="D5" s="121">
        <f t="shared" si="0"/>
        <v>22450.79</v>
      </c>
    </row>
    <row r="6" spans="1:4" x14ac:dyDescent="0.45">
      <c r="A6" s="120">
        <v>45748</v>
      </c>
      <c r="B6" s="121">
        <f>SUM('EEFF 2026'!C6)</f>
        <v>0</v>
      </c>
      <c r="C6" s="121">
        <f t="shared" si="1"/>
        <v>40000</v>
      </c>
      <c r="D6" s="121">
        <f t="shared" si="0"/>
        <v>40000</v>
      </c>
    </row>
    <row r="7" spans="1:4" x14ac:dyDescent="0.45">
      <c r="A7" s="120">
        <v>45778</v>
      </c>
      <c r="B7" s="121">
        <f>SUM('EEFF 2026'!C7)</f>
        <v>0</v>
      </c>
      <c r="C7" s="121">
        <f t="shared" si="1"/>
        <v>40000</v>
      </c>
      <c r="D7" s="121">
        <f t="shared" si="0"/>
        <v>40000</v>
      </c>
    </row>
    <row r="8" spans="1:4" x14ac:dyDescent="0.45">
      <c r="A8" s="120">
        <v>45809</v>
      </c>
      <c r="B8" s="121">
        <f>SUM('EEFF 2026'!C8)</f>
        <v>0</v>
      </c>
      <c r="C8" s="121">
        <f t="shared" si="1"/>
        <v>40000</v>
      </c>
      <c r="D8" s="121">
        <f t="shared" si="0"/>
        <v>40000</v>
      </c>
    </row>
    <row r="9" spans="1:4" x14ac:dyDescent="0.45">
      <c r="A9" s="120">
        <v>45839</v>
      </c>
      <c r="B9" s="121">
        <f>SUM('EEFF 2026'!C9)</f>
        <v>0</v>
      </c>
      <c r="C9" s="121">
        <f t="shared" si="1"/>
        <v>40000</v>
      </c>
      <c r="D9" s="121">
        <f t="shared" si="0"/>
        <v>40000</v>
      </c>
    </row>
    <row r="10" spans="1:4" x14ac:dyDescent="0.45">
      <c r="A10" s="120">
        <v>45870</v>
      </c>
      <c r="B10" s="121">
        <f>SUM('EEFF 2026'!C10)</f>
        <v>0</v>
      </c>
      <c r="C10" s="121">
        <f t="shared" si="1"/>
        <v>40000</v>
      </c>
      <c r="D10" s="121">
        <f t="shared" si="0"/>
        <v>40000</v>
      </c>
    </row>
    <row r="11" spans="1:4" x14ac:dyDescent="0.45">
      <c r="A11" s="120">
        <v>45901</v>
      </c>
      <c r="B11" s="121">
        <f>SUM('EEFF 2026'!C11)</f>
        <v>0</v>
      </c>
      <c r="C11" s="121">
        <f t="shared" si="1"/>
        <v>40000</v>
      </c>
      <c r="D11" s="121">
        <f t="shared" si="0"/>
        <v>40000</v>
      </c>
    </row>
    <row r="12" spans="1:4" x14ac:dyDescent="0.45">
      <c r="A12" s="120">
        <v>45931</v>
      </c>
      <c r="B12" s="121">
        <f>SUM('EEFF 2026'!C12)</f>
        <v>0</v>
      </c>
      <c r="C12" s="121">
        <f t="shared" si="1"/>
        <v>40000</v>
      </c>
      <c r="D12" s="121" t="s">
        <v>25</v>
      </c>
    </row>
    <row r="13" spans="1:4" x14ac:dyDescent="0.45">
      <c r="A13" s="120">
        <v>45962</v>
      </c>
      <c r="B13" s="121">
        <f>SUM('EEFF 2026'!C13)</f>
        <v>0</v>
      </c>
      <c r="C13" s="121">
        <f t="shared" si="1"/>
        <v>40000</v>
      </c>
      <c r="D13" s="121" t="s">
        <v>25</v>
      </c>
    </row>
    <row r="14" spans="1:4" x14ac:dyDescent="0.45">
      <c r="A14" s="120">
        <v>45992</v>
      </c>
      <c r="B14" s="121">
        <f>SUM('EEFF 2026'!C14)</f>
        <v>0</v>
      </c>
      <c r="C14" s="121">
        <f t="shared" si="1"/>
        <v>40000</v>
      </c>
      <c r="D14" s="121" t="s">
        <v>25</v>
      </c>
    </row>
    <row r="15" spans="1:4" x14ac:dyDescent="0.45">
      <c r="D15" s="130">
        <f>SUM(D3:D14)</f>
        <v>269254.64</v>
      </c>
    </row>
    <row r="22" spans="1:10" x14ac:dyDescent="0.45">
      <c r="C22"/>
    </row>
    <row r="25" spans="1:10" x14ac:dyDescent="0.45">
      <c r="B25" s="116" t="s">
        <v>83</v>
      </c>
      <c r="D25">
        <v>15</v>
      </c>
      <c r="J25" s="6" t="s">
        <v>87</v>
      </c>
    </row>
    <row r="26" spans="1:10" x14ac:dyDescent="0.45">
      <c r="A26">
        <v>2018</v>
      </c>
      <c r="B26" s="116">
        <v>930</v>
      </c>
      <c r="C26" s="116">
        <f>SUM(B26)-930</f>
        <v>0</v>
      </c>
      <c r="D26" cm="1">
        <f t="array" ref="D26">MMULT(C26,$D$25)</f>
        <v>0</v>
      </c>
      <c r="H26" s="15" t="s">
        <v>88</v>
      </c>
      <c r="I26" s="15">
        <v>14</v>
      </c>
      <c r="J26" s="208">
        <v>0.09</v>
      </c>
    </row>
    <row r="27" spans="1:10" x14ac:dyDescent="0.45">
      <c r="A27">
        <v>2019</v>
      </c>
      <c r="B27" s="116">
        <v>930</v>
      </c>
      <c r="C27" s="116">
        <f>SUM(B27)-B26</f>
        <v>0</v>
      </c>
      <c r="D27" cm="1">
        <f t="array" ref="D27">MMULT(C27,$D$25)</f>
        <v>0</v>
      </c>
      <c r="H27" s="8">
        <v>1025</v>
      </c>
      <c r="I27" s="74" cm="1">
        <f t="array" ref="I27">MMULT(H27,I26)</f>
        <v>14350</v>
      </c>
      <c r="J27" s="74" cm="1">
        <f t="array" ref="J27">MMULT(I27,J26)</f>
        <v>1291.5</v>
      </c>
    </row>
    <row r="28" spans="1:10" x14ac:dyDescent="0.45">
      <c r="A28">
        <v>2020</v>
      </c>
      <c r="B28" s="116">
        <v>930</v>
      </c>
      <c r="C28" s="116">
        <f t="shared" ref="C28:C33" si="2">SUM(B28)-B27</f>
        <v>0</v>
      </c>
      <c r="D28" cm="1">
        <f t="array" ref="D28">MMULT(C28,$D$25)</f>
        <v>0</v>
      </c>
      <c r="H28" s="8">
        <v>1130</v>
      </c>
      <c r="I28" s="74" cm="1">
        <f t="array" ref="I28">MMULT(H28,I26)</f>
        <v>15820</v>
      </c>
      <c r="J28" s="74" cm="1">
        <f t="array" ref="J28">MMULT(I28,J26)</f>
        <v>1423.8</v>
      </c>
    </row>
    <row r="29" spans="1:10" x14ac:dyDescent="0.45">
      <c r="A29">
        <v>2021</v>
      </c>
      <c r="B29" s="116">
        <v>930</v>
      </c>
      <c r="C29" s="116">
        <f t="shared" si="2"/>
        <v>0</v>
      </c>
      <c r="D29" cm="1">
        <f t="array" ref="D29">MMULT(C29,$D$25)</f>
        <v>0</v>
      </c>
      <c r="H29" s="8" t="s">
        <v>86</v>
      </c>
      <c r="I29" s="209">
        <f>SUM(I28,-I27)</f>
        <v>1470</v>
      </c>
      <c r="J29" s="209">
        <f>SUM(J28,-J27)</f>
        <v>132.29999999999995</v>
      </c>
    </row>
    <row r="30" spans="1:10" x14ac:dyDescent="0.45">
      <c r="A30">
        <v>2022</v>
      </c>
      <c r="B30" s="116">
        <v>1025</v>
      </c>
      <c r="C30" s="116">
        <f t="shared" si="2"/>
        <v>95</v>
      </c>
      <c r="D30" cm="1">
        <f t="array" ref="D30">MMULT(C30,$D$25)</f>
        <v>1425</v>
      </c>
      <c r="H30" s="15" t="s">
        <v>89</v>
      </c>
      <c r="I30" s="326">
        <f>SUM(I29,J29)</f>
        <v>1602.3</v>
      </c>
      <c r="J30" s="327"/>
    </row>
    <row r="31" spans="1:10" x14ac:dyDescent="0.45">
      <c r="A31">
        <v>2023</v>
      </c>
      <c r="B31" s="116">
        <v>1025</v>
      </c>
      <c r="C31" s="116">
        <f t="shared" si="2"/>
        <v>0</v>
      </c>
      <c r="D31" cm="1">
        <f t="array" ref="D31">MMULT(C31,$D$25)</f>
        <v>0</v>
      </c>
    </row>
    <row r="32" spans="1:10" x14ac:dyDescent="0.45">
      <c r="A32">
        <v>2024</v>
      </c>
      <c r="B32" s="116">
        <v>1025</v>
      </c>
      <c r="C32" s="116">
        <f t="shared" si="2"/>
        <v>0</v>
      </c>
      <c r="D32" cm="1">
        <f t="array" ref="D32">MMULT(C32,$D$25)</f>
        <v>0</v>
      </c>
    </row>
    <row r="33" spans="1:4" x14ac:dyDescent="0.45">
      <c r="A33">
        <v>2024</v>
      </c>
      <c r="B33" s="116">
        <v>1130</v>
      </c>
      <c r="C33" s="116">
        <f t="shared" si="2"/>
        <v>105</v>
      </c>
      <c r="D33" cm="1">
        <f t="array" ref="D33">MMULT(C33,$D$25)</f>
        <v>1575</v>
      </c>
    </row>
  </sheetData>
  <mergeCells count="1">
    <mergeCell ref="I30:J30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C2:R212"/>
  <sheetViews>
    <sheetView showGridLines="0" topLeftCell="A94" zoomScaleNormal="100" workbookViewId="0">
      <selection activeCell="G182" sqref="G182"/>
    </sheetView>
  </sheetViews>
  <sheetFormatPr baseColWidth="10" defaultRowHeight="14.25" x14ac:dyDescent="0.45"/>
  <cols>
    <col min="1" max="1" width="3.86328125" customWidth="1"/>
    <col min="2" max="2" width="7.1328125" customWidth="1"/>
    <col min="4" max="5" width="14.265625" customWidth="1"/>
    <col min="6" max="6" width="5.73046875" customWidth="1"/>
    <col min="7" max="7" width="5.3984375" customWidth="1"/>
    <col min="8" max="8" width="11.3984375" style="6"/>
    <col min="9" max="9" width="11.59765625" style="6" customWidth="1"/>
    <col min="10" max="10" width="11.86328125" bestFit="1" customWidth="1"/>
    <col min="11" max="11" width="12.3984375" customWidth="1"/>
    <col min="12" max="12" width="9.6640625" customWidth="1"/>
    <col min="13" max="13" width="10.73046875" style="6" customWidth="1"/>
    <col min="14" max="14" width="9.86328125" style="6" customWidth="1"/>
    <col min="15" max="15" width="14.265625" bestFit="1" customWidth="1"/>
    <col min="16" max="16" width="12.265625" style="6" bestFit="1" customWidth="1"/>
    <col min="17" max="17" width="11" style="6" customWidth="1"/>
    <col min="18" max="18" width="8.59765625" style="6" bestFit="1" customWidth="1"/>
  </cols>
  <sheetData>
    <row r="2" spans="3:17" x14ac:dyDescent="0.45">
      <c r="C2" s="3" t="s">
        <v>50</v>
      </c>
      <c r="M2" s="6" t="s">
        <v>25</v>
      </c>
      <c r="N2" s="6" t="s">
        <v>25</v>
      </c>
    </row>
    <row r="3" spans="3:17" ht="14.65" thickBot="1" x14ac:dyDescent="0.5">
      <c r="D3" s="15" t="s">
        <v>47</v>
      </c>
      <c r="E3" s="15" t="s">
        <v>46</v>
      </c>
      <c r="F3" s="63"/>
      <c r="H3" s="15" t="s">
        <v>38</v>
      </c>
      <c r="M3" s="15" t="s">
        <v>37</v>
      </c>
      <c r="P3" s="6" t="s">
        <v>133</v>
      </c>
    </row>
    <row r="4" spans="3:17" ht="15" customHeight="1" x14ac:dyDescent="0.45">
      <c r="C4" s="164">
        <v>43467</v>
      </c>
      <c r="D4" s="165">
        <v>500</v>
      </c>
      <c r="E4" s="166"/>
      <c r="F4" s="8"/>
      <c r="H4" s="154" t="s">
        <v>39</v>
      </c>
      <c r="I4" s="155">
        <v>43407</v>
      </c>
      <c r="J4" s="156">
        <v>1700</v>
      </c>
      <c r="K4" s="73"/>
      <c r="M4" s="32">
        <v>43040</v>
      </c>
      <c r="N4" s="33">
        <v>3600</v>
      </c>
      <c r="P4" s="65">
        <v>43407</v>
      </c>
      <c r="Q4" s="67">
        <v>1700</v>
      </c>
    </row>
    <row r="5" spans="3:17" ht="15" customHeight="1" x14ac:dyDescent="0.45">
      <c r="C5" s="167">
        <v>43491</v>
      </c>
      <c r="D5" s="62">
        <v>500</v>
      </c>
      <c r="E5" s="168"/>
      <c r="F5" s="8"/>
      <c r="H5" s="157"/>
      <c r="I5" s="158">
        <v>43419</v>
      </c>
      <c r="J5" s="156">
        <v>3400</v>
      </c>
      <c r="K5" s="73"/>
      <c r="M5" s="32">
        <v>43070</v>
      </c>
      <c r="N5" s="33">
        <v>3600</v>
      </c>
      <c r="P5" s="65">
        <v>43103</v>
      </c>
      <c r="Q5" s="72">
        <v>10000</v>
      </c>
    </row>
    <row r="6" spans="3:17" ht="15" customHeight="1" x14ac:dyDescent="0.45">
      <c r="C6" s="167">
        <v>43535</v>
      </c>
      <c r="D6" s="62">
        <v>500</v>
      </c>
      <c r="E6" s="168"/>
      <c r="F6" s="8"/>
      <c r="H6" s="157"/>
      <c r="I6" s="158">
        <v>43439</v>
      </c>
      <c r="J6" s="156">
        <v>1700</v>
      </c>
      <c r="K6" s="73"/>
      <c r="M6" s="32">
        <v>43101</v>
      </c>
      <c r="N6" s="33">
        <v>3600</v>
      </c>
      <c r="P6" s="65">
        <v>43131</v>
      </c>
      <c r="Q6" s="72">
        <v>3159.99</v>
      </c>
    </row>
    <row r="7" spans="3:17" ht="15" customHeight="1" x14ac:dyDescent="0.45">
      <c r="C7" s="167">
        <v>43558</v>
      </c>
      <c r="D7" s="62" t="s">
        <v>25</v>
      </c>
      <c r="E7" s="168">
        <v>5040.24</v>
      </c>
      <c r="F7" s="8"/>
      <c r="H7" s="157"/>
      <c r="I7" s="158">
        <v>43456</v>
      </c>
      <c r="J7" s="156">
        <v>1700</v>
      </c>
      <c r="K7" s="73"/>
      <c r="L7" s="8"/>
      <c r="M7" s="32">
        <v>43132</v>
      </c>
      <c r="N7" s="33">
        <v>3600</v>
      </c>
      <c r="P7" s="65">
        <v>43167</v>
      </c>
      <c r="Q7" s="72">
        <v>3159.99</v>
      </c>
    </row>
    <row r="8" spans="3:17" ht="15" customHeight="1" x14ac:dyDescent="0.45">
      <c r="C8" s="167">
        <v>43563</v>
      </c>
      <c r="D8" s="62">
        <v>500</v>
      </c>
      <c r="E8" s="168"/>
      <c r="F8" s="8"/>
      <c r="H8" s="157"/>
      <c r="I8" s="155">
        <v>43668</v>
      </c>
      <c r="J8" s="156">
        <v>3363.51</v>
      </c>
      <c r="K8" s="73"/>
      <c r="M8" s="32">
        <v>43160</v>
      </c>
      <c r="N8" s="33">
        <v>3600</v>
      </c>
      <c r="P8" s="65">
        <v>43196</v>
      </c>
      <c r="Q8" s="72">
        <v>3159.99</v>
      </c>
    </row>
    <row r="9" spans="3:17" ht="15" customHeight="1" x14ac:dyDescent="0.45">
      <c r="C9" s="167">
        <v>43581</v>
      </c>
      <c r="D9" s="62">
        <v>500</v>
      </c>
      <c r="E9" s="168"/>
      <c r="F9" s="8"/>
      <c r="H9" s="157"/>
      <c r="I9" s="155">
        <v>43668</v>
      </c>
      <c r="J9" s="156">
        <v>606.91999999999996</v>
      </c>
      <c r="K9" s="73"/>
      <c r="M9" s="32">
        <v>43191</v>
      </c>
      <c r="N9" s="33">
        <v>3600</v>
      </c>
      <c r="P9" s="65">
        <v>43265</v>
      </c>
      <c r="Q9" s="72">
        <v>520</v>
      </c>
    </row>
    <row r="10" spans="3:17" ht="15" customHeight="1" x14ac:dyDescent="0.45">
      <c r="C10" s="167">
        <v>43588</v>
      </c>
      <c r="D10" s="62" t="s">
        <v>25</v>
      </c>
      <c r="E10" s="168">
        <v>1680.08</v>
      </c>
      <c r="F10" s="8"/>
      <c r="H10" s="157"/>
      <c r="I10" s="155">
        <v>43883</v>
      </c>
      <c r="J10" s="156">
        <v>520</v>
      </c>
      <c r="K10" s="73"/>
      <c r="L10" s="8"/>
      <c r="M10" s="32">
        <v>43221</v>
      </c>
      <c r="N10" s="33">
        <v>3600</v>
      </c>
      <c r="P10" s="65">
        <v>43273</v>
      </c>
      <c r="Q10" s="131">
        <v>5710</v>
      </c>
    </row>
    <row r="11" spans="3:17" ht="15" customHeight="1" x14ac:dyDescent="0.45">
      <c r="C11" s="167">
        <v>43623</v>
      </c>
      <c r="D11" s="62">
        <v>500</v>
      </c>
      <c r="E11" s="168"/>
      <c r="F11" s="8"/>
      <c r="H11" s="157"/>
      <c r="I11" s="158">
        <v>44442</v>
      </c>
      <c r="J11" s="156">
        <v>712.3</v>
      </c>
      <c r="K11" s="73"/>
      <c r="L11" s="8"/>
      <c r="M11" s="32">
        <v>43252</v>
      </c>
      <c r="N11" s="33">
        <v>3600</v>
      </c>
      <c r="P11" s="65">
        <v>43279</v>
      </c>
      <c r="Q11" s="131">
        <v>2000</v>
      </c>
    </row>
    <row r="12" spans="3:17" ht="15" customHeight="1" x14ac:dyDescent="0.45">
      <c r="C12" s="167">
        <v>43626</v>
      </c>
      <c r="D12" s="62"/>
      <c r="E12" s="168">
        <v>1680.4</v>
      </c>
      <c r="F12" s="8"/>
      <c r="H12" s="157"/>
      <c r="I12" s="158">
        <v>44859</v>
      </c>
      <c r="J12" s="156">
        <v>683.72</v>
      </c>
      <c r="K12" s="73"/>
      <c r="L12" s="8"/>
      <c r="M12" s="32">
        <v>43282</v>
      </c>
      <c r="N12" s="33">
        <v>3600</v>
      </c>
      <c r="P12" s="65">
        <v>43354</v>
      </c>
      <c r="Q12" s="131">
        <v>5140</v>
      </c>
    </row>
    <row r="13" spans="3:17" ht="15" customHeight="1" x14ac:dyDescent="0.45">
      <c r="C13" s="167">
        <v>43652</v>
      </c>
      <c r="D13" s="62">
        <v>500</v>
      </c>
      <c r="E13" s="168"/>
      <c r="F13" s="8"/>
      <c r="H13" s="157"/>
      <c r="I13" s="158">
        <v>45352</v>
      </c>
      <c r="J13" s="156">
        <v>824.75</v>
      </c>
      <c r="K13" s="73"/>
      <c r="L13" s="8"/>
      <c r="M13" s="32">
        <v>43313</v>
      </c>
      <c r="N13" s="33">
        <v>3600</v>
      </c>
      <c r="P13" s="66">
        <v>43419</v>
      </c>
      <c r="Q13" s="67">
        <v>3400</v>
      </c>
    </row>
    <row r="14" spans="3:17" ht="15" customHeight="1" x14ac:dyDescent="0.45">
      <c r="C14" s="167">
        <v>43659</v>
      </c>
      <c r="D14" s="62"/>
      <c r="E14" s="168">
        <v>1680.08</v>
      </c>
      <c r="F14" s="8"/>
      <c r="H14" s="157"/>
      <c r="I14" s="158">
        <v>45378</v>
      </c>
      <c r="J14" s="156">
        <v>585</v>
      </c>
      <c r="L14" s="8"/>
      <c r="M14" s="32">
        <v>43344</v>
      </c>
      <c r="N14" s="33">
        <v>3600</v>
      </c>
      <c r="P14" s="65">
        <v>43425</v>
      </c>
      <c r="Q14" s="72">
        <v>3363.5</v>
      </c>
    </row>
    <row r="15" spans="3:17" ht="15" customHeight="1" x14ac:dyDescent="0.45">
      <c r="C15" s="167">
        <v>43659</v>
      </c>
      <c r="D15" s="62">
        <v>500</v>
      </c>
      <c r="E15" s="168"/>
      <c r="F15" s="8"/>
      <c r="H15" s="157"/>
      <c r="I15" s="158">
        <v>45544</v>
      </c>
      <c r="J15" s="156">
        <v>5220</v>
      </c>
      <c r="K15" s="73">
        <f>SUM(J13:J15)</f>
        <v>6629.75</v>
      </c>
      <c r="L15" s="8"/>
      <c r="M15" s="32">
        <v>43374</v>
      </c>
      <c r="N15" s="33">
        <v>3600</v>
      </c>
      <c r="P15" s="66">
        <v>43439</v>
      </c>
      <c r="Q15" s="67">
        <v>1700</v>
      </c>
    </row>
    <row r="16" spans="3:17" ht="15" customHeight="1" x14ac:dyDescent="0.45">
      <c r="C16" s="167">
        <v>43721</v>
      </c>
      <c r="D16" s="62"/>
      <c r="E16" s="168">
        <v>1680.08</v>
      </c>
      <c r="F16" s="8"/>
      <c r="H16" s="159"/>
      <c r="I16" s="158">
        <v>45658</v>
      </c>
      <c r="J16" s="156">
        <v>0</v>
      </c>
      <c r="K16" s="73">
        <f>SUM(J16)</f>
        <v>0</v>
      </c>
      <c r="M16" s="32">
        <v>43405</v>
      </c>
      <c r="N16" s="33">
        <v>3600</v>
      </c>
      <c r="P16" s="66">
        <v>43456</v>
      </c>
      <c r="Q16" s="67">
        <v>1700</v>
      </c>
    </row>
    <row r="17" spans="3:17" ht="15" customHeight="1" x14ac:dyDescent="0.45">
      <c r="C17" s="167">
        <v>43721</v>
      </c>
      <c r="D17" s="62"/>
      <c r="E17" s="168">
        <v>1680.08</v>
      </c>
      <c r="H17" s="153" t="s">
        <v>55</v>
      </c>
      <c r="I17" s="109">
        <v>43715</v>
      </c>
      <c r="J17" s="68">
        <v>1509</v>
      </c>
      <c r="M17" s="32">
        <v>43435</v>
      </c>
      <c r="N17" s="33">
        <v>3600</v>
      </c>
      <c r="P17" s="65">
        <v>43580</v>
      </c>
      <c r="Q17" s="72">
        <v>4068.35</v>
      </c>
    </row>
    <row r="18" spans="3:17" ht="15.75" customHeight="1" x14ac:dyDescent="0.45">
      <c r="C18" s="167">
        <v>43743</v>
      </c>
      <c r="D18" s="62">
        <v>500</v>
      </c>
      <c r="E18" s="168"/>
      <c r="H18" s="127"/>
      <c r="I18" s="109">
        <v>43921</v>
      </c>
      <c r="J18" s="68">
        <v>523.79</v>
      </c>
      <c r="M18" s="32">
        <v>43466</v>
      </c>
      <c r="N18" s="33">
        <v>3600</v>
      </c>
      <c r="P18" s="65">
        <v>43607</v>
      </c>
      <c r="Q18" s="72">
        <v>4068.35</v>
      </c>
    </row>
    <row r="19" spans="3:17" ht="15.75" customHeight="1" x14ac:dyDescent="0.45">
      <c r="C19" s="167">
        <v>43743</v>
      </c>
      <c r="D19" s="62">
        <v>500</v>
      </c>
      <c r="E19" s="168"/>
      <c r="H19" s="127"/>
      <c r="I19" s="109">
        <v>45328</v>
      </c>
      <c r="J19" s="68">
        <v>4478.37</v>
      </c>
      <c r="L19" s="8"/>
      <c r="M19" s="32">
        <v>43497</v>
      </c>
      <c r="N19" s="33">
        <v>3600</v>
      </c>
      <c r="P19" s="65">
        <v>43668</v>
      </c>
      <c r="Q19" s="67">
        <v>3363.51</v>
      </c>
    </row>
    <row r="20" spans="3:17" ht="15" customHeight="1" x14ac:dyDescent="0.45">
      <c r="C20" s="167">
        <v>43769</v>
      </c>
      <c r="D20" s="62">
        <v>500</v>
      </c>
      <c r="E20" s="168"/>
      <c r="H20" s="127"/>
      <c r="I20" s="109">
        <v>45331</v>
      </c>
      <c r="J20" s="68">
        <v>340</v>
      </c>
      <c r="L20" s="8"/>
      <c r="M20" s="32">
        <v>43525</v>
      </c>
      <c r="N20" s="33">
        <v>3600</v>
      </c>
      <c r="P20" s="65">
        <v>43668</v>
      </c>
      <c r="Q20" s="67">
        <v>606.91999999999996</v>
      </c>
    </row>
    <row r="21" spans="3:17" ht="15" customHeight="1" x14ac:dyDescent="0.45">
      <c r="C21" s="167">
        <v>43781</v>
      </c>
      <c r="D21" s="62"/>
      <c r="E21" s="168">
        <v>1680.08</v>
      </c>
      <c r="H21" s="127"/>
      <c r="I21" s="109">
        <v>45335</v>
      </c>
      <c r="J21" s="68">
        <v>4478.37</v>
      </c>
      <c r="L21" s="8"/>
      <c r="M21" s="32">
        <v>43556</v>
      </c>
      <c r="N21" s="33">
        <v>3600</v>
      </c>
      <c r="P21" s="65">
        <v>43715</v>
      </c>
      <c r="Q21" s="67">
        <v>1509</v>
      </c>
    </row>
    <row r="22" spans="3:17" ht="15.75" customHeight="1" x14ac:dyDescent="0.45">
      <c r="C22" s="167">
        <v>43801</v>
      </c>
      <c r="D22" s="62">
        <v>500</v>
      </c>
      <c r="E22" s="168"/>
      <c r="H22" s="127"/>
      <c r="I22" s="109">
        <v>45559</v>
      </c>
      <c r="J22" s="68">
        <v>2028.89</v>
      </c>
      <c r="K22" s="73">
        <f>SUM(J19:J22)</f>
        <v>11325.63</v>
      </c>
      <c r="M22" s="32">
        <v>43586</v>
      </c>
      <c r="N22" s="33">
        <v>3600</v>
      </c>
      <c r="P22" s="65">
        <v>43755</v>
      </c>
      <c r="Q22" s="72">
        <v>340.3</v>
      </c>
    </row>
    <row r="23" spans="3:17" ht="15.75" customHeight="1" thickBot="1" x14ac:dyDescent="0.5">
      <c r="C23" s="169">
        <v>43805</v>
      </c>
      <c r="D23" s="170"/>
      <c r="E23" s="171">
        <v>1680.08</v>
      </c>
      <c r="H23" s="128"/>
      <c r="I23" s="110">
        <v>45993</v>
      </c>
      <c r="J23" s="68">
        <v>203.02</v>
      </c>
      <c r="K23" s="73">
        <f>SUM(J23)</f>
        <v>203.02</v>
      </c>
      <c r="M23" s="32">
        <v>43617</v>
      </c>
      <c r="N23" s="33">
        <v>3600</v>
      </c>
      <c r="P23" s="65">
        <v>43761</v>
      </c>
      <c r="Q23" s="72">
        <v>148.30000000000001</v>
      </c>
    </row>
    <row r="24" spans="3:17" ht="15.75" customHeight="1" x14ac:dyDescent="0.45">
      <c r="C24" s="164">
        <v>43847</v>
      </c>
      <c r="D24" s="165" t="s">
        <v>25</v>
      </c>
      <c r="E24" s="166">
        <v>1680.08</v>
      </c>
      <c r="H24" s="106" t="s">
        <v>56</v>
      </c>
      <c r="I24" s="65">
        <v>43815</v>
      </c>
      <c r="J24" s="67">
        <v>1493.13</v>
      </c>
      <c r="K24" s="73"/>
      <c r="M24" s="32">
        <v>43647</v>
      </c>
      <c r="N24" s="33">
        <v>3600</v>
      </c>
      <c r="P24" s="65">
        <v>43780</v>
      </c>
      <c r="Q24" s="67">
        <v>2394.37</v>
      </c>
    </row>
    <row r="25" spans="3:17" ht="15" customHeight="1" x14ac:dyDescent="0.45">
      <c r="C25" s="167">
        <v>43833</v>
      </c>
      <c r="D25" s="62">
        <v>500</v>
      </c>
      <c r="E25" s="168"/>
      <c r="H25" s="107"/>
      <c r="I25" s="65">
        <v>43815</v>
      </c>
      <c r="J25" s="69">
        <v>1493.13</v>
      </c>
      <c r="K25" s="73"/>
      <c r="M25" s="32">
        <v>43678</v>
      </c>
      <c r="N25" s="33">
        <v>3600</v>
      </c>
      <c r="P25" s="65">
        <v>43788</v>
      </c>
      <c r="Q25" s="67">
        <v>1500</v>
      </c>
    </row>
    <row r="26" spans="3:17" ht="15" customHeight="1" x14ac:dyDescent="0.45">
      <c r="C26" s="167">
        <v>43865</v>
      </c>
      <c r="D26" s="62">
        <v>500</v>
      </c>
      <c r="E26" s="168"/>
      <c r="H26" s="107"/>
      <c r="I26" s="65">
        <v>43847</v>
      </c>
      <c r="J26" s="67">
        <v>1484.53</v>
      </c>
      <c r="K26" s="73"/>
      <c r="L26" s="8"/>
      <c r="M26" s="32">
        <v>43709</v>
      </c>
      <c r="N26" s="33">
        <v>3600</v>
      </c>
      <c r="P26" s="65">
        <v>43805</v>
      </c>
      <c r="Q26" s="67">
        <v>117.19</v>
      </c>
    </row>
    <row r="27" spans="3:17" ht="15" customHeight="1" x14ac:dyDescent="0.45">
      <c r="C27" s="167">
        <v>43900</v>
      </c>
      <c r="D27" s="62">
        <v>500</v>
      </c>
      <c r="E27" s="168"/>
      <c r="H27" s="107"/>
      <c r="I27" s="66">
        <v>43883</v>
      </c>
      <c r="J27" s="67">
        <v>346.5</v>
      </c>
      <c r="K27" s="73"/>
      <c r="L27" s="8"/>
      <c r="M27" s="32">
        <v>43739</v>
      </c>
      <c r="N27" s="33">
        <v>3600</v>
      </c>
      <c r="P27" s="65">
        <v>43815</v>
      </c>
      <c r="Q27" s="67">
        <v>1493.13</v>
      </c>
    </row>
    <row r="28" spans="3:17" ht="16.5" customHeight="1" x14ac:dyDescent="0.45">
      <c r="C28" s="167">
        <v>43921</v>
      </c>
      <c r="D28" s="62"/>
      <c r="E28" s="168">
        <v>1680.08</v>
      </c>
      <c r="H28" s="107"/>
      <c r="I28" s="66">
        <v>45156</v>
      </c>
      <c r="J28" s="67">
        <v>828.35</v>
      </c>
      <c r="K28" s="73"/>
      <c r="M28" s="32">
        <v>43770</v>
      </c>
      <c r="N28" s="33">
        <v>3600</v>
      </c>
      <c r="P28" s="65">
        <v>43815</v>
      </c>
      <c r="Q28" s="67">
        <v>1493.13</v>
      </c>
    </row>
    <row r="29" spans="3:17" ht="15" customHeight="1" x14ac:dyDescent="0.45">
      <c r="C29" s="167">
        <v>43921</v>
      </c>
      <c r="D29" s="62" t="s">
        <v>25</v>
      </c>
      <c r="E29" s="168">
        <v>1680.08</v>
      </c>
      <c r="H29" s="255" t="s">
        <v>80</v>
      </c>
      <c r="I29" s="65">
        <v>45231</v>
      </c>
      <c r="J29" s="67">
        <v>3516</v>
      </c>
      <c r="K29" s="73"/>
      <c r="L29" s="8"/>
      <c r="M29" s="32">
        <v>43800</v>
      </c>
      <c r="N29" s="33">
        <v>3600</v>
      </c>
      <c r="P29" s="65">
        <v>43847</v>
      </c>
      <c r="Q29" s="67">
        <v>1484.53</v>
      </c>
    </row>
    <row r="30" spans="3:17" ht="15" customHeight="1" x14ac:dyDescent="0.45">
      <c r="C30" s="167">
        <v>43935</v>
      </c>
      <c r="D30" s="62">
        <v>500</v>
      </c>
      <c r="E30" s="168"/>
      <c r="H30" s="256"/>
      <c r="I30" s="65">
        <v>45559</v>
      </c>
      <c r="J30" s="67">
        <v>2028.89</v>
      </c>
      <c r="K30" s="73">
        <f>SUM(J30)</f>
        <v>2028.89</v>
      </c>
      <c r="L30" s="8"/>
      <c r="M30" s="32">
        <v>43831</v>
      </c>
      <c r="N30" s="33">
        <v>3600</v>
      </c>
      <c r="P30" s="65">
        <v>43867</v>
      </c>
      <c r="Q30" s="67">
        <v>557.37</v>
      </c>
    </row>
    <row r="31" spans="3:17" ht="15" customHeight="1" x14ac:dyDescent="0.45">
      <c r="C31" s="167">
        <v>43948</v>
      </c>
      <c r="D31" s="62" t="s">
        <v>25</v>
      </c>
      <c r="E31" s="168">
        <v>1680.08</v>
      </c>
      <c r="H31" s="256"/>
      <c r="I31" s="65">
        <v>45790</v>
      </c>
      <c r="J31" s="67">
        <v>7543.91</v>
      </c>
      <c r="K31" s="73"/>
      <c r="L31" s="8"/>
      <c r="M31" s="32">
        <v>43862</v>
      </c>
      <c r="N31" s="33">
        <v>3600</v>
      </c>
      <c r="P31" s="65">
        <v>43869</v>
      </c>
      <c r="Q31" s="67">
        <v>3376.48</v>
      </c>
    </row>
    <row r="32" spans="3:17" ht="15" customHeight="1" x14ac:dyDescent="0.45">
      <c r="C32" s="167">
        <v>43993</v>
      </c>
      <c r="D32" s="62"/>
      <c r="E32" s="168">
        <v>1049.4100000000001</v>
      </c>
      <c r="H32" s="257" t="s">
        <v>25</v>
      </c>
      <c r="I32" s="65">
        <v>45993</v>
      </c>
      <c r="J32" s="67">
        <v>203.02</v>
      </c>
      <c r="K32" s="73">
        <f>SUM(J31:J32)</f>
        <v>7746.93</v>
      </c>
      <c r="M32" s="32">
        <v>43891</v>
      </c>
      <c r="N32" s="33">
        <v>3600</v>
      </c>
      <c r="P32" s="65">
        <v>43883</v>
      </c>
      <c r="Q32" s="67">
        <v>520</v>
      </c>
    </row>
    <row r="33" spans="3:17" ht="15" customHeight="1" x14ac:dyDescent="0.45">
      <c r="C33" s="167">
        <v>43985</v>
      </c>
      <c r="D33" s="62"/>
      <c r="E33" s="168">
        <v>1753.31</v>
      </c>
      <c r="H33" s="108" t="s">
        <v>63</v>
      </c>
      <c r="I33" s="112">
        <v>43265</v>
      </c>
      <c r="J33" s="113">
        <v>520</v>
      </c>
      <c r="L33" s="8"/>
      <c r="M33" s="32">
        <v>43922</v>
      </c>
      <c r="N33" s="33">
        <v>0</v>
      </c>
      <c r="P33" s="66">
        <v>43883</v>
      </c>
      <c r="Q33" s="67">
        <v>346.5</v>
      </c>
    </row>
    <row r="34" spans="3:17" ht="15" customHeight="1" x14ac:dyDescent="0.45">
      <c r="C34" s="167">
        <v>44006</v>
      </c>
      <c r="D34" s="62"/>
      <c r="E34" s="168">
        <v>1748.01</v>
      </c>
      <c r="H34" s="127"/>
      <c r="I34" s="109">
        <v>43273</v>
      </c>
      <c r="J34" s="71">
        <v>5710</v>
      </c>
      <c r="K34" s="73"/>
      <c r="M34" s="32">
        <v>43952</v>
      </c>
      <c r="N34" s="33">
        <v>0</v>
      </c>
      <c r="P34" s="65">
        <v>43883</v>
      </c>
      <c r="Q34" s="67">
        <v>346.5</v>
      </c>
    </row>
    <row r="35" spans="3:17" ht="15" customHeight="1" x14ac:dyDescent="0.45">
      <c r="C35" s="167">
        <v>44027</v>
      </c>
      <c r="D35" s="62">
        <v>500</v>
      </c>
      <c r="E35" s="168"/>
      <c r="H35" s="127"/>
      <c r="I35" s="109">
        <v>43279</v>
      </c>
      <c r="J35" s="71">
        <v>2000</v>
      </c>
      <c r="K35" s="73"/>
      <c r="M35" s="32">
        <v>43983</v>
      </c>
      <c r="N35" s="33">
        <v>0</v>
      </c>
      <c r="P35" s="66">
        <v>43883</v>
      </c>
      <c r="Q35" s="67">
        <v>346.5</v>
      </c>
    </row>
    <row r="36" spans="3:17" ht="15.75" customHeight="1" x14ac:dyDescent="0.45">
      <c r="C36" s="167">
        <v>44055</v>
      </c>
      <c r="D36" s="62"/>
      <c r="E36" s="168">
        <v>1748.01</v>
      </c>
      <c r="H36" s="127"/>
      <c r="I36" s="109">
        <v>43354</v>
      </c>
      <c r="J36" s="71">
        <v>5140</v>
      </c>
      <c r="K36" s="73"/>
      <c r="M36" s="32">
        <v>44013</v>
      </c>
      <c r="N36" s="33">
        <v>0</v>
      </c>
      <c r="P36" s="65">
        <v>43914</v>
      </c>
      <c r="Q36" s="72">
        <v>896</v>
      </c>
    </row>
    <row r="37" spans="3:17" ht="15.75" customHeight="1" x14ac:dyDescent="0.45">
      <c r="C37" s="167">
        <v>44057</v>
      </c>
      <c r="D37" s="62">
        <v>500</v>
      </c>
      <c r="E37" s="168"/>
      <c r="H37" s="127"/>
      <c r="I37" s="109">
        <v>43580</v>
      </c>
      <c r="J37" s="70">
        <v>4068.35</v>
      </c>
      <c r="K37" s="73"/>
      <c r="M37" s="32">
        <v>44044</v>
      </c>
      <c r="N37" s="33">
        <v>0</v>
      </c>
      <c r="P37" s="65">
        <v>43921</v>
      </c>
      <c r="Q37" s="67">
        <v>523.79</v>
      </c>
    </row>
    <row r="38" spans="3:17" ht="15" customHeight="1" x14ac:dyDescent="0.45">
      <c r="C38" s="167">
        <v>44057</v>
      </c>
      <c r="D38" s="62"/>
      <c r="E38" s="168">
        <v>1748.01</v>
      </c>
      <c r="H38" s="127"/>
      <c r="I38" s="109">
        <v>43607</v>
      </c>
      <c r="J38" s="70">
        <v>4068.35</v>
      </c>
      <c r="K38" s="73"/>
      <c r="M38" s="32">
        <v>44075</v>
      </c>
      <c r="N38" s="33">
        <v>0</v>
      </c>
      <c r="P38" s="65">
        <v>43921</v>
      </c>
      <c r="Q38" s="67">
        <v>561.29999999999995</v>
      </c>
    </row>
    <row r="39" spans="3:17" ht="15.75" customHeight="1" x14ac:dyDescent="0.45">
      <c r="C39" s="167">
        <v>44089</v>
      </c>
      <c r="D39" s="62">
        <v>500</v>
      </c>
      <c r="E39" s="168"/>
      <c r="H39" s="127"/>
      <c r="I39" s="109">
        <v>43755</v>
      </c>
      <c r="J39" s="70">
        <v>340.3</v>
      </c>
      <c r="K39" s="73"/>
      <c r="L39" s="8"/>
      <c r="M39" s="32">
        <v>44105</v>
      </c>
      <c r="N39" s="33">
        <v>0</v>
      </c>
      <c r="P39" s="65">
        <v>43935</v>
      </c>
      <c r="Q39" s="72">
        <v>384</v>
      </c>
    </row>
    <row r="40" spans="3:17" ht="15" customHeight="1" x14ac:dyDescent="0.45">
      <c r="C40" s="167">
        <v>44089</v>
      </c>
      <c r="D40" s="62"/>
      <c r="E40" s="168">
        <v>1748.01</v>
      </c>
      <c r="H40" s="127"/>
      <c r="I40" s="109">
        <v>43761</v>
      </c>
      <c r="J40" s="70">
        <v>148.30000000000001</v>
      </c>
      <c r="K40" s="73"/>
      <c r="M40" s="32">
        <v>44136</v>
      </c>
      <c r="N40" s="33">
        <v>0</v>
      </c>
      <c r="P40" s="65">
        <v>43985</v>
      </c>
      <c r="Q40" s="72">
        <v>1500</v>
      </c>
    </row>
    <row r="41" spans="3:17" ht="15" customHeight="1" x14ac:dyDescent="0.45">
      <c r="C41" s="167">
        <v>44121</v>
      </c>
      <c r="D41" s="62">
        <v>500</v>
      </c>
      <c r="E41" s="168"/>
      <c r="H41" s="127"/>
      <c r="I41" s="109">
        <v>43914</v>
      </c>
      <c r="J41" s="70">
        <v>896</v>
      </c>
      <c r="L41" s="8"/>
      <c r="M41" s="32">
        <v>44166</v>
      </c>
      <c r="N41" s="33">
        <v>0</v>
      </c>
      <c r="P41" s="66">
        <v>44054</v>
      </c>
      <c r="Q41" s="67">
        <v>581.78</v>
      </c>
    </row>
    <row r="42" spans="3:17" ht="15.75" customHeight="1" x14ac:dyDescent="0.45">
      <c r="C42" s="167">
        <v>44123</v>
      </c>
      <c r="D42" s="62">
        <v>500</v>
      </c>
      <c r="E42" s="168"/>
      <c r="H42" s="127"/>
      <c r="I42" s="109">
        <v>43935</v>
      </c>
      <c r="J42" s="70">
        <v>384</v>
      </c>
      <c r="K42" s="73"/>
      <c r="L42" s="73"/>
      <c r="M42" s="32">
        <v>44197</v>
      </c>
      <c r="N42" s="33">
        <v>3600</v>
      </c>
      <c r="P42" s="66">
        <v>44068</v>
      </c>
      <c r="Q42" s="67">
        <v>453.8</v>
      </c>
    </row>
    <row r="43" spans="3:17" ht="15" customHeight="1" x14ac:dyDescent="0.45">
      <c r="C43" s="167">
        <v>44159</v>
      </c>
      <c r="D43" s="62"/>
      <c r="E43" s="168">
        <f>1482.21+265.8</f>
        <v>1748.01</v>
      </c>
      <c r="H43" s="127"/>
      <c r="I43" s="109">
        <v>43985</v>
      </c>
      <c r="J43" s="70">
        <v>1500</v>
      </c>
      <c r="M43" s="32">
        <v>44228</v>
      </c>
      <c r="N43" s="33">
        <v>3600</v>
      </c>
      <c r="P43" s="66">
        <v>44111</v>
      </c>
      <c r="Q43" s="67">
        <v>572</v>
      </c>
    </row>
    <row r="44" spans="3:17" ht="15.75" customHeight="1" x14ac:dyDescent="0.45">
      <c r="C44" s="167">
        <v>44159</v>
      </c>
      <c r="D44" s="62"/>
      <c r="E44" s="168">
        <f>1482.21+265.8</f>
        <v>1748.01</v>
      </c>
      <c r="H44" s="127"/>
      <c r="I44" s="109">
        <v>44363</v>
      </c>
      <c r="J44" s="70">
        <v>350</v>
      </c>
      <c r="M44" s="32">
        <v>44256</v>
      </c>
      <c r="N44" s="33">
        <v>3600</v>
      </c>
      <c r="P44" s="66">
        <v>44111</v>
      </c>
      <c r="Q44" s="67">
        <v>453.79</v>
      </c>
    </row>
    <row r="45" spans="3:17" ht="15" customHeight="1" x14ac:dyDescent="0.45">
      <c r="C45" s="167">
        <v>44159</v>
      </c>
      <c r="D45" s="62">
        <v>500</v>
      </c>
      <c r="E45" s="168"/>
      <c r="H45" s="127"/>
      <c r="I45" s="110">
        <v>44382</v>
      </c>
      <c r="J45" s="70">
        <v>680</v>
      </c>
      <c r="K45" s="73" t="s">
        <v>25</v>
      </c>
      <c r="M45" s="32">
        <v>44287</v>
      </c>
      <c r="N45" s="33">
        <v>3600</v>
      </c>
      <c r="P45" s="65">
        <v>44120</v>
      </c>
      <c r="Q45" s="72">
        <v>232.5</v>
      </c>
    </row>
    <row r="46" spans="3:17" ht="15" customHeight="1" x14ac:dyDescent="0.45">
      <c r="C46" s="167">
        <v>44159</v>
      </c>
      <c r="D46" s="62">
        <v>500</v>
      </c>
      <c r="E46" s="168"/>
      <c r="H46" s="127"/>
      <c r="I46" s="110">
        <v>44775</v>
      </c>
      <c r="J46" s="70">
        <v>1920</v>
      </c>
      <c r="M46" s="32">
        <v>44317</v>
      </c>
      <c r="N46" s="33">
        <v>3600</v>
      </c>
      <c r="P46" s="66">
        <v>44242</v>
      </c>
      <c r="Q46" s="67">
        <v>453.79</v>
      </c>
    </row>
    <row r="47" spans="3:17" ht="15" customHeight="1" thickBot="1" x14ac:dyDescent="0.5">
      <c r="C47" s="169">
        <v>44186</v>
      </c>
      <c r="D47" s="170">
        <v>500</v>
      </c>
      <c r="E47" s="171"/>
      <c r="H47" s="127"/>
      <c r="I47" s="110">
        <v>44785</v>
      </c>
      <c r="J47" s="70">
        <v>480</v>
      </c>
      <c r="M47" s="32">
        <v>44348</v>
      </c>
      <c r="N47" s="33">
        <v>3600</v>
      </c>
      <c r="P47" s="66">
        <v>44335</v>
      </c>
      <c r="Q47" s="67">
        <v>426.95</v>
      </c>
    </row>
    <row r="48" spans="3:17" ht="15" customHeight="1" x14ac:dyDescent="0.45">
      <c r="C48" s="164">
        <v>44551</v>
      </c>
      <c r="D48" s="165"/>
      <c r="E48" s="166">
        <f>1482.21+265.8</f>
        <v>1748.01</v>
      </c>
      <c r="H48" s="127"/>
      <c r="I48" s="110">
        <v>45283</v>
      </c>
      <c r="J48" s="70">
        <v>1076.1600000000001</v>
      </c>
      <c r="M48" s="32">
        <v>44378</v>
      </c>
      <c r="N48" s="33">
        <v>3600</v>
      </c>
      <c r="P48" s="66">
        <v>44362</v>
      </c>
      <c r="Q48" s="67">
        <v>1905.58</v>
      </c>
    </row>
    <row r="49" spans="3:17" ht="15" customHeight="1" x14ac:dyDescent="0.45">
      <c r="C49" s="167">
        <v>44211</v>
      </c>
      <c r="D49" s="62">
        <v>500</v>
      </c>
      <c r="E49" s="168"/>
      <c r="H49" s="127"/>
      <c r="I49" s="110">
        <v>45320</v>
      </c>
      <c r="J49" s="70">
        <v>1584</v>
      </c>
      <c r="M49" s="32">
        <v>44409</v>
      </c>
      <c r="N49" s="33">
        <v>3600</v>
      </c>
      <c r="P49" s="65">
        <v>44363</v>
      </c>
      <c r="Q49" s="72">
        <v>350</v>
      </c>
    </row>
    <row r="50" spans="3:17" ht="15" customHeight="1" x14ac:dyDescent="0.45">
      <c r="C50" s="167">
        <v>44211</v>
      </c>
      <c r="D50" s="62"/>
      <c r="E50" s="168">
        <v>1748.01</v>
      </c>
      <c r="H50" s="127"/>
      <c r="I50" s="110">
        <v>45323</v>
      </c>
      <c r="J50" s="70">
        <v>396</v>
      </c>
      <c r="M50" s="32">
        <v>44440</v>
      </c>
      <c r="N50" s="33">
        <v>3600</v>
      </c>
      <c r="P50" s="66">
        <v>44382</v>
      </c>
      <c r="Q50" s="72">
        <v>680</v>
      </c>
    </row>
    <row r="51" spans="3:17" ht="15" customHeight="1" x14ac:dyDescent="0.45">
      <c r="C51" s="167">
        <v>44253</v>
      </c>
      <c r="D51" s="62">
        <v>500</v>
      </c>
      <c r="E51" s="168"/>
      <c r="H51" s="127"/>
      <c r="I51" s="110">
        <v>45495</v>
      </c>
      <c r="J51" s="70">
        <v>752</v>
      </c>
      <c r="M51" s="32">
        <v>44470</v>
      </c>
      <c r="N51" s="33">
        <v>3600</v>
      </c>
      <c r="P51" s="66">
        <v>44442</v>
      </c>
      <c r="Q51" s="67">
        <v>712.3</v>
      </c>
    </row>
    <row r="52" spans="3:17" ht="15" customHeight="1" x14ac:dyDescent="0.45">
      <c r="C52" s="167">
        <v>44253</v>
      </c>
      <c r="D52" s="62"/>
      <c r="E52" s="168">
        <v>1748.01</v>
      </c>
      <c r="H52" s="127"/>
      <c r="I52" s="110">
        <v>45507</v>
      </c>
      <c r="J52" s="70">
        <v>188</v>
      </c>
      <c r="M52" s="32">
        <v>44501</v>
      </c>
      <c r="N52" s="33">
        <v>3600</v>
      </c>
      <c r="P52" s="65">
        <v>44460</v>
      </c>
      <c r="Q52" s="72">
        <v>2658.16</v>
      </c>
    </row>
    <row r="53" spans="3:17" ht="15" customHeight="1" x14ac:dyDescent="0.45">
      <c r="C53" s="167">
        <v>44281</v>
      </c>
      <c r="D53" s="62">
        <v>500</v>
      </c>
      <c r="E53" s="168"/>
      <c r="H53" s="127"/>
      <c r="I53" s="110">
        <v>45559</v>
      </c>
      <c r="J53" s="70">
        <v>2028.89</v>
      </c>
      <c r="K53" s="73">
        <f>SUM(J49:J53)</f>
        <v>4948.8900000000003</v>
      </c>
      <c r="M53" s="32">
        <v>44531</v>
      </c>
      <c r="N53" s="33">
        <v>3600</v>
      </c>
      <c r="P53" s="66">
        <v>44470</v>
      </c>
      <c r="Q53" s="72">
        <v>668.84</v>
      </c>
    </row>
    <row r="54" spans="3:17" ht="15" customHeight="1" x14ac:dyDescent="0.45">
      <c r="C54" s="167">
        <v>44281</v>
      </c>
      <c r="D54" s="62"/>
      <c r="E54" s="168">
        <v>1748.01</v>
      </c>
      <c r="H54" s="127"/>
      <c r="I54" s="110">
        <v>45873</v>
      </c>
      <c r="J54" s="70">
        <v>1860</v>
      </c>
      <c r="K54" s="73"/>
      <c r="M54" s="32">
        <v>44562</v>
      </c>
      <c r="N54" s="33">
        <v>3600</v>
      </c>
      <c r="P54" s="66">
        <v>44482</v>
      </c>
      <c r="Q54" s="148">
        <v>4882.2299999999996</v>
      </c>
    </row>
    <row r="55" spans="3:17" ht="15" customHeight="1" x14ac:dyDescent="0.45">
      <c r="C55" s="167">
        <v>44312</v>
      </c>
      <c r="D55" s="62">
        <v>500</v>
      </c>
      <c r="E55" s="168"/>
      <c r="H55" s="127"/>
      <c r="I55" s="110">
        <v>45931</v>
      </c>
      <c r="J55" s="70">
        <v>220</v>
      </c>
      <c r="K55" s="73"/>
      <c r="M55" s="32">
        <v>44593</v>
      </c>
      <c r="N55" s="33">
        <v>3600</v>
      </c>
      <c r="P55" s="66">
        <v>44496</v>
      </c>
      <c r="Q55" s="148">
        <v>2071.13</v>
      </c>
    </row>
    <row r="56" spans="3:17" ht="15" customHeight="1" x14ac:dyDescent="0.45">
      <c r="C56" s="167">
        <v>44312</v>
      </c>
      <c r="D56" s="62"/>
      <c r="E56" s="168">
        <v>1748.01</v>
      </c>
      <c r="H56" s="128"/>
      <c r="I56" s="110">
        <v>45965</v>
      </c>
      <c r="J56" s="70">
        <v>203.02</v>
      </c>
      <c r="K56" s="73">
        <f>SUM(J54:J56)</f>
        <v>2283.02</v>
      </c>
      <c r="M56" s="32">
        <v>44621</v>
      </c>
      <c r="N56" s="33">
        <v>3600</v>
      </c>
      <c r="P56" s="66">
        <v>44775</v>
      </c>
      <c r="Q56" s="149">
        <v>1920</v>
      </c>
    </row>
    <row r="57" spans="3:17" ht="15" customHeight="1" x14ac:dyDescent="0.45">
      <c r="C57" s="167">
        <v>44345</v>
      </c>
      <c r="D57" s="62">
        <v>500</v>
      </c>
      <c r="E57" s="168"/>
      <c r="H57" s="106" t="s">
        <v>57</v>
      </c>
      <c r="I57" s="65">
        <v>43805</v>
      </c>
      <c r="J57" s="67">
        <v>117.19</v>
      </c>
      <c r="M57" s="32">
        <v>44652</v>
      </c>
      <c r="N57" s="33">
        <v>3600</v>
      </c>
      <c r="P57" s="66">
        <v>44785</v>
      </c>
      <c r="Q57" s="149">
        <v>480</v>
      </c>
    </row>
    <row r="58" spans="3:17" ht="15" customHeight="1" x14ac:dyDescent="0.45">
      <c r="C58" s="167">
        <v>44345</v>
      </c>
      <c r="D58" s="62"/>
      <c r="E58" s="168">
        <v>1748.01</v>
      </c>
      <c r="H58" s="107"/>
      <c r="I58" s="65">
        <v>43867</v>
      </c>
      <c r="J58" s="67">
        <v>557.37</v>
      </c>
      <c r="K58" s="73"/>
      <c r="M58" s="32">
        <v>44682</v>
      </c>
      <c r="N58" s="33">
        <v>3600</v>
      </c>
      <c r="P58" s="66">
        <v>44859</v>
      </c>
      <c r="Q58" s="148">
        <v>683.72</v>
      </c>
    </row>
    <row r="59" spans="3:17" ht="15" customHeight="1" x14ac:dyDescent="0.45">
      <c r="C59" s="167">
        <v>44365</v>
      </c>
      <c r="D59" s="62">
        <v>500</v>
      </c>
      <c r="E59" s="168"/>
      <c r="H59" s="107"/>
      <c r="I59" s="65">
        <v>43869</v>
      </c>
      <c r="J59" s="67">
        <v>3376.48</v>
      </c>
      <c r="K59" s="73"/>
      <c r="M59" s="32">
        <v>44713</v>
      </c>
      <c r="N59" s="33">
        <v>3600</v>
      </c>
      <c r="P59" s="66">
        <v>45079</v>
      </c>
      <c r="Q59" s="149">
        <v>1165.25</v>
      </c>
    </row>
    <row r="60" spans="3:17" ht="15" customHeight="1" x14ac:dyDescent="0.45">
      <c r="C60" s="167">
        <v>44365</v>
      </c>
      <c r="D60" s="62"/>
      <c r="E60" s="168">
        <v>1748.01</v>
      </c>
      <c r="H60" s="107"/>
      <c r="I60" s="65">
        <v>43883</v>
      </c>
      <c r="J60" s="67">
        <v>346.5</v>
      </c>
      <c r="K60" s="73"/>
      <c r="M60" s="32">
        <v>44743</v>
      </c>
      <c r="N60" s="33">
        <v>3600</v>
      </c>
      <c r="P60" s="66">
        <v>45091</v>
      </c>
      <c r="Q60" s="149">
        <v>1165.25</v>
      </c>
    </row>
    <row r="61" spans="3:17" ht="15" customHeight="1" x14ac:dyDescent="0.45">
      <c r="C61" s="167">
        <v>44392</v>
      </c>
      <c r="D61" s="62">
        <v>500</v>
      </c>
      <c r="E61" s="168"/>
      <c r="H61" s="107"/>
      <c r="I61" s="65">
        <v>43921</v>
      </c>
      <c r="J61" s="67">
        <v>561.29999999999995</v>
      </c>
      <c r="M61" s="32">
        <v>44774</v>
      </c>
      <c r="N61" s="33">
        <v>3600</v>
      </c>
      <c r="P61" s="66">
        <v>45156</v>
      </c>
      <c r="Q61" s="148">
        <v>828.35</v>
      </c>
    </row>
    <row r="62" spans="3:17" ht="15" customHeight="1" x14ac:dyDescent="0.45">
      <c r="C62" s="167">
        <v>44392</v>
      </c>
      <c r="D62" s="62"/>
      <c r="E62" s="168">
        <v>1748.01</v>
      </c>
      <c r="H62" s="107"/>
      <c r="I62" s="66">
        <v>44496</v>
      </c>
      <c r="J62" s="111">
        <v>2071.13</v>
      </c>
      <c r="M62" s="32">
        <v>44805</v>
      </c>
      <c r="N62" s="33">
        <v>3600</v>
      </c>
      <c r="P62" s="66">
        <v>45198</v>
      </c>
      <c r="Q62" s="148">
        <v>1088.7</v>
      </c>
    </row>
    <row r="63" spans="3:17" ht="15" customHeight="1" x14ac:dyDescent="0.45">
      <c r="C63" s="167">
        <v>44424</v>
      </c>
      <c r="D63" s="62">
        <v>500</v>
      </c>
      <c r="E63" s="168"/>
      <c r="H63" s="107"/>
      <c r="I63" s="66">
        <v>45559</v>
      </c>
      <c r="J63" s="111">
        <v>2028.89</v>
      </c>
      <c r="K63" s="73">
        <f>SUM(J63)</f>
        <v>2028.89</v>
      </c>
      <c r="M63" s="32">
        <v>44835</v>
      </c>
      <c r="N63" s="33">
        <v>3600</v>
      </c>
      <c r="P63" s="65">
        <v>45231</v>
      </c>
      <c r="Q63" s="148">
        <v>3516</v>
      </c>
    </row>
    <row r="64" spans="3:17" ht="15" customHeight="1" x14ac:dyDescent="0.45">
      <c r="C64" s="167">
        <v>44424</v>
      </c>
      <c r="D64" s="62"/>
      <c r="E64" s="168">
        <v>1748.01</v>
      </c>
      <c r="H64" s="188"/>
      <c r="I64" s="66">
        <v>45965</v>
      </c>
      <c r="J64" s="67">
        <v>203.02</v>
      </c>
      <c r="K64" s="73">
        <f>SUM(J64)</f>
        <v>203.02</v>
      </c>
      <c r="M64" s="32">
        <v>44866</v>
      </c>
      <c r="N64" s="33">
        <v>3600</v>
      </c>
      <c r="P64" s="66">
        <v>45231</v>
      </c>
      <c r="Q64" s="148">
        <v>1439.6</v>
      </c>
    </row>
    <row r="65" spans="3:17" ht="15" customHeight="1" x14ac:dyDescent="0.45">
      <c r="C65" s="167">
        <v>44489</v>
      </c>
      <c r="D65" s="62">
        <v>500</v>
      </c>
      <c r="E65" s="168"/>
      <c r="H65" s="108" t="s">
        <v>58</v>
      </c>
      <c r="I65" s="110">
        <v>44068</v>
      </c>
      <c r="J65" s="68">
        <v>453.8</v>
      </c>
      <c r="M65" s="32">
        <v>44896</v>
      </c>
      <c r="N65" s="33">
        <v>3600</v>
      </c>
      <c r="P65" s="66">
        <v>45283</v>
      </c>
      <c r="Q65" s="148">
        <v>1071.5999999999999</v>
      </c>
    </row>
    <row r="66" spans="3:17" ht="15" customHeight="1" x14ac:dyDescent="0.45">
      <c r="C66" s="167">
        <v>44489</v>
      </c>
      <c r="D66" s="62"/>
      <c r="E66" s="168">
        <v>1749.01</v>
      </c>
      <c r="H66" s="150"/>
      <c r="I66" s="110">
        <v>44054</v>
      </c>
      <c r="J66" s="68">
        <v>581.78</v>
      </c>
      <c r="K66" s="73">
        <v>0</v>
      </c>
      <c r="M66" s="32">
        <v>44927</v>
      </c>
      <c r="N66" s="33">
        <v>3600</v>
      </c>
      <c r="P66" s="66">
        <v>45320</v>
      </c>
      <c r="Q66" s="149">
        <v>1584</v>
      </c>
    </row>
    <row r="67" spans="3:17" ht="15" customHeight="1" x14ac:dyDescent="0.45">
      <c r="C67" s="167">
        <v>44520</v>
      </c>
      <c r="D67" s="62">
        <v>500</v>
      </c>
      <c r="E67" s="168"/>
      <c r="H67" s="150"/>
      <c r="I67" s="110">
        <v>44111</v>
      </c>
      <c r="J67" s="68">
        <v>572</v>
      </c>
      <c r="M67" s="32">
        <v>44958</v>
      </c>
      <c r="N67" s="33">
        <v>3600</v>
      </c>
      <c r="P67" s="66">
        <v>45323</v>
      </c>
      <c r="Q67" s="149">
        <v>396</v>
      </c>
    </row>
    <row r="68" spans="3:17" ht="15" customHeight="1" x14ac:dyDescent="0.45">
      <c r="C68" s="167">
        <v>44520</v>
      </c>
      <c r="D68" s="62"/>
      <c r="E68" s="168">
        <v>1749.01</v>
      </c>
      <c r="H68" s="150"/>
      <c r="I68" s="110">
        <v>44111</v>
      </c>
      <c r="J68" s="68">
        <v>453.79</v>
      </c>
      <c r="M68" s="32">
        <v>44986</v>
      </c>
      <c r="N68" s="33">
        <v>3600</v>
      </c>
      <c r="P68" s="65">
        <v>45328</v>
      </c>
      <c r="Q68" s="148">
        <v>4478.37</v>
      </c>
    </row>
    <row r="69" spans="3:17" ht="15" customHeight="1" x14ac:dyDescent="0.45">
      <c r="C69" s="167">
        <v>44539</v>
      </c>
      <c r="D69" s="62">
        <v>500</v>
      </c>
      <c r="E69" s="168"/>
      <c r="H69" s="150"/>
      <c r="I69" s="110">
        <v>44242</v>
      </c>
      <c r="J69" s="68">
        <v>453.79</v>
      </c>
      <c r="M69" s="32">
        <v>45017</v>
      </c>
      <c r="N69" s="33">
        <v>3600</v>
      </c>
      <c r="P69" s="65">
        <v>45331</v>
      </c>
      <c r="Q69" s="148">
        <v>340</v>
      </c>
    </row>
    <row r="70" spans="3:17" ht="15" customHeight="1" x14ac:dyDescent="0.45">
      <c r="C70" s="167">
        <v>44539</v>
      </c>
      <c r="D70" s="62"/>
      <c r="E70" s="168">
        <v>1749.01</v>
      </c>
      <c r="H70" s="189" t="s">
        <v>80</v>
      </c>
      <c r="I70" s="110">
        <v>45231</v>
      </c>
      <c r="J70" s="68">
        <v>1439.6</v>
      </c>
      <c r="M70" s="32">
        <v>45047</v>
      </c>
      <c r="N70" s="33">
        <v>3600</v>
      </c>
      <c r="P70" s="65">
        <v>45335</v>
      </c>
      <c r="Q70" s="148">
        <v>4478.37</v>
      </c>
    </row>
    <row r="71" spans="3:17" ht="15" customHeight="1" x14ac:dyDescent="0.45">
      <c r="C71" s="167">
        <v>44539</v>
      </c>
      <c r="D71" s="62">
        <v>500</v>
      </c>
      <c r="E71" s="168"/>
      <c r="H71" s="189"/>
      <c r="I71" s="110">
        <v>45559</v>
      </c>
      <c r="J71" s="68">
        <v>2028.89</v>
      </c>
      <c r="K71" s="73">
        <f>SUM(J71)</f>
        <v>2028.89</v>
      </c>
      <c r="M71" s="32">
        <v>45078</v>
      </c>
      <c r="N71" s="33">
        <v>3600</v>
      </c>
      <c r="P71" s="66">
        <v>45352</v>
      </c>
      <c r="Q71" s="148">
        <v>824.75</v>
      </c>
    </row>
    <row r="72" spans="3:17" ht="15" customHeight="1" thickBot="1" x14ac:dyDescent="0.5">
      <c r="C72" s="169">
        <v>44539</v>
      </c>
      <c r="D72" s="170"/>
      <c r="E72" s="171">
        <v>1749.01</v>
      </c>
      <c r="H72" s="189"/>
      <c r="I72" s="110">
        <v>45762</v>
      </c>
      <c r="J72" s="68">
        <v>7963.02</v>
      </c>
      <c r="K72" s="73"/>
      <c r="M72" s="32">
        <v>45108</v>
      </c>
      <c r="N72" s="33">
        <v>3600</v>
      </c>
      <c r="P72" s="66">
        <v>45378</v>
      </c>
      <c r="Q72" s="148">
        <v>585</v>
      </c>
    </row>
    <row r="73" spans="3:17" ht="15" customHeight="1" x14ac:dyDescent="0.45">
      <c r="C73" s="164">
        <v>44611</v>
      </c>
      <c r="D73" s="165">
        <v>500</v>
      </c>
      <c r="E73" s="166"/>
      <c r="H73" s="128"/>
      <c r="I73" s="110">
        <v>45993</v>
      </c>
      <c r="J73" s="68">
        <v>203.02</v>
      </c>
      <c r="K73" s="73">
        <f>SUM(J72:J73)</f>
        <v>8166.0400000000009</v>
      </c>
      <c r="M73" s="32">
        <v>45139</v>
      </c>
      <c r="N73" s="33">
        <v>3600</v>
      </c>
      <c r="P73" s="66">
        <v>45495</v>
      </c>
      <c r="Q73" s="149">
        <v>752</v>
      </c>
    </row>
    <row r="74" spans="3:17" ht="15" customHeight="1" x14ac:dyDescent="0.45">
      <c r="C74" s="167">
        <v>44611</v>
      </c>
      <c r="D74" s="62"/>
      <c r="E74" s="168">
        <v>1749.01</v>
      </c>
      <c r="H74" s="151" t="s">
        <v>59</v>
      </c>
      <c r="I74" s="65">
        <v>43425</v>
      </c>
      <c r="J74" s="72">
        <v>3363.5</v>
      </c>
      <c r="K74" s="73"/>
      <c r="M74" s="32">
        <v>45170</v>
      </c>
      <c r="N74" s="33">
        <v>3600</v>
      </c>
      <c r="P74" s="66">
        <v>45507</v>
      </c>
      <c r="Q74" s="149">
        <v>188</v>
      </c>
    </row>
    <row r="75" spans="3:17" ht="15" customHeight="1" x14ac:dyDescent="0.45">
      <c r="C75" s="167">
        <v>44621</v>
      </c>
      <c r="D75" s="62">
        <v>500</v>
      </c>
      <c r="E75" s="168"/>
      <c r="H75" s="187"/>
      <c r="I75" s="65">
        <v>45559</v>
      </c>
      <c r="J75" s="72">
        <v>2028.89</v>
      </c>
      <c r="K75" s="73">
        <f>SUM(J75)</f>
        <v>2028.89</v>
      </c>
      <c r="M75" s="32">
        <v>45200</v>
      </c>
      <c r="N75" s="33">
        <v>3600</v>
      </c>
      <c r="P75" s="198">
        <v>45518</v>
      </c>
      <c r="Q75" s="148">
        <v>1131.08</v>
      </c>
    </row>
    <row r="76" spans="3:17" ht="15" customHeight="1" x14ac:dyDescent="0.45">
      <c r="C76" s="167">
        <v>44621</v>
      </c>
      <c r="D76" s="62"/>
      <c r="E76" s="168">
        <v>1749.01</v>
      </c>
      <c r="H76" s="187"/>
      <c r="I76" s="65">
        <v>45738</v>
      </c>
      <c r="J76" s="72">
        <v>3705.58</v>
      </c>
      <c r="M76" s="32">
        <v>45231</v>
      </c>
      <c r="N76" s="33">
        <v>3600</v>
      </c>
      <c r="P76" s="198">
        <v>45544</v>
      </c>
      <c r="Q76" s="148">
        <v>5220</v>
      </c>
    </row>
    <row r="77" spans="3:17" ht="15" customHeight="1" x14ac:dyDescent="0.45">
      <c r="C77" s="167">
        <v>44662</v>
      </c>
      <c r="D77" s="62">
        <v>500</v>
      </c>
      <c r="E77" s="168"/>
      <c r="H77" s="152"/>
      <c r="I77" s="65">
        <v>45965</v>
      </c>
      <c r="J77" s="72">
        <v>203.02</v>
      </c>
      <c r="K77" s="73">
        <f>SUM(J77)</f>
        <v>203.02</v>
      </c>
      <c r="M77" s="32">
        <v>45261</v>
      </c>
      <c r="N77" s="33">
        <v>3600</v>
      </c>
      <c r="P77" s="198">
        <v>45559</v>
      </c>
      <c r="Q77" s="148">
        <v>2028.89</v>
      </c>
    </row>
    <row r="78" spans="3:17" ht="15" customHeight="1" x14ac:dyDescent="0.45">
      <c r="C78" s="167">
        <v>44662</v>
      </c>
      <c r="D78" s="62"/>
      <c r="E78" s="168">
        <v>1749.01</v>
      </c>
      <c r="H78" s="108" t="s">
        <v>62</v>
      </c>
      <c r="I78" s="109">
        <v>43103</v>
      </c>
      <c r="J78" s="70">
        <v>10000</v>
      </c>
      <c r="M78" s="32">
        <v>45292</v>
      </c>
      <c r="N78" s="33">
        <v>3600</v>
      </c>
      <c r="P78" s="198">
        <v>45559</v>
      </c>
      <c r="Q78" s="148">
        <v>2028.89</v>
      </c>
    </row>
    <row r="79" spans="3:17" ht="15.75" x14ac:dyDescent="0.45">
      <c r="C79" s="167">
        <v>44723</v>
      </c>
      <c r="D79" s="62">
        <v>500</v>
      </c>
      <c r="E79" s="168"/>
      <c r="H79" s="150"/>
      <c r="I79" s="109">
        <v>43131</v>
      </c>
      <c r="J79" s="70">
        <v>3159.99</v>
      </c>
      <c r="K79" s="73"/>
      <c r="M79" s="32">
        <v>45323</v>
      </c>
      <c r="N79" s="33">
        <v>3600</v>
      </c>
      <c r="P79" s="198">
        <v>45559</v>
      </c>
      <c r="Q79" s="148">
        <v>2028.89</v>
      </c>
    </row>
    <row r="80" spans="3:17" ht="15.75" x14ac:dyDescent="0.45">
      <c r="C80" s="167">
        <v>44723</v>
      </c>
      <c r="D80" s="62"/>
      <c r="E80" s="168">
        <v>1749.01</v>
      </c>
      <c r="H80" s="150"/>
      <c r="I80" s="109">
        <v>43167</v>
      </c>
      <c r="J80" s="70">
        <v>3159.99</v>
      </c>
      <c r="K80" s="73"/>
      <c r="M80" s="32">
        <v>45352</v>
      </c>
      <c r="N80" s="33">
        <v>3600</v>
      </c>
      <c r="P80" s="198">
        <v>45559</v>
      </c>
      <c r="Q80" s="148">
        <v>2028.89</v>
      </c>
    </row>
    <row r="81" spans="3:17" ht="15.75" x14ac:dyDescent="0.45">
      <c r="C81" s="167">
        <v>44723</v>
      </c>
      <c r="D81" s="62">
        <v>500</v>
      </c>
      <c r="E81" s="168"/>
      <c r="H81" s="150"/>
      <c r="I81" s="109">
        <v>43196</v>
      </c>
      <c r="J81" s="70">
        <v>3159.99</v>
      </c>
      <c r="K81" s="73"/>
      <c r="M81" s="32">
        <v>45383</v>
      </c>
      <c r="N81" s="33">
        <v>3600</v>
      </c>
      <c r="P81" s="198">
        <v>45559</v>
      </c>
      <c r="Q81" s="148">
        <v>2028.89</v>
      </c>
    </row>
    <row r="82" spans="3:17" ht="15.75" x14ac:dyDescent="0.45">
      <c r="C82" s="167">
        <v>44723</v>
      </c>
      <c r="D82" s="62"/>
      <c r="E82" s="168">
        <v>1749.01</v>
      </c>
      <c r="H82" s="150"/>
      <c r="I82" s="109">
        <v>44120</v>
      </c>
      <c r="J82" s="70">
        <v>232.5</v>
      </c>
      <c r="K82" s="73"/>
      <c r="M82" s="32">
        <v>45413</v>
      </c>
      <c r="N82" s="33">
        <v>3600</v>
      </c>
      <c r="P82" s="198">
        <v>45559</v>
      </c>
      <c r="Q82" s="148">
        <v>2028.89</v>
      </c>
    </row>
    <row r="83" spans="3:17" ht="15.75" x14ac:dyDescent="0.45">
      <c r="C83" s="167">
        <v>44765</v>
      </c>
      <c r="D83" s="62">
        <v>500</v>
      </c>
      <c r="E83" s="168"/>
      <c r="H83" s="150"/>
      <c r="I83" s="109">
        <v>44460</v>
      </c>
      <c r="J83" s="70">
        <v>2658.16</v>
      </c>
      <c r="M83" s="32">
        <v>45444</v>
      </c>
      <c r="N83" s="33">
        <v>3600</v>
      </c>
      <c r="P83" s="198">
        <v>45559</v>
      </c>
      <c r="Q83" s="148">
        <v>2028.89</v>
      </c>
    </row>
    <row r="84" spans="3:17" ht="15.75" x14ac:dyDescent="0.45">
      <c r="C84" s="167">
        <v>44765</v>
      </c>
      <c r="D84" s="62"/>
      <c r="E84" s="168">
        <v>1836.46</v>
      </c>
      <c r="H84" s="150"/>
      <c r="I84" s="110">
        <v>44470</v>
      </c>
      <c r="J84" s="70">
        <v>668.84</v>
      </c>
      <c r="M84" s="32">
        <v>45474</v>
      </c>
      <c r="N84" s="33">
        <v>3600</v>
      </c>
      <c r="P84" s="198">
        <v>45559</v>
      </c>
      <c r="Q84" s="148">
        <v>2028.89</v>
      </c>
    </row>
    <row r="85" spans="3:17" ht="15.75" x14ac:dyDescent="0.45">
      <c r="C85" s="167">
        <v>44778</v>
      </c>
      <c r="D85" s="62">
        <v>500</v>
      </c>
      <c r="E85" s="168"/>
      <c r="H85" s="150"/>
      <c r="I85" s="110">
        <v>45199</v>
      </c>
      <c r="J85" s="70">
        <v>1088.7</v>
      </c>
      <c r="M85" s="32">
        <v>45505</v>
      </c>
      <c r="N85" s="33">
        <v>3600</v>
      </c>
      <c r="P85" s="198">
        <v>45559</v>
      </c>
      <c r="Q85" s="148">
        <v>2028.89</v>
      </c>
    </row>
    <row r="86" spans="3:17" ht="15.75" x14ac:dyDescent="0.45">
      <c r="C86" s="167">
        <v>44778</v>
      </c>
      <c r="D86" s="62"/>
      <c r="E86" s="168">
        <v>1836.46</v>
      </c>
      <c r="H86" s="150"/>
      <c r="I86" s="110">
        <v>45559</v>
      </c>
      <c r="J86" s="70">
        <v>2028.89</v>
      </c>
      <c r="K86" s="73">
        <f>SUM(J86)</f>
        <v>2028.89</v>
      </c>
      <c r="M86" s="32">
        <v>45536</v>
      </c>
      <c r="N86" s="33">
        <v>3600</v>
      </c>
      <c r="P86" s="198">
        <v>45681</v>
      </c>
      <c r="Q86" s="148">
        <v>11297.17</v>
      </c>
    </row>
    <row r="87" spans="3:17" ht="15.75" x14ac:dyDescent="0.45">
      <c r="C87" s="167">
        <v>44806</v>
      </c>
      <c r="D87" s="62">
        <v>500</v>
      </c>
      <c r="E87" s="168"/>
      <c r="H87" s="186"/>
      <c r="I87" s="110">
        <v>45965</v>
      </c>
      <c r="J87" s="70">
        <v>203.02</v>
      </c>
      <c r="K87" s="73">
        <f>SUM(J87)</f>
        <v>203.02</v>
      </c>
      <c r="M87" s="32">
        <v>45566</v>
      </c>
      <c r="N87" s="33">
        <v>3600</v>
      </c>
      <c r="P87" s="198">
        <v>45738</v>
      </c>
      <c r="Q87" s="148">
        <v>3705.58</v>
      </c>
    </row>
    <row r="88" spans="3:17" ht="15.75" x14ac:dyDescent="0.45">
      <c r="C88" s="167">
        <v>44806</v>
      </c>
      <c r="D88" s="62"/>
      <c r="E88" s="168">
        <v>2098.81</v>
      </c>
      <c r="H88" s="151" t="s">
        <v>60</v>
      </c>
      <c r="I88" s="65">
        <v>43780</v>
      </c>
      <c r="J88" s="67">
        <v>2394.37</v>
      </c>
      <c r="K88" s="73"/>
      <c r="M88" s="32">
        <v>45597</v>
      </c>
      <c r="N88" s="33">
        <v>3600</v>
      </c>
      <c r="P88" s="198">
        <v>45762</v>
      </c>
      <c r="Q88" s="148">
        <v>7963.02</v>
      </c>
    </row>
    <row r="89" spans="3:17" ht="15.75" x14ac:dyDescent="0.45">
      <c r="C89" s="167">
        <v>44841</v>
      </c>
      <c r="D89" s="62">
        <v>500</v>
      </c>
      <c r="E89" s="168"/>
      <c r="H89" s="187"/>
      <c r="I89" s="65">
        <v>43788</v>
      </c>
      <c r="J89" s="67">
        <v>1500</v>
      </c>
      <c r="M89" s="32">
        <v>45627</v>
      </c>
      <c r="N89" s="33">
        <v>3600</v>
      </c>
      <c r="P89" s="198">
        <v>45790</v>
      </c>
      <c r="Q89" s="148">
        <v>7548.21</v>
      </c>
    </row>
    <row r="90" spans="3:17" ht="15.75" x14ac:dyDescent="0.45">
      <c r="C90" s="167">
        <v>44841</v>
      </c>
      <c r="D90" s="62"/>
      <c r="E90" s="168">
        <v>1836.46</v>
      </c>
      <c r="H90" s="187"/>
      <c r="I90" s="66">
        <v>44335</v>
      </c>
      <c r="J90" s="67">
        <v>426.95</v>
      </c>
      <c r="M90" s="32">
        <v>45658</v>
      </c>
      <c r="N90" s="33">
        <v>3600</v>
      </c>
      <c r="P90" s="198">
        <v>45873</v>
      </c>
      <c r="Q90" s="148">
        <v>1860</v>
      </c>
    </row>
    <row r="91" spans="3:17" ht="15.75" x14ac:dyDescent="0.45">
      <c r="C91" s="167">
        <v>44859</v>
      </c>
      <c r="D91" s="62">
        <v>500</v>
      </c>
      <c r="E91" s="168"/>
      <c r="H91" s="187"/>
      <c r="I91" s="66">
        <v>45559</v>
      </c>
      <c r="J91" s="67">
        <v>2028.89</v>
      </c>
      <c r="K91" s="73">
        <f>SUM(J91)</f>
        <v>2028.89</v>
      </c>
      <c r="M91" s="32">
        <v>45689</v>
      </c>
      <c r="N91" s="33">
        <v>3600</v>
      </c>
      <c r="P91" s="198">
        <v>45931</v>
      </c>
      <c r="Q91" s="148">
        <v>220</v>
      </c>
    </row>
    <row r="92" spans="3:17" ht="15.75" x14ac:dyDescent="0.45">
      <c r="C92" s="167">
        <v>44859</v>
      </c>
      <c r="D92" s="62"/>
      <c r="E92" s="168">
        <v>1836.46</v>
      </c>
      <c r="H92" s="152"/>
      <c r="I92" s="66">
        <v>45993</v>
      </c>
      <c r="J92" s="67">
        <v>203.02</v>
      </c>
      <c r="K92" s="73">
        <f>SUM(J92)</f>
        <v>203.02</v>
      </c>
      <c r="M92" s="32">
        <v>45717</v>
      </c>
      <c r="N92" s="33">
        <v>3600</v>
      </c>
      <c r="P92" s="66">
        <v>45965</v>
      </c>
      <c r="Q92" s="72">
        <v>203.02</v>
      </c>
    </row>
    <row r="93" spans="3:17" ht="15.75" x14ac:dyDescent="0.45">
      <c r="C93" s="167">
        <v>44894</v>
      </c>
      <c r="D93" s="62">
        <v>500</v>
      </c>
      <c r="E93" s="168"/>
      <c r="H93" s="108" t="s">
        <v>61</v>
      </c>
      <c r="I93" s="110">
        <v>43883</v>
      </c>
      <c r="J93" s="68">
        <v>346.5</v>
      </c>
      <c r="M93" s="32">
        <v>45748</v>
      </c>
      <c r="N93" s="33">
        <v>3600</v>
      </c>
      <c r="P93" s="66">
        <v>45965</v>
      </c>
      <c r="Q93" s="67">
        <v>203.02</v>
      </c>
    </row>
    <row r="94" spans="3:17" ht="15.75" x14ac:dyDescent="0.45">
      <c r="C94" s="167">
        <v>44894</v>
      </c>
      <c r="D94" s="62"/>
      <c r="E94" s="168">
        <v>1836.46</v>
      </c>
      <c r="H94" s="150"/>
      <c r="I94" s="110">
        <v>44362</v>
      </c>
      <c r="J94" s="68">
        <v>1905.58</v>
      </c>
      <c r="M94" s="32">
        <v>45778</v>
      </c>
      <c r="N94" s="33">
        <v>3600</v>
      </c>
      <c r="P94" s="66">
        <v>45965</v>
      </c>
      <c r="Q94" s="67">
        <v>203.02</v>
      </c>
    </row>
    <row r="95" spans="3:17" ht="15.75" x14ac:dyDescent="0.45">
      <c r="C95" s="167">
        <v>44922</v>
      </c>
      <c r="D95" s="62">
        <v>500</v>
      </c>
      <c r="E95" s="168"/>
      <c r="H95" s="150"/>
      <c r="I95" s="110">
        <v>44482</v>
      </c>
      <c r="J95" s="68">
        <v>4882.2299999999996</v>
      </c>
      <c r="M95" s="32">
        <v>45809</v>
      </c>
      <c r="N95" s="33">
        <v>3600</v>
      </c>
      <c r="P95" s="66">
        <v>45965</v>
      </c>
      <c r="Q95" s="67">
        <v>203.02</v>
      </c>
    </row>
    <row r="96" spans="3:17" ht="15.75" x14ac:dyDescent="0.45">
      <c r="C96" s="167">
        <v>44922</v>
      </c>
      <c r="D96" s="62"/>
      <c r="E96" s="168">
        <v>1836.46</v>
      </c>
      <c r="H96" s="150"/>
      <c r="I96" s="110">
        <v>45079</v>
      </c>
      <c r="J96" s="68">
        <v>1165.25</v>
      </c>
      <c r="M96" s="32">
        <v>45839</v>
      </c>
      <c r="N96" s="33">
        <v>3600</v>
      </c>
      <c r="P96" s="66">
        <v>45993</v>
      </c>
      <c r="Q96" s="67">
        <v>203.02</v>
      </c>
    </row>
    <row r="97" spans="3:17" ht="15" customHeight="1" thickBot="1" x14ac:dyDescent="0.5">
      <c r="C97" s="169">
        <v>44954</v>
      </c>
      <c r="D97" s="170">
        <v>500</v>
      </c>
      <c r="E97" s="171"/>
      <c r="H97" s="150"/>
      <c r="I97" s="110">
        <v>45091</v>
      </c>
      <c r="J97" s="68">
        <v>1165.25</v>
      </c>
      <c r="M97" s="32">
        <v>45870</v>
      </c>
      <c r="N97" s="33">
        <v>3600</v>
      </c>
      <c r="P97" s="65">
        <v>45993</v>
      </c>
      <c r="Q97" s="67">
        <v>203.02</v>
      </c>
    </row>
    <row r="98" spans="3:17" ht="15" customHeight="1" x14ac:dyDescent="0.45">
      <c r="C98" s="164">
        <v>44954</v>
      </c>
      <c r="D98" s="165"/>
      <c r="E98" s="166">
        <v>1836.46</v>
      </c>
      <c r="H98" s="150"/>
      <c r="I98" s="110">
        <v>45518</v>
      </c>
      <c r="J98" s="68">
        <v>1131.08</v>
      </c>
      <c r="M98" s="32">
        <v>45901</v>
      </c>
      <c r="N98" s="33">
        <v>3600</v>
      </c>
      <c r="P98" s="66">
        <v>45993</v>
      </c>
      <c r="Q98" s="67">
        <v>203.02</v>
      </c>
    </row>
    <row r="99" spans="3:17" ht="15" customHeight="1" x14ac:dyDescent="0.45">
      <c r="C99" s="167">
        <v>44982</v>
      </c>
      <c r="D99" s="62">
        <v>500</v>
      </c>
      <c r="E99" s="168"/>
      <c r="H99" s="150"/>
      <c r="I99" s="110">
        <v>45559</v>
      </c>
      <c r="J99" s="68">
        <v>2028.89</v>
      </c>
      <c r="K99" s="73">
        <f>SUM(J98:J99)</f>
        <v>3159.9700000000003</v>
      </c>
      <c r="M99" s="32">
        <v>45931</v>
      </c>
      <c r="N99" s="33">
        <v>3600</v>
      </c>
      <c r="P99" s="65">
        <v>45993</v>
      </c>
      <c r="Q99" s="67">
        <v>203.02</v>
      </c>
    </row>
    <row r="100" spans="3:17" ht="15" customHeight="1" x14ac:dyDescent="0.45">
      <c r="C100" s="167">
        <v>44982</v>
      </c>
      <c r="D100" s="62"/>
      <c r="E100" s="168">
        <v>1946.65</v>
      </c>
      <c r="H100" s="150"/>
      <c r="I100" s="110">
        <v>45681</v>
      </c>
      <c r="J100" s="68">
        <v>11297.17</v>
      </c>
      <c r="K100" s="73" t="s">
        <v>25</v>
      </c>
      <c r="M100" s="32">
        <v>45962</v>
      </c>
      <c r="N100" s="33">
        <v>3600</v>
      </c>
      <c r="P100" s="65">
        <v>45993</v>
      </c>
      <c r="Q100" s="67">
        <v>203.02</v>
      </c>
    </row>
    <row r="101" spans="3:17" ht="15" customHeight="1" x14ac:dyDescent="0.45">
      <c r="C101" s="167">
        <v>45006</v>
      </c>
      <c r="D101" s="62">
        <v>500</v>
      </c>
      <c r="E101" s="168"/>
      <c r="H101" s="186"/>
      <c r="I101" s="110">
        <v>45993</v>
      </c>
      <c r="J101" s="68">
        <v>203.02</v>
      </c>
      <c r="K101" s="73">
        <f>SUM(J100:J101)</f>
        <v>11500.19</v>
      </c>
      <c r="M101" s="32">
        <v>45992</v>
      </c>
      <c r="N101" s="33">
        <v>3600</v>
      </c>
      <c r="P101" s="32" t="s">
        <v>25</v>
      </c>
      <c r="Q101" s="266"/>
    </row>
    <row r="102" spans="3:17" ht="15" customHeight="1" thickBot="1" x14ac:dyDescent="0.5">
      <c r="C102" s="167">
        <v>45006</v>
      </c>
      <c r="D102" s="62"/>
      <c r="E102" s="168">
        <v>1946.65</v>
      </c>
      <c r="M102" s="32">
        <v>46023</v>
      </c>
      <c r="N102" s="33">
        <v>3600</v>
      </c>
      <c r="P102" s="266"/>
      <c r="Q102" s="266"/>
    </row>
    <row r="103" spans="3:17" ht="15" customHeight="1" thickBot="1" x14ac:dyDescent="0.5">
      <c r="C103" s="167">
        <v>45045</v>
      </c>
      <c r="D103" s="62">
        <v>500</v>
      </c>
      <c r="E103" s="168"/>
      <c r="I103" s="6" t="s">
        <v>24</v>
      </c>
      <c r="J103" s="27">
        <f>SUM(J4:J101)</f>
        <v>179779.31000000003</v>
      </c>
      <c r="K103" t="s">
        <v>49</v>
      </c>
      <c r="M103" s="32">
        <v>46054</v>
      </c>
      <c r="N103" s="33">
        <v>3600</v>
      </c>
      <c r="P103" s="266"/>
      <c r="Q103" s="266"/>
    </row>
    <row r="104" spans="3:17" ht="15" customHeight="1" x14ac:dyDescent="0.45">
      <c r="C104" s="167">
        <v>45045</v>
      </c>
      <c r="D104" s="62"/>
      <c r="E104" s="168">
        <v>1946.65</v>
      </c>
      <c r="M104" s="32">
        <v>46082</v>
      </c>
      <c r="N104" s="33">
        <v>3600</v>
      </c>
    </row>
    <row r="105" spans="3:17" ht="15" customHeight="1" thickBot="1" x14ac:dyDescent="0.5">
      <c r="C105" s="172">
        <v>45071</v>
      </c>
      <c r="D105" s="62">
        <v>500</v>
      </c>
      <c r="E105" s="168"/>
      <c r="M105" s="32">
        <v>46113</v>
      </c>
      <c r="N105" s="266"/>
    </row>
    <row r="106" spans="3:17" ht="15" customHeight="1" thickBot="1" x14ac:dyDescent="0.55000000000000004">
      <c r="C106" s="172">
        <v>45071</v>
      </c>
      <c r="D106" s="62"/>
      <c r="E106" s="168">
        <v>1946.65</v>
      </c>
      <c r="I106" s="6" t="s">
        <v>35</v>
      </c>
      <c r="J106" s="34">
        <f>SUM(N114,-J103)</f>
        <v>151420.68999999997</v>
      </c>
      <c r="K106" s="114" t="s">
        <v>54</v>
      </c>
      <c r="M106" s="32">
        <v>46143</v>
      </c>
      <c r="N106" s="33"/>
    </row>
    <row r="107" spans="3:17" ht="15" customHeight="1" x14ac:dyDescent="0.5">
      <c r="C107" s="172">
        <v>45107</v>
      </c>
      <c r="D107" s="62">
        <v>500</v>
      </c>
      <c r="E107" s="168"/>
      <c r="J107" s="210"/>
      <c r="K107" s="114"/>
      <c r="M107" s="32">
        <v>46174</v>
      </c>
      <c r="N107" s="266"/>
    </row>
    <row r="108" spans="3:17" ht="15" customHeight="1" x14ac:dyDescent="0.5">
      <c r="C108" s="172">
        <v>45107</v>
      </c>
      <c r="D108" s="62"/>
      <c r="E108" s="168">
        <v>1946.65</v>
      </c>
      <c r="J108" s="210"/>
      <c r="K108" s="114"/>
      <c r="M108" s="32">
        <v>46204</v>
      </c>
      <c r="N108" s="33"/>
    </row>
    <row r="109" spans="3:17" ht="15.75" x14ac:dyDescent="0.5">
      <c r="C109" s="172">
        <v>45121</v>
      </c>
      <c r="D109" s="62">
        <v>500</v>
      </c>
      <c r="E109" s="168"/>
      <c r="J109" s="210"/>
      <c r="K109" s="114"/>
      <c r="M109" s="32">
        <v>46235</v>
      </c>
      <c r="N109" s="266"/>
    </row>
    <row r="110" spans="3:17" ht="15.75" x14ac:dyDescent="0.5">
      <c r="C110" s="172">
        <v>45121</v>
      </c>
      <c r="D110" s="62"/>
      <c r="E110" s="168">
        <v>1946.65</v>
      </c>
      <c r="J110" s="210"/>
      <c r="K110" s="114"/>
      <c r="M110" s="32">
        <v>46266</v>
      </c>
      <c r="N110" s="33"/>
    </row>
    <row r="111" spans="3:17" x14ac:dyDescent="0.45">
      <c r="C111" s="172">
        <v>45183</v>
      </c>
      <c r="D111" s="62">
        <v>500</v>
      </c>
      <c r="E111" s="168"/>
      <c r="K111" s="114"/>
      <c r="M111" s="32">
        <v>46296</v>
      </c>
      <c r="N111" s="266"/>
    </row>
    <row r="112" spans="3:17" x14ac:dyDescent="0.45">
      <c r="C112" s="172">
        <v>45183</v>
      </c>
      <c r="D112" s="62"/>
      <c r="E112" s="168">
        <v>1946.65</v>
      </c>
      <c r="M112" s="32">
        <v>46327</v>
      </c>
      <c r="N112" s="33"/>
    </row>
    <row r="113" spans="3:15" x14ac:dyDescent="0.45">
      <c r="C113" s="167">
        <v>45198</v>
      </c>
      <c r="D113" s="62">
        <v>500</v>
      </c>
      <c r="E113" s="168"/>
      <c r="K113" s="114"/>
      <c r="M113" s="32">
        <v>46357</v>
      </c>
      <c r="N113" s="266"/>
    </row>
    <row r="114" spans="3:15" ht="14.65" thickBot="1" x14ac:dyDescent="0.5">
      <c r="C114" s="167">
        <v>45198</v>
      </c>
      <c r="D114" s="62"/>
      <c r="E114" s="168">
        <v>1946.65</v>
      </c>
      <c r="K114" s="114"/>
      <c r="M114" s="6" t="s">
        <v>24</v>
      </c>
      <c r="N114" s="264">
        <f>SUM(N4:N113)</f>
        <v>331200</v>
      </c>
      <c r="O114" t="s">
        <v>48</v>
      </c>
    </row>
    <row r="115" spans="3:15" x14ac:dyDescent="0.45">
      <c r="C115" s="167">
        <v>45226</v>
      </c>
      <c r="D115" s="62">
        <v>500</v>
      </c>
      <c r="E115" s="168"/>
      <c r="K115" s="114"/>
      <c r="N115" s="74"/>
    </row>
    <row r="116" spans="3:15" x14ac:dyDescent="0.45">
      <c r="C116" s="167">
        <v>45226</v>
      </c>
      <c r="D116" s="62"/>
      <c r="E116" s="168">
        <v>1946.65</v>
      </c>
      <c r="K116" s="114"/>
      <c r="N116" s="74"/>
    </row>
    <row r="117" spans="3:15" x14ac:dyDescent="0.45">
      <c r="C117" s="167">
        <v>45254</v>
      </c>
      <c r="D117" s="62">
        <v>500</v>
      </c>
      <c r="E117" s="168"/>
    </row>
    <row r="118" spans="3:15" x14ac:dyDescent="0.45">
      <c r="C118" s="167">
        <v>45254</v>
      </c>
      <c r="D118" s="62"/>
      <c r="E118" s="168">
        <v>1946.65</v>
      </c>
    </row>
    <row r="119" spans="3:15" x14ac:dyDescent="0.45">
      <c r="C119" s="167">
        <v>45283</v>
      </c>
      <c r="D119" s="62">
        <v>500</v>
      </c>
      <c r="E119" s="168"/>
    </row>
    <row r="120" spans="3:15" ht="14.65" thickBot="1" x14ac:dyDescent="0.5">
      <c r="C120" s="169">
        <v>45283</v>
      </c>
      <c r="D120" s="170"/>
      <c r="E120" s="171">
        <v>1946.65</v>
      </c>
    </row>
    <row r="121" spans="3:15" x14ac:dyDescent="0.45">
      <c r="C121" s="173">
        <v>45310</v>
      </c>
      <c r="D121" s="62">
        <v>500</v>
      </c>
      <c r="E121" s="168"/>
    </row>
    <row r="122" spans="3:15" x14ac:dyDescent="0.45">
      <c r="C122" s="174">
        <v>45310</v>
      </c>
      <c r="D122" s="62"/>
      <c r="E122" s="168">
        <v>1946.65</v>
      </c>
    </row>
    <row r="123" spans="3:15" x14ac:dyDescent="0.45">
      <c r="C123" s="173">
        <v>45337</v>
      </c>
      <c r="D123" s="62">
        <v>500</v>
      </c>
      <c r="E123" s="168"/>
    </row>
    <row r="124" spans="3:15" x14ac:dyDescent="0.45">
      <c r="C124" s="174">
        <v>45337</v>
      </c>
      <c r="D124" s="62"/>
      <c r="E124" s="168">
        <v>1946.65</v>
      </c>
    </row>
    <row r="125" spans="3:15" x14ac:dyDescent="0.45">
      <c r="C125" s="173">
        <v>45367</v>
      </c>
      <c r="D125" s="62">
        <v>500</v>
      </c>
      <c r="E125" s="168"/>
    </row>
    <row r="126" spans="3:15" x14ac:dyDescent="0.45">
      <c r="C126" s="174">
        <v>45367</v>
      </c>
      <c r="D126" s="62"/>
      <c r="E126" s="168">
        <v>1946.65</v>
      </c>
    </row>
    <row r="127" spans="3:15" x14ac:dyDescent="0.45">
      <c r="C127" s="174">
        <v>45401</v>
      </c>
      <c r="D127" s="62">
        <v>500</v>
      </c>
      <c r="E127" s="168"/>
    </row>
    <row r="128" spans="3:15" x14ac:dyDescent="0.45">
      <c r="C128" s="174">
        <v>45401</v>
      </c>
      <c r="D128" s="62"/>
      <c r="E128" s="168">
        <v>1946.65</v>
      </c>
    </row>
    <row r="129" spans="3:14" x14ac:dyDescent="0.45">
      <c r="C129" s="174">
        <v>45429</v>
      </c>
      <c r="D129" s="62">
        <v>500</v>
      </c>
      <c r="E129" s="168"/>
    </row>
    <row r="130" spans="3:14" x14ac:dyDescent="0.45">
      <c r="C130" s="174">
        <v>45429</v>
      </c>
      <c r="D130" s="62"/>
      <c r="E130" s="168">
        <v>1946.65</v>
      </c>
    </row>
    <row r="131" spans="3:14" x14ac:dyDescent="0.45">
      <c r="C131" s="174">
        <v>45461</v>
      </c>
      <c r="D131" s="62">
        <v>500</v>
      </c>
      <c r="E131" s="168"/>
    </row>
    <row r="132" spans="3:14" x14ac:dyDescent="0.45">
      <c r="C132" s="174">
        <v>45461</v>
      </c>
      <c r="D132" s="62"/>
      <c r="E132" s="168">
        <v>1946.65</v>
      </c>
      <c r="I132" s="239">
        <v>2023</v>
      </c>
      <c r="J132">
        <v>2024</v>
      </c>
      <c r="K132">
        <v>2025</v>
      </c>
      <c r="L132">
        <v>2026</v>
      </c>
      <c r="M132" t="s">
        <v>25</v>
      </c>
      <c r="N132" s="74"/>
    </row>
    <row r="133" spans="3:14" x14ac:dyDescent="0.45">
      <c r="C133" s="174">
        <v>45491</v>
      </c>
      <c r="D133" s="62">
        <v>500</v>
      </c>
      <c r="E133" s="168"/>
      <c r="H133" s="220" t="s">
        <v>69</v>
      </c>
      <c r="I133" s="240" t="s">
        <v>25</v>
      </c>
      <c r="J133" s="221">
        <f>SUM(K22)</f>
        <v>11325.63</v>
      </c>
      <c r="K133" s="221">
        <f>SUM(K23)</f>
        <v>203.02</v>
      </c>
      <c r="N133" s="74"/>
    </row>
    <row r="134" spans="3:14" x14ac:dyDescent="0.45">
      <c r="C134" s="174">
        <v>45491</v>
      </c>
      <c r="D134" s="62"/>
      <c r="E134" s="168">
        <v>1946.65</v>
      </c>
      <c r="H134" s="220" t="s">
        <v>70</v>
      </c>
      <c r="I134" s="240">
        <f>SUM(J28:J29)</f>
        <v>4344.3500000000004</v>
      </c>
      <c r="J134" s="221">
        <f>SUM(K30)</f>
        <v>2028.89</v>
      </c>
      <c r="K134" s="221">
        <f>SUM(K32)</f>
        <v>7746.93</v>
      </c>
      <c r="N134" s="74"/>
    </row>
    <row r="135" spans="3:14" x14ac:dyDescent="0.45">
      <c r="C135" s="174">
        <v>45523</v>
      </c>
      <c r="D135" s="62">
        <v>500</v>
      </c>
      <c r="E135" s="168"/>
      <c r="H135" s="220" t="s">
        <v>71</v>
      </c>
      <c r="I135" s="240">
        <f>SUM(J48)</f>
        <v>1076.1600000000001</v>
      </c>
      <c r="J135" s="221">
        <f>SUM(K53)</f>
        <v>4948.8900000000003</v>
      </c>
      <c r="K135" s="221">
        <f>SUM(K56)</f>
        <v>2283.02</v>
      </c>
    </row>
    <row r="136" spans="3:14" x14ac:dyDescent="0.45">
      <c r="C136" s="174">
        <v>45523</v>
      </c>
      <c r="D136" s="62"/>
      <c r="E136" s="168">
        <v>1946.65</v>
      </c>
      <c r="H136" s="220" t="s">
        <v>72</v>
      </c>
      <c r="I136" s="240" t="s">
        <v>25</v>
      </c>
      <c r="J136" s="221">
        <f>SUM(K63)</f>
        <v>2028.89</v>
      </c>
      <c r="K136" s="221">
        <f>SUM(K64)</f>
        <v>203.02</v>
      </c>
    </row>
    <row r="137" spans="3:14" x14ac:dyDescent="0.45">
      <c r="C137" s="174">
        <v>45548</v>
      </c>
      <c r="D137" s="62">
        <v>500</v>
      </c>
      <c r="E137" s="168"/>
      <c r="H137" s="220" t="s">
        <v>73</v>
      </c>
      <c r="I137" s="240">
        <f>SUM(J70)</f>
        <v>1439.6</v>
      </c>
      <c r="J137" s="221">
        <f>SUM(K71)</f>
        <v>2028.89</v>
      </c>
      <c r="K137" s="221">
        <f>SUM(K73)</f>
        <v>8166.0400000000009</v>
      </c>
    </row>
    <row r="138" spans="3:14" x14ac:dyDescent="0.45">
      <c r="C138" s="174">
        <v>45548</v>
      </c>
      <c r="D138" s="62"/>
      <c r="E138" s="168">
        <v>1946.65</v>
      </c>
      <c r="H138" s="220" t="s">
        <v>74</v>
      </c>
      <c r="I138" s="240" t="s">
        <v>25</v>
      </c>
      <c r="J138" s="221">
        <f>SUM(K75)</f>
        <v>2028.89</v>
      </c>
      <c r="K138" s="221">
        <f>SUM(K77)</f>
        <v>203.02</v>
      </c>
    </row>
    <row r="139" spans="3:14" x14ac:dyDescent="0.45">
      <c r="C139" s="174">
        <v>45581</v>
      </c>
      <c r="D139" s="62">
        <v>500</v>
      </c>
      <c r="E139" s="168"/>
      <c r="H139" s="220" t="s">
        <v>75</v>
      </c>
      <c r="I139" s="240">
        <f>SUM(J85)</f>
        <v>1088.7</v>
      </c>
      <c r="J139" s="221">
        <f>SUM(K86)</f>
        <v>2028.89</v>
      </c>
      <c r="K139" s="221">
        <f>SUM(K87)</f>
        <v>203.02</v>
      </c>
    </row>
    <row r="140" spans="3:14" x14ac:dyDescent="0.45">
      <c r="C140" s="174">
        <v>45581</v>
      </c>
      <c r="D140" s="62"/>
      <c r="E140" s="168">
        <v>1946.65</v>
      </c>
      <c r="H140" s="220" t="s">
        <v>76</v>
      </c>
      <c r="I140" s="240" t="s">
        <v>25</v>
      </c>
      <c r="J140" s="221">
        <f>SUM(K91)</f>
        <v>2028.89</v>
      </c>
      <c r="K140" s="221">
        <f>SUM(K92)</f>
        <v>203.02</v>
      </c>
    </row>
    <row r="141" spans="3:14" x14ac:dyDescent="0.45">
      <c r="C141" s="174">
        <v>45610</v>
      </c>
      <c r="D141" s="62">
        <v>500</v>
      </c>
      <c r="E141" s="168"/>
      <c r="H141" s="220" t="s">
        <v>77</v>
      </c>
      <c r="I141" s="240">
        <f>SUM(J97)</f>
        <v>1165.25</v>
      </c>
      <c r="J141" s="221">
        <f>SUM(K99)</f>
        <v>3159.9700000000003</v>
      </c>
      <c r="K141" s="221">
        <f>SUM(K101)</f>
        <v>11500.19</v>
      </c>
    </row>
    <row r="142" spans="3:14" x14ac:dyDescent="0.45">
      <c r="C142" s="174">
        <v>45610</v>
      </c>
      <c r="D142" s="62"/>
      <c r="E142" s="168">
        <v>1946.65</v>
      </c>
      <c r="H142" s="220" t="s">
        <v>78</v>
      </c>
      <c r="J142" s="221">
        <f>SUM(K15)</f>
        <v>6629.75</v>
      </c>
      <c r="K142" s="221">
        <f>SUM(K16)</f>
        <v>0</v>
      </c>
    </row>
    <row r="143" spans="3:14" x14ac:dyDescent="0.45">
      <c r="C143" s="174">
        <v>45642</v>
      </c>
      <c r="D143" s="62">
        <v>500</v>
      </c>
      <c r="E143" s="168"/>
    </row>
    <row r="144" spans="3:14" x14ac:dyDescent="0.45">
      <c r="C144" s="174">
        <v>45642</v>
      </c>
      <c r="D144" s="62"/>
      <c r="E144" s="168">
        <v>1946.65</v>
      </c>
    </row>
    <row r="145" spans="3:5" x14ac:dyDescent="0.45">
      <c r="C145" s="174">
        <v>45671</v>
      </c>
      <c r="D145" s="62">
        <v>500</v>
      </c>
      <c r="E145" s="168"/>
    </row>
    <row r="146" spans="3:5" x14ac:dyDescent="0.45">
      <c r="C146" s="174">
        <v>45671</v>
      </c>
      <c r="D146" s="62"/>
      <c r="E146" s="168">
        <v>1946.65</v>
      </c>
    </row>
    <row r="147" spans="3:5" x14ac:dyDescent="0.45">
      <c r="C147" s="174">
        <v>45703</v>
      </c>
      <c r="D147" s="62">
        <v>500</v>
      </c>
      <c r="E147" s="168"/>
    </row>
    <row r="148" spans="3:5" x14ac:dyDescent="0.45">
      <c r="C148" s="174">
        <v>45703</v>
      </c>
      <c r="D148" s="62"/>
      <c r="E148" s="168">
        <v>1946.65</v>
      </c>
    </row>
    <row r="149" spans="3:5" x14ac:dyDescent="0.45">
      <c r="C149" s="174">
        <v>45733</v>
      </c>
      <c r="D149" s="62">
        <v>500</v>
      </c>
      <c r="E149" s="168"/>
    </row>
    <row r="150" spans="3:5" x14ac:dyDescent="0.45">
      <c r="C150" s="174">
        <v>45733</v>
      </c>
      <c r="D150" s="62"/>
      <c r="E150" s="168">
        <v>1946.65</v>
      </c>
    </row>
    <row r="151" spans="3:5" x14ac:dyDescent="0.45">
      <c r="C151" s="174">
        <v>45761</v>
      </c>
      <c r="D151" s="62">
        <v>500</v>
      </c>
      <c r="E151" s="168"/>
    </row>
    <row r="152" spans="3:5" x14ac:dyDescent="0.45">
      <c r="C152" s="174">
        <v>45761</v>
      </c>
      <c r="D152" s="62"/>
      <c r="E152" s="168">
        <v>1946.65</v>
      </c>
    </row>
    <row r="153" spans="3:5" x14ac:dyDescent="0.45">
      <c r="C153" s="174">
        <v>45791</v>
      </c>
      <c r="D153" s="62">
        <v>500</v>
      </c>
      <c r="E153" s="168"/>
    </row>
    <row r="154" spans="3:5" x14ac:dyDescent="0.45">
      <c r="C154" s="174">
        <v>45791</v>
      </c>
      <c r="D154" s="62"/>
      <c r="E154" s="168">
        <v>1946.65</v>
      </c>
    </row>
    <row r="155" spans="3:5" x14ac:dyDescent="0.45">
      <c r="C155" s="174">
        <v>45822</v>
      </c>
      <c r="D155" s="62">
        <v>500</v>
      </c>
      <c r="E155" s="168"/>
    </row>
    <row r="156" spans="3:5" x14ac:dyDescent="0.45">
      <c r="C156" s="174">
        <v>45822</v>
      </c>
      <c r="D156" s="62"/>
      <c r="E156" s="168">
        <v>1946.65</v>
      </c>
    </row>
    <row r="157" spans="3:5" x14ac:dyDescent="0.45">
      <c r="C157" s="247">
        <v>45822</v>
      </c>
      <c r="D157" s="62">
        <v>500</v>
      </c>
      <c r="E157" s="168"/>
    </row>
    <row r="158" spans="3:5" x14ac:dyDescent="0.45">
      <c r="C158" s="247">
        <v>45822</v>
      </c>
      <c r="D158" s="62"/>
      <c r="E158" s="168">
        <v>1946.65</v>
      </c>
    </row>
    <row r="159" spans="3:5" x14ac:dyDescent="0.45">
      <c r="C159" s="247">
        <v>45853</v>
      </c>
      <c r="D159" s="62">
        <v>500</v>
      </c>
      <c r="E159" s="168"/>
    </row>
    <row r="160" spans="3:5" x14ac:dyDescent="0.45">
      <c r="C160" s="247">
        <v>45853</v>
      </c>
      <c r="D160" s="62"/>
      <c r="E160" s="168">
        <v>1946.65</v>
      </c>
    </row>
    <row r="161" spans="3:17" x14ac:dyDescent="0.45">
      <c r="C161" s="247">
        <v>45883</v>
      </c>
      <c r="D161" s="62">
        <v>500</v>
      </c>
      <c r="E161" s="168"/>
      <c r="P161">
        <v>2018</v>
      </c>
      <c r="Q161" s="73">
        <f>SUM(Q4:Q16)</f>
        <v>44713.47</v>
      </c>
    </row>
    <row r="162" spans="3:17" x14ac:dyDescent="0.45">
      <c r="C162" s="247">
        <v>45883</v>
      </c>
      <c r="D162" s="62"/>
      <c r="E162" s="168">
        <v>1946.65</v>
      </c>
      <c r="P162">
        <v>2019</v>
      </c>
      <c r="Q162" s="73">
        <f>SUM(Q17:Q28)</f>
        <v>21102.55</v>
      </c>
    </row>
    <row r="163" spans="3:17" x14ac:dyDescent="0.45">
      <c r="C163" s="247">
        <v>45913</v>
      </c>
      <c r="D163" s="62">
        <v>500</v>
      </c>
      <c r="E163" s="168"/>
      <c r="P163">
        <v>2020</v>
      </c>
      <c r="Q163" s="73">
        <f>SUM(Q29:Q45)</f>
        <v>13136.84</v>
      </c>
    </row>
    <row r="164" spans="3:17" x14ac:dyDescent="0.45">
      <c r="C164" s="247">
        <v>45913</v>
      </c>
      <c r="D164" s="62"/>
      <c r="E164" s="168">
        <v>1946.65</v>
      </c>
      <c r="P164">
        <v>2021</v>
      </c>
      <c r="Q164" s="73">
        <f>SUM(Q46:Q55)</f>
        <v>14808.98</v>
      </c>
    </row>
    <row r="165" spans="3:17" x14ac:dyDescent="0.45">
      <c r="C165" s="247">
        <v>45946</v>
      </c>
      <c r="D165" s="62">
        <v>500</v>
      </c>
      <c r="E165" s="168"/>
      <c r="P165">
        <v>2022</v>
      </c>
      <c r="Q165" s="73">
        <f>SUM(Q56:Q58)</f>
        <v>3083.7200000000003</v>
      </c>
    </row>
    <row r="166" spans="3:17" x14ac:dyDescent="0.45">
      <c r="C166" s="247">
        <v>45946</v>
      </c>
      <c r="D166" s="62"/>
      <c r="E166" s="168">
        <v>1946.65</v>
      </c>
      <c r="P166">
        <v>2023</v>
      </c>
      <c r="Q166" s="73">
        <f>SUM(Q59:Q65)</f>
        <v>10274.75</v>
      </c>
    </row>
    <row r="167" spans="3:17" x14ac:dyDescent="0.45">
      <c r="C167" s="247">
        <v>45975</v>
      </c>
      <c r="D167" s="62">
        <v>500</v>
      </c>
      <c r="E167" s="168"/>
      <c r="P167">
        <v>2024</v>
      </c>
      <c r="Q167" s="73">
        <f>SUM(Q66:Q85)</f>
        <v>38237.579999999994</v>
      </c>
    </row>
    <row r="168" spans="3:17" x14ac:dyDescent="0.45">
      <c r="C168" s="247">
        <v>45975</v>
      </c>
      <c r="D168" s="62"/>
      <c r="E168" s="168">
        <v>1946.65</v>
      </c>
      <c r="P168">
        <v>2025</v>
      </c>
      <c r="Q168" s="211">
        <f>SUM(Q86:Q100)</f>
        <v>34421.159999999974</v>
      </c>
    </row>
    <row r="169" spans="3:17" x14ac:dyDescent="0.45">
      <c r="C169" s="247">
        <v>46006</v>
      </c>
      <c r="D169" s="62">
        <v>500</v>
      </c>
      <c r="E169" s="168"/>
      <c r="P169" s="239">
        <v>2026</v>
      </c>
      <c r="Q169" s="6">
        <f>SUM(Q101:Q103)</f>
        <v>0</v>
      </c>
    </row>
    <row r="170" spans="3:17" x14ac:dyDescent="0.45">
      <c r="C170" s="247">
        <v>46006</v>
      </c>
      <c r="D170" s="62"/>
      <c r="E170" s="168">
        <v>1946.65</v>
      </c>
    </row>
    <row r="171" spans="3:17" x14ac:dyDescent="0.45">
      <c r="C171" s="247">
        <v>46036</v>
      </c>
      <c r="D171" s="62">
        <v>500</v>
      </c>
      <c r="E171" s="168"/>
    </row>
    <row r="172" spans="3:17" x14ac:dyDescent="0.45">
      <c r="C172" s="247">
        <v>46036</v>
      </c>
      <c r="D172" s="62"/>
      <c r="E172" s="168">
        <v>1946.65</v>
      </c>
    </row>
    <row r="173" spans="3:17" x14ac:dyDescent="0.45">
      <c r="C173" s="247">
        <v>46067</v>
      </c>
      <c r="D173" s="62">
        <v>500</v>
      </c>
      <c r="E173" s="168"/>
    </row>
    <row r="174" spans="3:17" x14ac:dyDescent="0.45">
      <c r="C174" s="247">
        <v>46067</v>
      </c>
      <c r="D174" s="62"/>
      <c r="E174" s="168">
        <v>1946.65</v>
      </c>
    </row>
    <row r="175" spans="3:17" x14ac:dyDescent="0.45">
      <c r="C175" s="247">
        <v>46095</v>
      </c>
      <c r="D175" s="62">
        <v>500</v>
      </c>
      <c r="E175" s="168"/>
    </row>
    <row r="176" spans="3:17" x14ac:dyDescent="0.45">
      <c r="C176" s="247">
        <v>46095</v>
      </c>
      <c r="D176" s="62"/>
      <c r="E176" s="168">
        <v>1946.65</v>
      </c>
    </row>
    <row r="177" spans="3:12" x14ac:dyDescent="0.45">
      <c r="C177" s="247"/>
      <c r="D177" s="111"/>
      <c r="E177" s="111"/>
    </row>
    <row r="178" spans="3:12" x14ac:dyDescent="0.45">
      <c r="C178" s="247"/>
      <c r="D178" s="111"/>
      <c r="E178" s="111"/>
    </row>
    <row r="179" spans="3:12" x14ac:dyDescent="0.45">
      <c r="C179" s="247"/>
      <c r="D179" s="111"/>
      <c r="E179" s="111"/>
    </row>
    <row r="180" spans="3:12" ht="14.65" thickBot="1" x14ac:dyDescent="0.5">
      <c r="D180" s="64">
        <f>SUM(D4:D179)</f>
        <v>44000</v>
      </c>
      <c r="E180" s="64">
        <f>SUM(E4:E179)</f>
        <v>159158.77999999985</v>
      </c>
    </row>
    <row r="185" spans="3:12" x14ac:dyDescent="0.45">
      <c r="L185" s="6"/>
    </row>
    <row r="186" spans="3:12" x14ac:dyDescent="0.45">
      <c r="L186" s="6"/>
    </row>
    <row r="190" spans="3:12" x14ac:dyDescent="0.45">
      <c r="I190"/>
    </row>
    <row r="191" spans="3:12" x14ac:dyDescent="0.45">
      <c r="I191"/>
    </row>
    <row r="192" spans="3:12" x14ac:dyDescent="0.45">
      <c r="I192"/>
    </row>
    <row r="193" spans="9:9" x14ac:dyDescent="0.45">
      <c r="I193"/>
    </row>
    <row r="194" spans="9:9" x14ac:dyDescent="0.45">
      <c r="I194"/>
    </row>
    <row r="195" spans="9:9" x14ac:dyDescent="0.45">
      <c r="I195"/>
    </row>
    <row r="196" spans="9:9" x14ac:dyDescent="0.45">
      <c r="I196"/>
    </row>
    <row r="197" spans="9:9" x14ac:dyDescent="0.45">
      <c r="I197"/>
    </row>
    <row r="198" spans="9:9" x14ac:dyDescent="0.45">
      <c r="I198"/>
    </row>
    <row r="199" spans="9:9" x14ac:dyDescent="0.45">
      <c r="I199"/>
    </row>
    <row r="200" spans="9:9" x14ac:dyDescent="0.45">
      <c r="I200"/>
    </row>
    <row r="201" spans="9:9" x14ac:dyDescent="0.45">
      <c r="I201"/>
    </row>
    <row r="202" spans="9:9" x14ac:dyDescent="0.45">
      <c r="I202"/>
    </row>
    <row r="203" spans="9:9" x14ac:dyDescent="0.45">
      <c r="I203"/>
    </row>
    <row r="204" spans="9:9" x14ac:dyDescent="0.45">
      <c r="I204"/>
    </row>
    <row r="205" spans="9:9" x14ac:dyDescent="0.45">
      <c r="I205"/>
    </row>
    <row r="206" spans="9:9" x14ac:dyDescent="0.45">
      <c r="I206"/>
    </row>
    <row r="207" spans="9:9" x14ac:dyDescent="0.45">
      <c r="I207"/>
    </row>
    <row r="208" spans="9:9" x14ac:dyDescent="0.45">
      <c r="I208"/>
    </row>
    <row r="209" spans="9:9" x14ac:dyDescent="0.45">
      <c r="I209"/>
    </row>
    <row r="210" spans="9:9" x14ac:dyDescent="0.45">
      <c r="I210"/>
    </row>
    <row r="211" spans="9:9" x14ac:dyDescent="0.45">
      <c r="I211"/>
    </row>
    <row r="212" spans="9:9" x14ac:dyDescent="0.45">
      <c r="I212"/>
    </row>
  </sheetData>
  <sortState xmlns:xlrd2="http://schemas.microsoft.com/office/spreadsheetml/2017/richdata2" ref="P90:Q100">
    <sortCondition ref="P90:P100"/>
  </sortState>
  <pageMargins left="0.25" right="0.25" top="0.75" bottom="0.75" header="0.3" footer="0.3"/>
  <pageSetup paperSize="9" orientation="portrait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</sheetPr>
  <dimension ref="A1:M268"/>
  <sheetViews>
    <sheetView zoomScale="80" zoomScaleNormal="80" workbookViewId="0">
      <pane ySplit="5" topLeftCell="A244" activePane="bottomLeft" state="frozen"/>
      <selection pane="bottomLeft" activeCell="H49" sqref="H49:H58"/>
    </sheetView>
  </sheetViews>
  <sheetFormatPr baseColWidth="10" defaultRowHeight="14.25" x14ac:dyDescent="0.45"/>
  <cols>
    <col min="2" max="2" width="11.86328125" style="104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" bestFit="1" customWidth="1"/>
    <col min="8" max="8" width="9.73046875" style="8" customWidth="1"/>
    <col min="9" max="9" width="12" bestFit="1" customWidth="1"/>
    <col min="10" max="10" width="15.265625" bestFit="1" customWidth="1"/>
    <col min="11" max="11" width="13.3984375" style="60" bestFit="1" customWidth="1"/>
    <col min="12" max="13" width="11.3984375" style="60"/>
  </cols>
  <sheetData>
    <row r="1" spans="1:9" x14ac:dyDescent="0.45">
      <c r="B1" s="103" t="s">
        <v>135</v>
      </c>
      <c r="C1" s="3"/>
      <c r="D1" s="3"/>
      <c r="E1" s="15"/>
      <c r="F1" s="9"/>
      <c r="G1" s="9"/>
      <c r="H1" s="9"/>
    </row>
    <row r="2" spans="1:9" x14ac:dyDescent="0.45">
      <c r="B2" s="103" t="s">
        <v>26</v>
      </c>
      <c r="C2" s="5">
        <v>20537982765</v>
      </c>
      <c r="D2" s="3"/>
      <c r="E2" s="15"/>
      <c r="F2" s="9"/>
      <c r="G2" s="9"/>
      <c r="H2" s="9"/>
      <c r="I2" s="3"/>
    </row>
    <row r="3" spans="1:9" x14ac:dyDescent="0.45">
      <c r="B3" s="103" t="s">
        <v>6</v>
      </c>
      <c r="C3" s="5" t="s">
        <v>41</v>
      </c>
      <c r="D3" s="3"/>
      <c r="E3" s="15"/>
      <c r="F3" s="9"/>
      <c r="G3" s="9"/>
      <c r="H3" s="9"/>
      <c r="I3" s="3"/>
    </row>
    <row r="4" spans="1:9" ht="15" customHeight="1" x14ac:dyDescent="0.45">
      <c r="A4" s="1"/>
      <c r="B4" s="314" t="s">
        <v>2</v>
      </c>
      <c r="C4" s="315" t="s">
        <v>32</v>
      </c>
      <c r="D4" s="307" t="s">
        <v>36</v>
      </c>
      <c r="E4" s="307"/>
      <c r="F4" s="316" t="s">
        <v>7</v>
      </c>
      <c r="G4" s="316" t="s">
        <v>8</v>
      </c>
      <c r="H4" s="316" t="s">
        <v>5</v>
      </c>
      <c r="I4" s="35" t="s">
        <v>3</v>
      </c>
    </row>
    <row r="5" spans="1:9" x14ac:dyDescent="0.45">
      <c r="A5" s="2"/>
      <c r="B5" s="314"/>
      <c r="C5" s="315"/>
      <c r="D5" s="307"/>
      <c r="E5" s="307"/>
      <c r="F5" s="316"/>
      <c r="G5" s="316"/>
      <c r="H5" s="316"/>
      <c r="I5" s="35" t="s">
        <v>4</v>
      </c>
    </row>
    <row r="6" spans="1:9" x14ac:dyDescent="0.45">
      <c r="C6" s="3" t="s">
        <v>30</v>
      </c>
      <c r="D6" t="s">
        <v>25</v>
      </c>
      <c r="I6" s="9">
        <v>82903.53</v>
      </c>
    </row>
    <row r="7" spans="1:9" x14ac:dyDescent="0.45">
      <c r="A7">
        <f>ROW()-6</f>
        <v>1</v>
      </c>
      <c r="B7" s="104" t="s">
        <v>158</v>
      </c>
      <c r="C7" t="s">
        <v>161</v>
      </c>
      <c r="F7" s="260">
        <v>412.32</v>
      </c>
      <c r="I7" s="219">
        <f t="shared" ref="I7:I70" si="0">I6+F7-G7-H7</f>
        <v>83315.850000000006</v>
      </c>
    </row>
    <row r="8" spans="1:9" x14ac:dyDescent="0.45">
      <c r="A8">
        <f t="shared" ref="A8:A71" si="1">ROW()-6</f>
        <v>2</v>
      </c>
      <c r="B8" s="104" t="s">
        <v>158</v>
      </c>
      <c r="C8" t="s">
        <v>156</v>
      </c>
      <c r="F8" s="260">
        <v>406.8</v>
      </c>
      <c r="I8" s="219">
        <f t="shared" si="0"/>
        <v>83722.650000000009</v>
      </c>
    </row>
    <row r="9" spans="1:9" x14ac:dyDescent="0.45">
      <c r="A9">
        <f t="shared" si="1"/>
        <v>3</v>
      </c>
      <c r="B9" s="104" t="s">
        <v>158</v>
      </c>
      <c r="C9" t="s">
        <v>156</v>
      </c>
      <c r="F9" s="26">
        <v>372.98</v>
      </c>
      <c r="I9" s="219">
        <f t="shared" si="0"/>
        <v>84095.63</v>
      </c>
    </row>
    <row r="10" spans="1:9" x14ac:dyDescent="0.45">
      <c r="A10">
        <f t="shared" si="1"/>
        <v>4</v>
      </c>
      <c r="B10" s="104" t="s">
        <v>158</v>
      </c>
      <c r="C10" t="s">
        <v>154</v>
      </c>
      <c r="F10" s="26">
        <v>370.51</v>
      </c>
      <c r="I10" s="219">
        <f t="shared" si="0"/>
        <v>84466.14</v>
      </c>
    </row>
    <row r="11" spans="1:9" x14ac:dyDescent="0.45">
      <c r="A11">
        <f t="shared" si="1"/>
        <v>5</v>
      </c>
      <c r="B11" s="104" t="s">
        <v>158</v>
      </c>
      <c r="C11" t="s">
        <v>154</v>
      </c>
      <c r="F11" s="26">
        <v>367</v>
      </c>
      <c r="I11" s="219">
        <f t="shared" si="0"/>
        <v>84833.14</v>
      </c>
    </row>
    <row r="12" spans="1:9" x14ac:dyDescent="0.45">
      <c r="A12">
        <f t="shared" si="1"/>
        <v>6</v>
      </c>
      <c r="B12" s="104" t="s">
        <v>158</v>
      </c>
      <c r="C12" t="s">
        <v>162</v>
      </c>
      <c r="F12" s="26">
        <v>352</v>
      </c>
      <c r="I12" s="219">
        <f t="shared" si="0"/>
        <v>85185.14</v>
      </c>
    </row>
    <row r="13" spans="1:9" x14ac:dyDescent="0.45">
      <c r="A13">
        <f t="shared" si="1"/>
        <v>7</v>
      </c>
      <c r="B13" s="104" t="s">
        <v>158</v>
      </c>
      <c r="C13" t="s">
        <v>163</v>
      </c>
      <c r="F13" s="26">
        <v>347.31</v>
      </c>
      <c r="I13" s="219">
        <f t="shared" si="0"/>
        <v>85532.45</v>
      </c>
    </row>
    <row r="14" spans="1:9" x14ac:dyDescent="0.45">
      <c r="A14">
        <f t="shared" si="1"/>
        <v>8</v>
      </c>
      <c r="B14" s="104" t="s">
        <v>158</v>
      </c>
      <c r="C14" s="77" t="s">
        <v>206</v>
      </c>
      <c r="F14" s="6"/>
      <c r="G14" s="259">
        <v>215.92</v>
      </c>
      <c r="H14" s="87"/>
      <c r="I14" s="219">
        <f t="shared" si="0"/>
        <v>85316.53</v>
      </c>
    </row>
    <row r="15" spans="1:9" x14ac:dyDescent="0.45">
      <c r="A15">
        <f t="shared" si="1"/>
        <v>9</v>
      </c>
      <c r="B15" s="104" t="s">
        <v>158</v>
      </c>
      <c r="C15" s="77" t="s">
        <v>207</v>
      </c>
      <c r="F15" s="6"/>
      <c r="G15" s="259">
        <v>222.39</v>
      </c>
      <c r="H15" s="87"/>
      <c r="I15" s="219">
        <f t="shared" si="0"/>
        <v>85094.14</v>
      </c>
    </row>
    <row r="16" spans="1:9" x14ac:dyDescent="0.45">
      <c r="A16">
        <f t="shared" si="1"/>
        <v>10</v>
      </c>
      <c r="B16" s="104" t="s">
        <v>158</v>
      </c>
      <c r="C16" s="77" t="s">
        <v>155</v>
      </c>
      <c r="F16" s="6"/>
      <c r="G16" s="259">
        <v>177</v>
      </c>
      <c r="I16" s="219">
        <f t="shared" si="0"/>
        <v>84917.14</v>
      </c>
    </row>
    <row r="17" spans="1:9" x14ac:dyDescent="0.45">
      <c r="A17">
        <f t="shared" si="1"/>
        <v>11</v>
      </c>
      <c r="B17" s="104" t="s">
        <v>157</v>
      </c>
      <c r="C17" t="s">
        <v>159</v>
      </c>
      <c r="F17" s="6"/>
      <c r="G17" s="261">
        <v>200</v>
      </c>
      <c r="I17" s="219">
        <f t="shared" si="0"/>
        <v>84717.14</v>
      </c>
    </row>
    <row r="18" spans="1:9" x14ac:dyDescent="0.45">
      <c r="A18">
        <f t="shared" si="1"/>
        <v>12</v>
      </c>
      <c r="B18" s="104" t="s">
        <v>157</v>
      </c>
      <c r="C18" t="s">
        <v>160</v>
      </c>
      <c r="F18" s="6"/>
      <c r="G18" s="262">
        <v>85.6</v>
      </c>
      <c r="I18" s="219">
        <f t="shared" si="0"/>
        <v>84631.54</v>
      </c>
    </row>
    <row r="19" spans="1:9" x14ac:dyDescent="0.45">
      <c r="A19">
        <f t="shared" si="1"/>
        <v>13</v>
      </c>
      <c r="B19" s="104" t="s">
        <v>157</v>
      </c>
      <c r="C19" t="s">
        <v>154</v>
      </c>
      <c r="F19" s="26">
        <v>374.98</v>
      </c>
      <c r="I19" s="219">
        <f t="shared" si="0"/>
        <v>85006.51999999999</v>
      </c>
    </row>
    <row r="20" spans="1:9" x14ac:dyDescent="0.45">
      <c r="A20">
        <f t="shared" si="1"/>
        <v>14</v>
      </c>
      <c r="B20" s="104" t="s">
        <v>157</v>
      </c>
      <c r="C20" t="s">
        <v>154</v>
      </c>
      <c r="F20" s="26">
        <v>328.36</v>
      </c>
      <c r="I20" s="219">
        <f t="shared" si="0"/>
        <v>85334.87999999999</v>
      </c>
    </row>
    <row r="21" spans="1:9" x14ac:dyDescent="0.45">
      <c r="A21">
        <f t="shared" si="1"/>
        <v>15</v>
      </c>
      <c r="B21" s="104" t="s">
        <v>164</v>
      </c>
      <c r="C21" t="s">
        <v>156</v>
      </c>
      <c r="F21" s="26">
        <v>329.32</v>
      </c>
      <c r="I21" s="219">
        <f t="shared" si="0"/>
        <v>85664.2</v>
      </c>
    </row>
    <row r="22" spans="1:9" x14ac:dyDescent="0.45">
      <c r="A22">
        <f t="shared" si="1"/>
        <v>16</v>
      </c>
      <c r="B22" s="104" t="s">
        <v>164</v>
      </c>
      <c r="C22" t="s">
        <v>156</v>
      </c>
      <c r="F22" s="26">
        <v>366.47</v>
      </c>
      <c r="I22" s="219">
        <f t="shared" si="0"/>
        <v>86030.67</v>
      </c>
    </row>
    <row r="23" spans="1:9" x14ac:dyDescent="0.45">
      <c r="A23">
        <f t="shared" si="1"/>
        <v>17</v>
      </c>
      <c r="B23" s="104" t="s">
        <v>164</v>
      </c>
      <c r="C23" t="s">
        <v>156</v>
      </c>
      <c r="F23" s="26">
        <v>386.45</v>
      </c>
      <c r="I23" s="219">
        <f t="shared" si="0"/>
        <v>86417.12</v>
      </c>
    </row>
    <row r="24" spans="1:9" x14ac:dyDescent="0.45">
      <c r="A24">
        <f t="shared" si="1"/>
        <v>18</v>
      </c>
      <c r="B24" s="104" t="s">
        <v>164</v>
      </c>
      <c r="C24" t="s">
        <v>165</v>
      </c>
      <c r="F24" s="26">
        <v>398.65</v>
      </c>
      <c r="I24" s="219">
        <f t="shared" si="0"/>
        <v>86815.76999999999</v>
      </c>
    </row>
    <row r="25" spans="1:9" x14ac:dyDescent="0.45">
      <c r="A25">
        <f t="shared" si="1"/>
        <v>19</v>
      </c>
      <c r="B25" s="104" t="s">
        <v>164</v>
      </c>
      <c r="C25" t="s">
        <v>161</v>
      </c>
      <c r="F25" s="26">
        <v>1034.97</v>
      </c>
      <c r="I25" s="219">
        <f t="shared" si="0"/>
        <v>87850.739999999991</v>
      </c>
    </row>
    <row r="26" spans="1:9" x14ac:dyDescent="0.45">
      <c r="A26">
        <f t="shared" si="1"/>
        <v>20</v>
      </c>
      <c r="B26" s="104" t="s">
        <v>167</v>
      </c>
      <c r="C26" t="s">
        <v>154</v>
      </c>
      <c r="F26" s="26">
        <v>80</v>
      </c>
      <c r="I26" s="219">
        <f t="shared" si="0"/>
        <v>87930.739999999991</v>
      </c>
    </row>
    <row r="27" spans="1:9" x14ac:dyDescent="0.45">
      <c r="A27">
        <f t="shared" si="1"/>
        <v>21</v>
      </c>
      <c r="B27" s="104" t="s">
        <v>167</v>
      </c>
      <c r="C27" t="s">
        <v>162</v>
      </c>
      <c r="F27" s="26">
        <v>330</v>
      </c>
      <c r="I27" s="219">
        <f t="shared" si="0"/>
        <v>88260.739999999991</v>
      </c>
    </row>
    <row r="28" spans="1:9" x14ac:dyDescent="0.45">
      <c r="A28">
        <f t="shared" si="1"/>
        <v>22</v>
      </c>
      <c r="B28" s="104" t="s">
        <v>167</v>
      </c>
      <c r="C28" t="s">
        <v>161</v>
      </c>
      <c r="F28" s="26">
        <v>344.27</v>
      </c>
      <c r="I28" s="219">
        <f t="shared" si="0"/>
        <v>88605.01</v>
      </c>
    </row>
    <row r="29" spans="1:9" x14ac:dyDescent="0.45">
      <c r="A29">
        <f t="shared" si="1"/>
        <v>23</v>
      </c>
      <c r="B29" s="104" t="s">
        <v>167</v>
      </c>
      <c r="C29" t="s">
        <v>169</v>
      </c>
      <c r="F29" s="26">
        <v>359.33</v>
      </c>
      <c r="I29" s="219">
        <f t="shared" si="0"/>
        <v>88964.34</v>
      </c>
    </row>
    <row r="30" spans="1:9" x14ac:dyDescent="0.45">
      <c r="A30">
        <f t="shared" si="1"/>
        <v>24</v>
      </c>
      <c r="B30" s="104" t="s">
        <v>167</v>
      </c>
      <c r="C30" t="s">
        <v>156</v>
      </c>
      <c r="F30" s="26">
        <v>360</v>
      </c>
      <c r="I30" s="219">
        <f t="shared" si="0"/>
        <v>89324.34</v>
      </c>
    </row>
    <row r="31" spans="1:9" x14ac:dyDescent="0.45">
      <c r="A31">
        <f t="shared" si="1"/>
        <v>25</v>
      </c>
      <c r="B31" s="104" t="s">
        <v>167</v>
      </c>
      <c r="C31" t="s">
        <v>162</v>
      </c>
      <c r="F31" s="26">
        <v>367.5</v>
      </c>
      <c r="I31" s="219">
        <f t="shared" si="0"/>
        <v>89691.839999999997</v>
      </c>
    </row>
    <row r="32" spans="1:9" x14ac:dyDescent="0.45">
      <c r="A32">
        <f t="shared" si="1"/>
        <v>26</v>
      </c>
      <c r="B32" s="104" t="s">
        <v>167</v>
      </c>
      <c r="C32" t="s">
        <v>154</v>
      </c>
      <c r="F32" s="26">
        <v>381.24</v>
      </c>
      <c r="I32" s="219">
        <f t="shared" si="0"/>
        <v>90073.08</v>
      </c>
    </row>
    <row r="33" spans="1:9" x14ac:dyDescent="0.45">
      <c r="A33">
        <f t="shared" si="1"/>
        <v>27</v>
      </c>
      <c r="B33" s="104" t="s">
        <v>167</v>
      </c>
      <c r="C33" t="s">
        <v>156</v>
      </c>
      <c r="F33" s="26">
        <v>382.88</v>
      </c>
      <c r="I33" s="219">
        <f t="shared" si="0"/>
        <v>90455.96</v>
      </c>
    </row>
    <row r="34" spans="1:9" x14ac:dyDescent="0.45">
      <c r="A34">
        <f t="shared" si="1"/>
        <v>28</v>
      </c>
      <c r="B34" s="104" t="s">
        <v>167</v>
      </c>
      <c r="C34" t="s">
        <v>156</v>
      </c>
      <c r="F34" s="26">
        <v>389.63</v>
      </c>
      <c r="I34" s="219">
        <f t="shared" si="0"/>
        <v>90845.590000000011</v>
      </c>
    </row>
    <row r="35" spans="1:9" x14ac:dyDescent="0.45">
      <c r="A35">
        <f t="shared" si="1"/>
        <v>29</v>
      </c>
      <c r="B35" s="104" t="s">
        <v>167</v>
      </c>
      <c r="C35" t="s">
        <v>168</v>
      </c>
      <c r="F35" s="26">
        <v>439.4</v>
      </c>
      <c r="I35" s="219">
        <f t="shared" si="0"/>
        <v>91284.99</v>
      </c>
    </row>
    <row r="36" spans="1:9" x14ac:dyDescent="0.45">
      <c r="A36">
        <f t="shared" si="1"/>
        <v>30</v>
      </c>
      <c r="B36" s="104" t="s">
        <v>167</v>
      </c>
      <c r="C36" t="s">
        <v>154</v>
      </c>
      <c r="F36" s="26">
        <v>500</v>
      </c>
      <c r="I36" s="219">
        <f t="shared" si="0"/>
        <v>91784.99</v>
      </c>
    </row>
    <row r="37" spans="1:9" x14ac:dyDescent="0.45">
      <c r="A37">
        <f t="shared" si="1"/>
        <v>31</v>
      </c>
      <c r="B37" s="104" t="s">
        <v>167</v>
      </c>
      <c r="C37" t="s">
        <v>156</v>
      </c>
      <c r="F37" s="26">
        <v>721.13</v>
      </c>
      <c r="I37" s="219">
        <f t="shared" si="0"/>
        <v>92506.12000000001</v>
      </c>
    </row>
    <row r="38" spans="1:9" x14ac:dyDescent="0.45">
      <c r="A38">
        <f t="shared" si="1"/>
        <v>32</v>
      </c>
      <c r="B38" s="104" t="s">
        <v>167</v>
      </c>
      <c r="C38" t="s">
        <v>161</v>
      </c>
      <c r="F38" s="26">
        <v>800</v>
      </c>
      <c r="I38" s="219">
        <f t="shared" si="0"/>
        <v>93306.12000000001</v>
      </c>
    </row>
    <row r="39" spans="1:9" x14ac:dyDescent="0.45">
      <c r="A39">
        <f t="shared" si="1"/>
        <v>33</v>
      </c>
      <c r="B39" s="104" t="s">
        <v>167</v>
      </c>
      <c r="C39" t="s">
        <v>160</v>
      </c>
      <c r="F39" s="6"/>
      <c r="G39" s="262">
        <v>620</v>
      </c>
      <c r="I39" s="219">
        <f t="shared" si="0"/>
        <v>92686.12000000001</v>
      </c>
    </row>
    <row r="40" spans="1:9" x14ac:dyDescent="0.45">
      <c r="A40">
        <f t="shared" si="1"/>
        <v>34</v>
      </c>
      <c r="B40" s="104" t="s">
        <v>166</v>
      </c>
      <c r="C40" t="s">
        <v>156</v>
      </c>
      <c r="F40" s="26">
        <v>721.15</v>
      </c>
      <c r="I40" s="219">
        <f t="shared" si="0"/>
        <v>93407.27</v>
      </c>
    </row>
    <row r="41" spans="1:9" x14ac:dyDescent="0.45">
      <c r="A41">
        <f t="shared" si="1"/>
        <v>35</v>
      </c>
      <c r="B41" s="104" t="s">
        <v>166</v>
      </c>
      <c r="C41" t="s">
        <v>171</v>
      </c>
      <c r="F41" s="6"/>
      <c r="H41" s="8">
        <v>0.1</v>
      </c>
      <c r="I41" s="219">
        <f t="shared" si="0"/>
        <v>93407.17</v>
      </c>
    </row>
    <row r="42" spans="1:9" x14ac:dyDescent="0.45">
      <c r="A42">
        <f t="shared" si="1"/>
        <v>36</v>
      </c>
      <c r="B42" s="104" t="s">
        <v>166</v>
      </c>
      <c r="C42" t="s">
        <v>156</v>
      </c>
      <c r="F42" s="26">
        <v>1000</v>
      </c>
      <c r="I42" s="219">
        <f t="shared" si="0"/>
        <v>94407.17</v>
      </c>
    </row>
    <row r="43" spans="1:9" x14ac:dyDescent="0.45">
      <c r="A43">
        <f t="shared" si="1"/>
        <v>37</v>
      </c>
      <c r="B43" s="104" t="s">
        <v>166</v>
      </c>
      <c r="C43" t="s">
        <v>156</v>
      </c>
      <c r="F43" s="26">
        <v>500</v>
      </c>
      <c r="I43" s="219">
        <f t="shared" si="0"/>
        <v>94907.17</v>
      </c>
    </row>
    <row r="44" spans="1:9" x14ac:dyDescent="0.45">
      <c r="A44">
        <f t="shared" si="1"/>
        <v>38</v>
      </c>
      <c r="B44" s="104" t="s">
        <v>166</v>
      </c>
      <c r="C44" t="s">
        <v>154</v>
      </c>
      <c r="F44" s="26">
        <v>415.27</v>
      </c>
      <c r="I44" s="219">
        <f t="shared" si="0"/>
        <v>95322.44</v>
      </c>
    </row>
    <row r="45" spans="1:9" x14ac:dyDescent="0.45">
      <c r="A45">
        <f t="shared" si="1"/>
        <v>39</v>
      </c>
      <c r="B45" s="104" t="s">
        <v>166</v>
      </c>
      <c r="C45" t="s">
        <v>154</v>
      </c>
      <c r="F45" s="26">
        <v>405.19</v>
      </c>
      <c r="I45" s="219">
        <f t="shared" si="0"/>
        <v>95727.63</v>
      </c>
    </row>
    <row r="46" spans="1:9" x14ac:dyDescent="0.45">
      <c r="A46">
        <f t="shared" si="1"/>
        <v>40</v>
      </c>
      <c r="B46" s="104" t="s">
        <v>166</v>
      </c>
      <c r="C46" t="s">
        <v>156</v>
      </c>
      <c r="F46" s="26">
        <v>350</v>
      </c>
      <c r="I46" s="219">
        <f t="shared" si="0"/>
        <v>96077.63</v>
      </c>
    </row>
    <row r="47" spans="1:9" x14ac:dyDescent="0.45">
      <c r="A47">
        <f t="shared" si="1"/>
        <v>41</v>
      </c>
      <c r="B47" s="104" t="s">
        <v>166</v>
      </c>
      <c r="C47" t="s">
        <v>162</v>
      </c>
      <c r="F47" s="26">
        <v>350</v>
      </c>
      <c r="I47" s="219">
        <f t="shared" si="0"/>
        <v>96427.63</v>
      </c>
    </row>
    <row r="48" spans="1:9" x14ac:dyDescent="0.45">
      <c r="A48">
        <f t="shared" si="1"/>
        <v>42</v>
      </c>
      <c r="B48" s="104" t="s">
        <v>170</v>
      </c>
      <c r="C48" t="s">
        <v>154</v>
      </c>
      <c r="F48" s="26">
        <v>300</v>
      </c>
      <c r="I48" s="219">
        <f t="shared" si="0"/>
        <v>96727.63</v>
      </c>
    </row>
    <row r="49" spans="1:9" x14ac:dyDescent="0.45">
      <c r="A49">
        <f t="shared" si="1"/>
        <v>43</v>
      </c>
      <c r="B49" s="104" t="s">
        <v>170</v>
      </c>
      <c r="C49" t="s">
        <v>154</v>
      </c>
      <c r="F49" s="26">
        <v>415.27</v>
      </c>
      <c r="I49" s="219">
        <f t="shared" si="0"/>
        <v>97142.900000000009</v>
      </c>
    </row>
    <row r="50" spans="1:9" x14ac:dyDescent="0.45">
      <c r="A50">
        <f t="shared" si="1"/>
        <v>44</v>
      </c>
      <c r="B50" s="104" t="s">
        <v>172</v>
      </c>
      <c r="C50" t="s">
        <v>173</v>
      </c>
      <c r="F50" s="6"/>
      <c r="G50" s="261">
        <v>245.78</v>
      </c>
      <c r="I50" s="219">
        <f t="shared" si="0"/>
        <v>96897.12000000001</v>
      </c>
    </row>
    <row r="51" spans="1:9" x14ac:dyDescent="0.45">
      <c r="A51">
        <f t="shared" si="1"/>
        <v>45</v>
      </c>
      <c r="B51" s="104" t="s">
        <v>172</v>
      </c>
      <c r="C51" t="s">
        <v>173</v>
      </c>
      <c r="F51" s="6"/>
      <c r="G51" s="261">
        <v>130</v>
      </c>
      <c r="I51" s="219">
        <f t="shared" si="0"/>
        <v>96767.12000000001</v>
      </c>
    </row>
    <row r="52" spans="1:9" x14ac:dyDescent="0.45">
      <c r="A52">
        <f t="shared" si="1"/>
        <v>46</v>
      </c>
      <c r="B52" s="104" t="s">
        <v>172</v>
      </c>
      <c r="C52" t="s">
        <v>174</v>
      </c>
      <c r="F52" s="6"/>
      <c r="G52" s="261">
        <v>459.03</v>
      </c>
      <c r="I52" s="219">
        <f t="shared" si="0"/>
        <v>96308.090000000011</v>
      </c>
    </row>
    <row r="53" spans="1:9" x14ac:dyDescent="0.45">
      <c r="A53">
        <f t="shared" si="1"/>
        <v>47</v>
      </c>
      <c r="B53" s="104" t="s">
        <v>172</v>
      </c>
      <c r="C53" t="s">
        <v>174</v>
      </c>
      <c r="F53" s="6"/>
      <c r="G53" s="261">
        <v>238.33</v>
      </c>
      <c r="I53" s="219">
        <f t="shared" si="0"/>
        <v>96069.760000000009</v>
      </c>
    </row>
    <row r="54" spans="1:9" x14ac:dyDescent="0.45">
      <c r="A54">
        <f t="shared" si="1"/>
        <v>48</v>
      </c>
      <c r="B54" s="104" t="s">
        <v>172</v>
      </c>
      <c r="C54" t="s">
        <v>156</v>
      </c>
      <c r="F54" s="26">
        <v>372.99</v>
      </c>
      <c r="I54" s="219">
        <f t="shared" si="0"/>
        <v>96442.750000000015</v>
      </c>
    </row>
    <row r="55" spans="1:9" x14ac:dyDescent="0.45">
      <c r="A55">
        <f t="shared" si="1"/>
        <v>49</v>
      </c>
      <c r="B55" s="104" t="s">
        <v>172</v>
      </c>
      <c r="C55" t="s">
        <v>156</v>
      </c>
      <c r="F55" s="26">
        <v>355</v>
      </c>
      <c r="I55" s="219">
        <f t="shared" si="0"/>
        <v>96797.750000000015</v>
      </c>
    </row>
    <row r="56" spans="1:9" x14ac:dyDescent="0.45">
      <c r="A56">
        <f t="shared" si="1"/>
        <v>50</v>
      </c>
      <c r="B56" s="104" t="s">
        <v>172</v>
      </c>
      <c r="C56" t="s">
        <v>161</v>
      </c>
      <c r="F56" s="26">
        <v>181.5</v>
      </c>
      <c r="I56" s="219">
        <f t="shared" si="0"/>
        <v>96979.250000000015</v>
      </c>
    </row>
    <row r="57" spans="1:9" x14ac:dyDescent="0.45">
      <c r="A57">
        <f t="shared" si="1"/>
        <v>51</v>
      </c>
      <c r="B57" s="104" t="s">
        <v>176</v>
      </c>
      <c r="C57" t="s">
        <v>160</v>
      </c>
      <c r="F57" s="6"/>
      <c r="G57" s="261">
        <v>52</v>
      </c>
      <c r="I57" s="219">
        <f t="shared" si="0"/>
        <v>96927.250000000015</v>
      </c>
    </row>
    <row r="58" spans="1:9" x14ac:dyDescent="0.45">
      <c r="A58">
        <f t="shared" si="1"/>
        <v>52</v>
      </c>
      <c r="B58" s="104" t="s">
        <v>176</v>
      </c>
      <c r="C58" t="s">
        <v>156</v>
      </c>
      <c r="F58" s="26">
        <v>500</v>
      </c>
      <c r="I58" s="219">
        <f t="shared" si="0"/>
        <v>97427.250000000015</v>
      </c>
    </row>
    <row r="59" spans="1:9" x14ac:dyDescent="0.45">
      <c r="A59">
        <f t="shared" si="1"/>
        <v>53</v>
      </c>
      <c r="B59" s="104" t="s">
        <v>176</v>
      </c>
      <c r="C59" t="s">
        <v>156</v>
      </c>
      <c r="F59" s="26">
        <v>397.71</v>
      </c>
      <c r="I59" s="219">
        <f t="shared" si="0"/>
        <v>97824.960000000021</v>
      </c>
    </row>
    <row r="60" spans="1:9" x14ac:dyDescent="0.45">
      <c r="A60">
        <f t="shared" si="1"/>
        <v>54</v>
      </c>
      <c r="B60" s="104" t="s">
        <v>176</v>
      </c>
      <c r="C60" t="s">
        <v>156</v>
      </c>
      <c r="F60" s="26">
        <v>371</v>
      </c>
      <c r="I60" s="219">
        <f t="shared" si="0"/>
        <v>98195.960000000021</v>
      </c>
    </row>
    <row r="61" spans="1:9" x14ac:dyDescent="0.45">
      <c r="A61">
        <f t="shared" si="1"/>
        <v>55</v>
      </c>
      <c r="B61" s="104" t="s">
        <v>176</v>
      </c>
      <c r="C61" t="s">
        <v>156</v>
      </c>
      <c r="F61" s="26">
        <v>356.1</v>
      </c>
      <c r="I61" s="219">
        <f t="shared" si="0"/>
        <v>98552.060000000027</v>
      </c>
    </row>
    <row r="62" spans="1:9" x14ac:dyDescent="0.45">
      <c r="A62">
        <f t="shared" si="1"/>
        <v>56</v>
      </c>
      <c r="B62" s="104" t="s">
        <v>176</v>
      </c>
      <c r="C62" t="s">
        <v>156</v>
      </c>
      <c r="F62" s="26">
        <v>41.2</v>
      </c>
      <c r="I62" s="219">
        <f t="shared" si="0"/>
        <v>98593.260000000024</v>
      </c>
    </row>
    <row r="63" spans="1:9" x14ac:dyDescent="0.45">
      <c r="A63">
        <f t="shared" si="1"/>
        <v>57</v>
      </c>
      <c r="B63" s="104" t="s">
        <v>175</v>
      </c>
      <c r="C63" t="s">
        <v>160</v>
      </c>
      <c r="F63" s="6"/>
      <c r="G63" s="261">
        <v>2077.1999999999998</v>
      </c>
      <c r="I63" s="219">
        <f t="shared" si="0"/>
        <v>96516.060000000027</v>
      </c>
    </row>
    <row r="64" spans="1:9" x14ac:dyDescent="0.45">
      <c r="A64">
        <f t="shared" si="1"/>
        <v>58</v>
      </c>
      <c r="B64" s="104" t="s">
        <v>175</v>
      </c>
      <c r="C64" t="s">
        <v>156</v>
      </c>
      <c r="F64" s="26">
        <v>1200</v>
      </c>
      <c r="I64" s="219">
        <f t="shared" si="0"/>
        <v>97716.060000000027</v>
      </c>
    </row>
    <row r="65" spans="1:9" x14ac:dyDescent="0.45">
      <c r="A65">
        <f t="shared" si="1"/>
        <v>59</v>
      </c>
      <c r="B65" s="104" t="s">
        <v>175</v>
      </c>
      <c r="C65" t="s">
        <v>154</v>
      </c>
      <c r="F65" s="26">
        <v>500</v>
      </c>
      <c r="I65" s="219">
        <f t="shared" si="0"/>
        <v>98216.060000000027</v>
      </c>
    </row>
    <row r="66" spans="1:9" x14ac:dyDescent="0.45">
      <c r="A66">
        <f t="shared" si="1"/>
        <v>60</v>
      </c>
      <c r="B66" s="104" t="s">
        <v>175</v>
      </c>
      <c r="C66" t="s">
        <v>156</v>
      </c>
      <c r="F66" s="26">
        <v>413</v>
      </c>
      <c r="I66" s="219">
        <f t="shared" si="0"/>
        <v>98629.060000000027</v>
      </c>
    </row>
    <row r="67" spans="1:9" x14ac:dyDescent="0.45">
      <c r="A67">
        <f t="shared" si="1"/>
        <v>61</v>
      </c>
      <c r="B67" s="104" t="s">
        <v>177</v>
      </c>
      <c r="C67" t="s">
        <v>171</v>
      </c>
      <c r="F67" s="6"/>
      <c r="H67" s="8">
        <v>0.15</v>
      </c>
      <c r="I67" s="219">
        <f t="shared" si="0"/>
        <v>98628.910000000033</v>
      </c>
    </row>
    <row r="68" spans="1:9" x14ac:dyDescent="0.45">
      <c r="A68">
        <f t="shared" si="1"/>
        <v>62</v>
      </c>
      <c r="B68" s="104" t="s">
        <v>179</v>
      </c>
      <c r="C68" t="s">
        <v>160</v>
      </c>
      <c r="F68" s="6"/>
      <c r="G68" s="262">
        <v>12.5</v>
      </c>
      <c r="I68" s="219">
        <f t="shared" si="0"/>
        <v>98616.410000000033</v>
      </c>
    </row>
    <row r="69" spans="1:9" x14ac:dyDescent="0.45">
      <c r="A69">
        <f t="shared" si="1"/>
        <v>63</v>
      </c>
      <c r="B69" s="104" t="s">
        <v>179</v>
      </c>
      <c r="C69" t="s">
        <v>156</v>
      </c>
      <c r="F69" s="26">
        <v>390.13</v>
      </c>
      <c r="I69" s="219">
        <f t="shared" si="0"/>
        <v>99006.540000000037</v>
      </c>
    </row>
    <row r="70" spans="1:9" x14ac:dyDescent="0.45">
      <c r="A70">
        <f t="shared" si="1"/>
        <v>64</v>
      </c>
      <c r="B70" s="104" t="s">
        <v>178</v>
      </c>
      <c r="C70" t="s">
        <v>154</v>
      </c>
      <c r="F70" s="26">
        <v>396.71</v>
      </c>
      <c r="I70" s="219">
        <f t="shared" si="0"/>
        <v>99403.250000000044</v>
      </c>
    </row>
    <row r="71" spans="1:9" x14ac:dyDescent="0.45">
      <c r="A71">
        <f t="shared" si="1"/>
        <v>65</v>
      </c>
      <c r="B71" s="104" t="s">
        <v>178</v>
      </c>
      <c r="C71" s="76" t="s">
        <v>202</v>
      </c>
      <c r="F71" s="6"/>
      <c r="G71" s="261">
        <v>298.60000000000002</v>
      </c>
      <c r="I71" s="219">
        <f t="shared" ref="I71:I138" si="2">I70+F71-G71-H71</f>
        <v>99104.650000000038</v>
      </c>
    </row>
    <row r="72" spans="1:9" x14ac:dyDescent="0.45">
      <c r="A72">
        <f t="shared" ref="A72:A135" si="3">ROW()-6</f>
        <v>66</v>
      </c>
      <c r="B72" s="104" t="s">
        <v>178</v>
      </c>
      <c r="C72" s="76" t="s">
        <v>201</v>
      </c>
      <c r="F72" s="6"/>
      <c r="G72" s="261">
        <v>94.8</v>
      </c>
      <c r="I72" s="219">
        <f t="shared" si="2"/>
        <v>99009.850000000035</v>
      </c>
    </row>
    <row r="73" spans="1:9" x14ac:dyDescent="0.45">
      <c r="A73">
        <f t="shared" si="3"/>
        <v>67</v>
      </c>
      <c r="B73" s="104" t="s">
        <v>178</v>
      </c>
      <c r="C73" t="s">
        <v>184</v>
      </c>
      <c r="F73" s="6"/>
      <c r="G73" s="261">
        <v>50</v>
      </c>
      <c r="I73" s="219">
        <f t="shared" si="2"/>
        <v>98959.850000000035</v>
      </c>
    </row>
    <row r="74" spans="1:9" x14ac:dyDescent="0.45">
      <c r="A74">
        <f t="shared" si="3"/>
        <v>68</v>
      </c>
      <c r="B74" s="104" t="s">
        <v>178</v>
      </c>
      <c r="C74" t="s">
        <v>162</v>
      </c>
      <c r="F74" s="26">
        <v>845.06</v>
      </c>
      <c r="I74" s="219">
        <f t="shared" si="2"/>
        <v>99804.910000000033</v>
      </c>
    </row>
    <row r="75" spans="1:9" x14ac:dyDescent="0.45">
      <c r="A75">
        <f t="shared" si="3"/>
        <v>69</v>
      </c>
      <c r="B75" s="104" t="s">
        <v>178</v>
      </c>
      <c r="C75" t="s">
        <v>154</v>
      </c>
      <c r="F75" s="26">
        <v>387.22</v>
      </c>
      <c r="I75" s="219">
        <f t="shared" si="2"/>
        <v>100192.13000000003</v>
      </c>
    </row>
    <row r="76" spans="1:9" x14ac:dyDescent="0.45">
      <c r="A76">
        <f t="shared" si="3"/>
        <v>70</v>
      </c>
      <c r="B76" s="104" t="s">
        <v>178</v>
      </c>
      <c r="C76" t="s">
        <v>156</v>
      </c>
      <c r="F76" s="26">
        <v>338.62</v>
      </c>
      <c r="I76" s="219">
        <f t="shared" si="2"/>
        <v>100530.75000000003</v>
      </c>
    </row>
    <row r="77" spans="1:9" x14ac:dyDescent="0.45">
      <c r="A77">
        <f t="shared" si="3"/>
        <v>71</v>
      </c>
      <c r="B77" s="104" t="s">
        <v>180</v>
      </c>
      <c r="C77" t="s">
        <v>182</v>
      </c>
      <c r="F77" s="6"/>
      <c r="G77" s="261">
        <v>13538.9</v>
      </c>
      <c r="I77" s="219">
        <f t="shared" si="2"/>
        <v>86991.850000000035</v>
      </c>
    </row>
    <row r="78" spans="1:9" x14ac:dyDescent="0.45">
      <c r="A78">
        <f t="shared" si="3"/>
        <v>72</v>
      </c>
      <c r="B78" s="104" t="s">
        <v>180</v>
      </c>
      <c r="C78" t="s">
        <v>181</v>
      </c>
      <c r="F78" s="26">
        <v>900.34</v>
      </c>
      <c r="I78" s="219">
        <f t="shared" si="2"/>
        <v>87892.190000000031</v>
      </c>
    </row>
    <row r="79" spans="1:9" x14ac:dyDescent="0.45">
      <c r="A79">
        <f t="shared" si="3"/>
        <v>73</v>
      </c>
      <c r="B79" s="104" t="s">
        <v>180</v>
      </c>
      <c r="C79" t="s">
        <v>160</v>
      </c>
      <c r="F79" s="6"/>
      <c r="G79" s="261">
        <v>900.34</v>
      </c>
      <c r="I79" s="219">
        <f t="shared" si="2"/>
        <v>86991.850000000035</v>
      </c>
    </row>
    <row r="80" spans="1:9" x14ac:dyDescent="0.45">
      <c r="A80">
        <f t="shared" si="3"/>
        <v>74</v>
      </c>
      <c r="B80" s="104" t="s">
        <v>180</v>
      </c>
      <c r="C80" t="s">
        <v>195</v>
      </c>
      <c r="F80" s="6"/>
      <c r="G80" s="267">
        <v>289.10000000000002</v>
      </c>
      <c r="I80" s="219">
        <f t="shared" si="2"/>
        <v>86702.750000000029</v>
      </c>
    </row>
    <row r="81" spans="1:9" x14ac:dyDescent="0.45">
      <c r="A81">
        <f t="shared" si="3"/>
        <v>75</v>
      </c>
      <c r="B81" s="104" t="s">
        <v>180</v>
      </c>
      <c r="C81" t="s">
        <v>188</v>
      </c>
      <c r="F81" s="6"/>
      <c r="G81" s="267">
        <v>333.9</v>
      </c>
      <c r="I81" s="219">
        <f t="shared" si="2"/>
        <v>86368.850000000035</v>
      </c>
    </row>
    <row r="82" spans="1:9" x14ac:dyDescent="0.45">
      <c r="A82">
        <f t="shared" si="3"/>
        <v>76</v>
      </c>
      <c r="B82" s="104" t="s">
        <v>180</v>
      </c>
      <c r="C82" t="s">
        <v>186</v>
      </c>
      <c r="F82" s="6"/>
      <c r="G82" s="267">
        <v>245.6</v>
      </c>
      <c r="I82" s="219">
        <f t="shared" si="2"/>
        <v>86123.250000000029</v>
      </c>
    </row>
    <row r="83" spans="1:9" x14ac:dyDescent="0.45">
      <c r="A83">
        <f t="shared" si="3"/>
        <v>77</v>
      </c>
      <c r="B83" s="104" t="s">
        <v>180</v>
      </c>
      <c r="C83" t="s">
        <v>185</v>
      </c>
      <c r="F83" s="6"/>
      <c r="G83" s="267">
        <v>197.3</v>
      </c>
      <c r="I83" s="219">
        <f t="shared" si="2"/>
        <v>85925.950000000026</v>
      </c>
    </row>
    <row r="84" spans="1:9" x14ac:dyDescent="0.45">
      <c r="A84">
        <f t="shared" si="3"/>
        <v>78</v>
      </c>
      <c r="B84" s="104" t="s">
        <v>180</v>
      </c>
      <c r="C84" t="s">
        <v>194</v>
      </c>
      <c r="F84" s="6"/>
      <c r="G84" s="267">
        <v>214.7</v>
      </c>
      <c r="I84" s="219">
        <f t="shared" si="2"/>
        <v>85711.250000000029</v>
      </c>
    </row>
    <row r="85" spans="1:9" x14ac:dyDescent="0.45">
      <c r="A85">
        <f t="shared" si="3"/>
        <v>79</v>
      </c>
      <c r="B85" s="104" t="s">
        <v>180</v>
      </c>
      <c r="C85" t="s">
        <v>190</v>
      </c>
      <c r="F85" s="6"/>
      <c r="G85" s="267">
        <v>235.3</v>
      </c>
      <c r="I85" s="219">
        <f t="shared" si="2"/>
        <v>85475.950000000026</v>
      </c>
    </row>
    <row r="86" spans="1:9" x14ac:dyDescent="0.45">
      <c r="A86">
        <f t="shared" si="3"/>
        <v>80</v>
      </c>
      <c r="B86" s="104" t="s">
        <v>180</v>
      </c>
      <c r="C86" t="s">
        <v>192</v>
      </c>
      <c r="F86" s="6"/>
      <c r="G86" s="267">
        <v>184.5</v>
      </c>
      <c r="I86" s="219">
        <f t="shared" si="2"/>
        <v>85291.450000000026</v>
      </c>
    </row>
    <row r="87" spans="1:9" x14ac:dyDescent="0.45">
      <c r="A87">
        <f t="shared" si="3"/>
        <v>81</v>
      </c>
      <c r="B87" s="104" t="s">
        <v>180</v>
      </c>
      <c r="C87" t="s">
        <v>193</v>
      </c>
      <c r="F87" s="6"/>
      <c r="G87" s="267">
        <v>244.3</v>
      </c>
      <c r="I87" s="219">
        <f t="shared" si="2"/>
        <v>85047.150000000023</v>
      </c>
    </row>
    <row r="88" spans="1:9" x14ac:dyDescent="0.45">
      <c r="A88">
        <f t="shared" si="3"/>
        <v>82</v>
      </c>
      <c r="B88" s="104" t="s">
        <v>180</v>
      </c>
      <c r="C88" t="s">
        <v>191</v>
      </c>
      <c r="F88" s="6"/>
      <c r="G88" s="267">
        <v>222.6</v>
      </c>
      <c r="I88" s="219">
        <f t="shared" si="2"/>
        <v>84824.550000000017</v>
      </c>
    </row>
    <row r="89" spans="1:9" x14ac:dyDescent="0.45">
      <c r="A89">
        <f t="shared" si="3"/>
        <v>83</v>
      </c>
      <c r="B89" s="104" t="s">
        <v>180</v>
      </c>
      <c r="C89" t="s">
        <v>187</v>
      </c>
      <c r="F89" s="6"/>
      <c r="G89" s="267">
        <v>3765.6</v>
      </c>
      <c r="I89" s="219">
        <f t="shared" si="2"/>
        <v>81058.950000000012</v>
      </c>
    </row>
    <row r="90" spans="1:9" x14ac:dyDescent="0.45">
      <c r="A90">
        <f t="shared" si="3"/>
        <v>84</v>
      </c>
      <c r="B90" s="104" t="s">
        <v>180</v>
      </c>
      <c r="C90" t="s">
        <v>196</v>
      </c>
      <c r="F90" s="6"/>
      <c r="G90" s="268">
        <v>5625</v>
      </c>
      <c r="I90" s="219">
        <f t="shared" si="2"/>
        <v>75433.950000000012</v>
      </c>
    </row>
    <row r="91" spans="1:9" x14ac:dyDescent="0.45">
      <c r="A91">
        <f t="shared" si="3"/>
        <v>85</v>
      </c>
      <c r="B91" s="104" t="s">
        <v>180</v>
      </c>
      <c r="C91" t="s">
        <v>189</v>
      </c>
      <c r="F91" s="6"/>
      <c r="G91" s="268">
        <v>7673.1</v>
      </c>
      <c r="I91" s="219">
        <f t="shared" si="2"/>
        <v>67760.850000000006</v>
      </c>
    </row>
    <row r="92" spans="1:9" x14ac:dyDescent="0.45">
      <c r="A92">
        <f t="shared" si="3"/>
        <v>86</v>
      </c>
      <c r="B92" s="104" t="s">
        <v>180</v>
      </c>
      <c r="C92" t="s">
        <v>156</v>
      </c>
      <c r="F92" s="26">
        <v>600</v>
      </c>
      <c r="I92" s="219">
        <f t="shared" si="2"/>
        <v>68360.850000000006</v>
      </c>
    </row>
    <row r="93" spans="1:9" x14ac:dyDescent="0.45">
      <c r="A93">
        <f t="shared" si="3"/>
        <v>87</v>
      </c>
      <c r="B93" s="104" t="s">
        <v>180</v>
      </c>
      <c r="C93" t="s">
        <v>197</v>
      </c>
      <c r="F93" s="6"/>
      <c r="G93" s="262">
        <v>177</v>
      </c>
      <c r="I93" s="219">
        <f t="shared" si="2"/>
        <v>68183.850000000006</v>
      </c>
    </row>
    <row r="94" spans="1:9" x14ac:dyDescent="0.45">
      <c r="A94">
        <f t="shared" si="3"/>
        <v>88</v>
      </c>
      <c r="B94" s="104" t="s">
        <v>180</v>
      </c>
      <c r="C94" t="s">
        <v>183</v>
      </c>
      <c r="F94" s="6"/>
      <c r="G94" s="261">
        <v>565</v>
      </c>
      <c r="I94" s="219">
        <f t="shared" si="2"/>
        <v>67618.850000000006</v>
      </c>
    </row>
    <row r="95" spans="1:9" x14ac:dyDescent="0.45">
      <c r="A95">
        <f t="shared" si="3"/>
        <v>89</v>
      </c>
      <c r="B95" s="104" t="s">
        <v>180</v>
      </c>
      <c r="C95" s="76" t="s">
        <v>198</v>
      </c>
      <c r="D95" s="60"/>
      <c r="E95" s="60"/>
      <c r="F95" s="60"/>
      <c r="G95" s="269">
        <v>1946.65</v>
      </c>
      <c r="H95" s="87">
        <v>4.3</v>
      </c>
      <c r="I95" s="219">
        <f t="shared" si="2"/>
        <v>65667.900000000009</v>
      </c>
    </row>
    <row r="96" spans="1:9" x14ac:dyDescent="0.45">
      <c r="A96">
        <f t="shared" si="3"/>
        <v>90</v>
      </c>
      <c r="B96" s="104" t="s">
        <v>180</v>
      </c>
      <c r="C96" s="76" t="s">
        <v>199</v>
      </c>
      <c r="D96" s="60"/>
      <c r="E96" s="60"/>
      <c r="F96" s="60"/>
      <c r="G96" s="269">
        <v>500</v>
      </c>
      <c r="I96" s="219">
        <f t="shared" si="2"/>
        <v>65167.900000000009</v>
      </c>
    </row>
    <row r="97" spans="1:9" x14ac:dyDescent="0.45">
      <c r="A97">
        <f t="shared" si="3"/>
        <v>91</v>
      </c>
      <c r="B97" s="104" t="s">
        <v>180</v>
      </c>
      <c r="C97" t="s">
        <v>171</v>
      </c>
      <c r="F97" s="6"/>
      <c r="H97" s="8">
        <v>1.45</v>
      </c>
      <c r="I97" s="219">
        <f t="shared" si="2"/>
        <v>65166.450000000012</v>
      </c>
    </row>
    <row r="98" spans="1:9" x14ac:dyDescent="0.45">
      <c r="A98">
        <f t="shared" si="3"/>
        <v>92</v>
      </c>
      <c r="B98" s="104" t="s">
        <v>180</v>
      </c>
      <c r="C98" t="s">
        <v>156</v>
      </c>
      <c r="F98" s="26">
        <v>500</v>
      </c>
      <c r="I98" s="219">
        <f t="shared" si="2"/>
        <v>65666.450000000012</v>
      </c>
    </row>
    <row r="99" spans="1:9" x14ac:dyDescent="0.45">
      <c r="A99">
        <f t="shared" si="3"/>
        <v>93</v>
      </c>
      <c r="B99" s="104" t="s">
        <v>180</v>
      </c>
      <c r="C99" t="s">
        <v>162</v>
      </c>
      <c r="F99" s="26">
        <v>442.96</v>
      </c>
      <c r="I99" s="219">
        <f t="shared" si="2"/>
        <v>66109.410000000018</v>
      </c>
    </row>
    <row r="100" spans="1:9" x14ac:dyDescent="0.45">
      <c r="A100">
        <f t="shared" si="3"/>
        <v>94</v>
      </c>
      <c r="B100" s="104" t="s">
        <v>180</v>
      </c>
      <c r="C100" t="s">
        <v>156</v>
      </c>
      <c r="F100" s="26">
        <v>375.89</v>
      </c>
      <c r="I100" s="219">
        <f t="shared" si="2"/>
        <v>66485.300000000017</v>
      </c>
    </row>
    <row r="101" spans="1:9" x14ac:dyDescent="0.45">
      <c r="A101">
        <f t="shared" si="3"/>
        <v>95</v>
      </c>
      <c r="B101" s="104" t="s">
        <v>200</v>
      </c>
      <c r="C101" t="s">
        <v>160</v>
      </c>
      <c r="F101" s="6"/>
      <c r="G101" s="262">
        <v>130</v>
      </c>
      <c r="I101" s="219">
        <f t="shared" si="2"/>
        <v>66355.300000000017</v>
      </c>
    </row>
    <row r="102" spans="1:9" x14ac:dyDescent="0.45">
      <c r="A102">
        <f t="shared" si="3"/>
        <v>96</v>
      </c>
      <c r="B102" s="104" t="s">
        <v>200</v>
      </c>
      <c r="C102" t="s">
        <v>154</v>
      </c>
      <c r="F102" s="26">
        <v>386.29</v>
      </c>
      <c r="I102" s="219">
        <f t="shared" si="2"/>
        <v>66741.590000000011</v>
      </c>
    </row>
    <row r="103" spans="1:9" x14ac:dyDescent="0.45">
      <c r="A103">
        <f t="shared" si="3"/>
        <v>97</v>
      </c>
      <c r="B103" s="104" t="s">
        <v>200</v>
      </c>
      <c r="C103" t="s">
        <v>161</v>
      </c>
      <c r="F103" s="26">
        <v>393.26</v>
      </c>
      <c r="I103" s="219">
        <f t="shared" si="2"/>
        <v>67134.850000000006</v>
      </c>
    </row>
    <row r="104" spans="1:9" x14ac:dyDescent="0.45">
      <c r="A104">
        <f t="shared" si="3"/>
        <v>98</v>
      </c>
      <c r="B104" s="104" t="s">
        <v>200</v>
      </c>
      <c r="C104" t="s">
        <v>154</v>
      </c>
      <c r="F104" s="26">
        <v>401.36</v>
      </c>
      <c r="I104" s="219">
        <f t="shared" si="2"/>
        <v>67536.210000000006</v>
      </c>
    </row>
    <row r="105" spans="1:9" x14ac:dyDescent="0.45">
      <c r="A105">
        <f t="shared" si="3"/>
        <v>99</v>
      </c>
      <c r="B105" s="104" t="s">
        <v>200</v>
      </c>
      <c r="C105" t="s">
        <v>156</v>
      </c>
      <c r="F105" s="26">
        <v>450</v>
      </c>
      <c r="I105" s="219">
        <f t="shared" si="2"/>
        <v>67986.210000000006</v>
      </c>
    </row>
    <row r="106" spans="1:9" x14ac:dyDescent="0.45">
      <c r="A106">
        <f t="shared" si="3"/>
        <v>100</v>
      </c>
      <c r="B106" s="104" t="s">
        <v>203</v>
      </c>
      <c r="C106" t="s">
        <v>205</v>
      </c>
      <c r="F106" s="6"/>
      <c r="G106" s="261">
        <v>688.54</v>
      </c>
      <c r="I106" s="219">
        <f>I105+F106-G106-H106</f>
        <v>67297.670000000013</v>
      </c>
    </row>
    <row r="107" spans="1:9" x14ac:dyDescent="0.45">
      <c r="A107">
        <f t="shared" si="3"/>
        <v>101</v>
      </c>
      <c r="B107" s="104" t="s">
        <v>203</v>
      </c>
      <c r="C107" t="s">
        <v>205</v>
      </c>
      <c r="F107" s="6"/>
      <c r="G107" s="261">
        <v>168.44</v>
      </c>
      <c r="I107" s="219">
        <f t="shared" si="2"/>
        <v>67129.23000000001</v>
      </c>
    </row>
    <row r="108" spans="1:9" x14ac:dyDescent="0.45">
      <c r="A108">
        <f t="shared" si="3"/>
        <v>102</v>
      </c>
      <c r="B108" s="104" t="s">
        <v>203</v>
      </c>
      <c r="C108" t="s">
        <v>154</v>
      </c>
      <c r="F108" s="26">
        <v>340</v>
      </c>
      <c r="I108" s="219">
        <f t="shared" si="2"/>
        <v>67469.23000000001</v>
      </c>
    </row>
    <row r="109" spans="1:9" x14ac:dyDescent="0.45">
      <c r="A109">
        <f t="shared" si="3"/>
        <v>103</v>
      </c>
      <c r="B109" s="104" t="s">
        <v>203</v>
      </c>
      <c r="C109" t="s">
        <v>154</v>
      </c>
      <c r="F109" s="26">
        <v>346</v>
      </c>
      <c r="I109" s="219">
        <f t="shared" si="2"/>
        <v>67815.23000000001</v>
      </c>
    </row>
    <row r="110" spans="1:9" x14ac:dyDescent="0.45">
      <c r="A110">
        <f t="shared" si="3"/>
        <v>104</v>
      </c>
      <c r="B110" s="104" t="s">
        <v>203</v>
      </c>
      <c r="C110" t="s">
        <v>161</v>
      </c>
      <c r="F110" s="26">
        <v>374.2</v>
      </c>
      <c r="I110" s="219">
        <f t="shared" si="2"/>
        <v>68189.430000000008</v>
      </c>
    </row>
    <row r="111" spans="1:9" x14ac:dyDescent="0.45">
      <c r="A111">
        <f t="shared" si="3"/>
        <v>105</v>
      </c>
      <c r="B111" s="104" t="s">
        <v>203</v>
      </c>
      <c r="C111" t="s">
        <v>161</v>
      </c>
      <c r="F111" s="26">
        <v>380</v>
      </c>
      <c r="I111" s="219">
        <f t="shared" si="2"/>
        <v>68569.430000000008</v>
      </c>
    </row>
    <row r="112" spans="1:9" x14ac:dyDescent="0.45">
      <c r="A112">
        <f t="shared" si="3"/>
        <v>106</v>
      </c>
      <c r="B112" s="104" t="s">
        <v>203</v>
      </c>
      <c r="C112" t="s">
        <v>161</v>
      </c>
      <c r="F112" s="26">
        <v>380.09</v>
      </c>
      <c r="I112" s="219">
        <f t="shared" si="2"/>
        <v>68949.52</v>
      </c>
    </row>
    <row r="113" spans="1:9" x14ac:dyDescent="0.45">
      <c r="A113">
        <f t="shared" si="3"/>
        <v>107</v>
      </c>
      <c r="B113" s="104" t="s">
        <v>203</v>
      </c>
      <c r="C113" t="s">
        <v>156</v>
      </c>
      <c r="F113" s="26">
        <v>438.96</v>
      </c>
      <c r="I113" s="219">
        <f t="shared" si="2"/>
        <v>69388.48000000001</v>
      </c>
    </row>
    <row r="114" spans="1:9" x14ac:dyDescent="0.45">
      <c r="A114">
        <f t="shared" si="3"/>
        <v>108</v>
      </c>
      <c r="B114" s="104" t="s">
        <v>204</v>
      </c>
      <c r="C114" t="s">
        <v>154</v>
      </c>
      <c r="F114" s="26">
        <v>500</v>
      </c>
      <c r="I114" s="219">
        <f t="shared" si="2"/>
        <v>69888.48000000001</v>
      </c>
    </row>
    <row r="115" spans="1:9" x14ac:dyDescent="0.45">
      <c r="A115">
        <f t="shared" si="3"/>
        <v>109</v>
      </c>
      <c r="B115" s="104" t="s">
        <v>204</v>
      </c>
      <c r="C115" t="s">
        <v>156</v>
      </c>
      <c r="F115" s="26">
        <v>487.29</v>
      </c>
      <c r="I115" s="219">
        <f t="shared" si="2"/>
        <v>70375.77</v>
      </c>
    </row>
    <row r="116" spans="1:9" x14ac:dyDescent="0.45">
      <c r="A116">
        <f t="shared" si="3"/>
        <v>110</v>
      </c>
      <c r="B116" s="104" t="s">
        <v>204</v>
      </c>
      <c r="C116" t="s">
        <v>154</v>
      </c>
      <c r="F116" s="26">
        <v>432</v>
      </c>
      <c r="I116" s="219">
        <f t="shared" si="2"/>
        <v>70807.77</v>
      </c>
    </row>
    <row r="117" spans="1:9" x14ac:dyDescent="0.45">
      <c r="A117">
        <f t="shared" si="3"/>
        <v>111</v>
      </c>
      <c r="B117" s="104" t="s">
        <v>204</v>
      </c>
      <c r="C117" t="s">
        <v>154</v>
      </c>
      <c r="F117" s="26">
        <v>400</v>
      </c>
      <c r="I117" s="219">
        <f t="shared" si="2"/>
        <v>71207.77</v>
      </c>
    </row>
    <row r="118" spans="1:9" x14ac:dyDescent="0.45">
      <c r="A118">
        <f t="shared" si="3"/>
        <v>112</v>
      </c>
      <c r="B118" s="104" t="s">
        <v>204</v>
      </c>
      <c r="C118" t="s">
        <v>154</v>
      </c>
      <c r="F118" s="26">
        <v>397.87</v>
      </c>
      <c r="I118" s="219">
        <f t="shared" si="2"/>
        <v>71605.64</v>
      </c>
    </row>
    <row r="119" spans="1:9" x14ac:dyDescent="0.45">
      <c r="A119">
        <f t="shared" si="3"/>
        <v>113</v>
      </c>
      <c r="B119" s="104" t="s">
        <v>204</v>
      </c>
      <c r="C119" t="s">
        <v>161</v>
      </c>
      <c r="F119" s="26">
        <v>391.49</v>
      </c>
      <c r="I119" s="219">
        <f t="shared" si="2"/>
        <v>71997.13</v>
      </c>
    </row>
    <row r="120" spans="1:9" x14ac:dyDescent="0.45">
      <c r="A120">
        <f t="shared" si="3"/>
        <v>114</v>
      </c>
      <c r="B120" s="104" t="s">
        <v>204</v>
      </c>
      <c r="C120" t="s">
        <v>211</v>
      </c>
      <c r="F120" s="26">
        <v>369.7</v>
      </c>
      <c r="I120" s="219">
        <f t="shared" si="2"/>
        <v>72366.83</v>
      </c>
    </row>
    <row r="121" spans="1:9" x14ac:dyDescent="0.45">
      <c r="A121">
        <f t="shared" si="3"/>
        <v>115</v>
      </c>
      <c r="B121" s="104" t="s">
        <v>204</v>
      </c>
      <c r="C121" t="s">
        <v>161</v>
      </c>
      <c r="F121" s="26">
        <v>363.44</v>
      </c>
      <c r="I121" s="219">
        <f t="shared" si="2"/>
        <v>72730.27</v>
      </c>
    </row>
    <row r="122" spans="1:9" x14ac:dyDescent="0.45">
      <c r="A122">
        <f t="shared" si="3"/>
        <v>116</v>
      </c>
      <c r="B122" s="104" t="s">
        <v>204</v>
      </c>
      <c r="C122" t="s">
        <v>156</v>
      </c>
      <c r="F122" s="26">
        <v>360</v>
      </c>
      <c r="I122" s="219">
        <f t="shared" si="2"/>
        <v>73090.27</v>
      </c>
    </row>
    <row r="123" spans="1:9" x14ac:dyDescent="0.45">
      <c r="A123">
        <f t="shared" si="3"/>
        <v>117</v>
      </c>
      <c r="B123" s="104" t="s">
        <v>204</v>
      </c>
      <c r="C123" t="s">
        <v>156</v>
      </c>
      <c r="F123" s="26">
        <v>353.58</v>
      </c>
      <c r="I123" s="219">
        <f t="shared" si="2"/>
        <v>73443.850000000006</v>
      </c>
    </row>
    <row r="124" spans="1:9" x14ac:dyDescent="0.45">
      <c r="A124">
        <f t="shared" si="3"/>
        <v>118</v>
      </c>
      <c r="B124" s="104" t="s">
        <v>204</v>
      </c>
      <c r="C124" t="s">
        <v>156</v>
      </c>
      <c r="F124" s="26">
        <v>348.76</v>
      </c>
      <c r="I124" s="219">
        <f t="shared" si="2"/>
        <v>73792.61</v>
      </c>
    </row>
    <row r="125" spans="1:9" x14ac:dyDescent="0.45">
      <c r="A125">
        <f t="shared" si="3"/>
        <v>119</v>
      </c>
      <c r="B125" s="104" t="s">
        <v>204</v>
      </c>
      <c r="C125" t="s">
        <v>154</v>
      </c>
      <c r="F125" s="26">
        <v>346.35</v>
      </c>
      <c r="I125" s="219">
        <f t="shared" si="2"/>
        <v>74138.960000000006</v>
      </c>
    </row>
    <row r="126" spans="1:9" x14ac:dyDescent="0.45">
      <c r="A126">
        <f t="shared" si="3"/>
        <v>120</v>
      </c>
      <c r="B126" s="104" t="s">
        <v>204</v>
      </c>
      <c r="C126" t="s">
        <v>208</v>
      </c>
      <c r="F126" s="26">
        <v>330.66</v>
      </c>
      <c r="I126" s="219">
        <f t="shared" si="2"/>
        <v>74469.62000000001</v>
      </c>
    </row>
    <row r="127" spans="1:9" x14ac:dyDescent="0.45">
      <c r="A127">
        <f t="shared" si="3"/>
        <v>121</v>
      </c>
      <c r="B127" s="104" t="s">
        <v>204</v>
      </c>
      <c r="C127" t="s">
        <v>156</v>
      </c>
      <c r="F127" s="26">
        <v>300</v>
      </c>
      <c r="I127" s="219">
        <f t="shared" si="2"/>
        <v>74769.62000000001</v>
      </c>
    </row>
    <row r="128" spans="1:9" x14ac:dyDescent="0.45">
      <c r="A128">
        <f t="shared" si="3"/>
        <v>122</v>
      </c>
      <c r="B128" s="104" t="s">
        <v>204</v>
      </c>
      <c r="C128" t="s">
        <v>154</v>
      </c>
      <c r="F128" s="26">
        <v>2.2000000000000002</v>
      </c>
      <c r="I128" s="219">
        <f t="shared" si="2"/>
        <v>74771.820000000007</v>
      </c>
    </row>
    <row r="129" spans="1:9" x14ac:dyDescent="0.45">
      <c r="A129">
        <f t="shared" si="3"/>
        <v>123</v>
      </c>
      <c r="B129" s="104" t="s">
        <v>209</v>
      </c>
      <c r="C129" t="s">
        <v>210</v>
      </c>
      <c r="F129" s="6"/>
      <c r="G129" s="261">
        <v>126</v>
      </c>
      <c r="I129" s="219">
        <f t="shared" si="2"/>
        <v>74645.820000000007</v>
      </c>
    </row>
    <row r="130" spans="1:9" x14ac:dyDescent="0.45">
      <c r="A130">
        <f t="shared" si="3"/>
        <v>124</v>
      </c>
      <c r="B130" s="104" t="s">
        <v>209</v>
      </c>
      <c r="C130" t="s">
        <v>154</v>
      </c>
      <c r="F130" s="26">
        <v>473.84</v>
      </c>
      <c r="I130" s="219">
        <f t="shared" si="2"/>
        <v>75119.66</v>
      </c>
    </row>
    <row r="131" spans="1:9" x14ac:dyDescent="0.45">
      <c r="A131">
        <f t="shared" si="3"/>
        <v>125</v>
      </c>
      <c r="B131" s="104" t="s">
        <v>209</v>
      </c>
      <c r="C131" t="s">
        <v>156</v>
      </c>
      <c r="F131" s="26">
        <v>388.22</v>
      </c>
      <c r="I131" s="219">
        <f t="shared" si="2"/>
        <v>75507.88</v>
      </c>
    </row>
    <row r="132" spans="1:9" x14ac:dyDescent="0.45">
      <c r="A132">
        <f t="shared" si="3"/>
        <v>126</v>
      </c>
      <c r="B132" s="104" t="s">
        <v>212</v>
      </c>
      <c r="C132" t="s">
        <v>156</v>
      </c>
      <c r="F132" s="26">
        <v>362.78</v>
      </c>
      <c r="I132" s="219">
        <f t="shared" si="2"/>
        <v>75870.66</v>
      </c>
    </row>
    <row r="133" spans="1:9" x14ac:dyDescent="0.45">
      <c r="A133">
        <f t="shared" si="3"/>
        <v>127</v>
      </c>
      <c r="B133" s="104" t="s">
        <v>213</v>
      </c>
      <c r="C133" t="s">
        <v>154</v>
      </c>
      <c r="F133" s="26">
        <v>343.12</v>
      </c>
      <c r="I133" s="219">
        <f t="shared" si="2"/>
        <v>76213.78</v>
      </c>
    </row>
    <row r="134" spans="1:9" x14ac:dyDescent="0.45">
      <c r="A134">
        <f t="shared" si="3"/>
        <v>128</v>
      </c>
      <c r="B134" s="104" t="s">
        <v>214</v>
      </c>
      <c r="C134" t="s">
        <v>156</v>
      </c>
      <c r="F134" s="26">
        <v>336</v>
      </c>
      <c r="I134" s="219">
        <f t="shared" si="2"/>
        <v>76549.78</v>
      </c>
    </row>
    <row r="135" spans="1:9" x14ac:dyDescent="0.45">
      <c r="A135">
        <f t="shared" si="3"/>
        <v>129</v>
      </c>
      <c r="B135" s="104" t="s">
        <v>214</v>
      </c>
      <c r="C135" t="s">
        <v>156</v>
      </c>
      <c r="F135" s="26">
        <v>348.64</v>
      </c>
      <c r="I135" s="219">
        <f t="shared" si="2"/>
        <v>76898.42</v>
      </c>
    </row>
    <row r="136" spans="1:9" x14ac:dyDescent="0.45">
      <c r="A136">
        <f t="shared" ref="A136:A199" si="4">ROW()-6</f>
        <v>130</v>
      </c>
      <c r="B136" s="104" t="s">
        <v>214</v>
      </c>
      <c r="C136" t="s">
        <v>154</v>
      </c>
      <c r="F136" s="26">
        <v>353.38</v>
      </c>
      <c r="I136" s="219">
        <f t="shared" si="2"/>
        <v>77251.8</v>
      </c>
    </row>
    <row r="137" spans="1:9" x14ac:dyDescent="0.45">
      <c r="A137">
        <f t="shared" si="4"/>
        <v>131</v>
      </c>
      <c r="B137" s="104" t="s">
        <v>214</v>
      </c>
      <c r="C137" t="s">
        <v>168</v>
      </c>
      <c r="F137" s="26">
        <v>377.57</v>
      </c>
      <c r="I137" s="219">
        <f t="shared" si="2"/>
        <v>77629.37000000001</v>
      </c>
    </row>
    <row r="138" spans="1:9" x14ac:dyDescent="0.45">
      <c r="A138">
        <f t="shared" si="4"/>
        <v>132</v>
      </c>
      <c r="B138" s="104" t="s">
        <v>214</v>
      </c>
      <c r="C138" t="s">
        <v>161</v>
      </c>
      <c r="F138" s="26">
        <v>378.66</v>
      </c>
      <c r="I138" s="219">
        <f t="shared" si="2"/>
        <v>78008.030000000013</v>
      </c>
    </row>
    <row r="139" spans="1:9" x14ac:dyDescent="0.45">
      <c r="A139">
        <f t="shared" si="4"/>
        <v>133</v>
      </c>
      <c r="B139" s="104" t="s">
        <v>214</v>
      </c>
      <c r="C139" t="s">
        <v>168</v>
      </c>
      <c r="F139" s="26">
        <v>382.35</v>
      </c>
      <c r="I139" s="219">
        <f t="shared" ref="I139:I202" si="5">I138+F139-G139-H139</f>
        <v>78390.380000000019</v>
      </c>
    </row>
    <row r="140" spans="1:9" x14ac:dyDescent="0.45">
      <c r="A140">
        <f t="shared" si="4"/>
        <v>134</v>
      </c>
      <c r="B140" s="104" t="s">
        <v>214</v>
      </c>
      <c r="C140" t="s">
        <v>168</v>
      </c>
      <c r="F140" s="26">
        <v>384.54</v>
      </c>
      <c r="I140" s="219">
        <f t="shared" si="5"/>
        <v>78774.920000000013</v>
      </c>
    </row>
    <row r="141" spans="1:9" x14ac:dyDescent="0.45">
      <c r="A141">
        <f t="shared" si="4"/>
        <v>135</v>
      </c>
      <c r="B141" s="163" t="s">
        <v>214</v>
      </c>
      <c r="C141" t="s">
        <v>156</v>
      </c>
      <c r="F141" s="26">
        <v>385.61</v>
      </c>
      <c r="I141" s="219">
        <f t="shared" si="5"/>
        <v>79160.530000000013</v>
      </c>
    </row>
    <row r="142" spans="1:9" x14ac:dyDescent="0.45">
      <c r="A142">
        <f t="shared" si="4"/>
        <v>136</v>
      </c>
      <c r="B142" s="163" t="s">
        <v>214</v>
      </c>
      <c r="C142" t="s">
        <v>156</v>
      </c>
      <c r="F142" s="26">
        <v>390.83</v>
      </c>
      <c r="I142" s="219">
        <f t="shared" si="5"/>
        <v>79551.360000000015</v>
      </c>
    </row>
    <row r="143" spans="1:9" x14ac:dyDescent="0.45">
      <c r="A143">
        <f t="shared" si="4"/>
        <v>137</v>
      </c>
      <c r="B143" s="163" t="s">
        <v>214</v>
      </c>
      <c r="C143" t="s">
        <v>154</v>
      </c>
      <c r="F143" s="26">
        <v>405.05</v>
      </c>
      <c r="I143" s="219">
        <f t="shared" si="5"/>
        <v>79956.410000000018</v>
      </c>
    </row>
    <row r="144" spans="1:9" x14ac:dyDescent="0.45">
      <c r="A144">
        <f t="shared" si="4"/>
        <v>138</v>
      </c>
      <c r="B144" s="163" t="s">
        <v>214</v>
      </c>
      <c r="C144" t="s">
        <v>156</v>
      </c>
      <c r="F144" s="26">
        <v>446.77</v>
      </c>
      <c r="I144" s="219">
        <f t="shared" si="5"/>
        <v>80403.180000000022</v>
      </c>
    </row>
    <row r="145" spans="1:9" x14ac:dyDescent="0.45">
      <c r="A145">
        <f t="shared" si="4"/>
        <v>139</v>
      </c>
      <c r="B145" s="104" t="s">
        <v>216</v>
      </c>
      <c r="C145" t="s">
        <v>156</v>
      </c>
      <c r="F145" s="26">
        <v>313.02999999999997</v>
      </c>
      <c r="I145" s="219">
        <f t="shared" si="5"/>
        <v>80716.210000000021</v>
      </c>
    </row>
    <row r="146" spans="1:9" x14ac:dyDescent="0.45">
      <c r="A146">
        <f t="shared" si="4"/>
        <v>140</v>
      </c>
      <c r="B146" s="104" t="s">
        <v>216</v>
      </c>
      <c r="C146" t="s">
        <v>156</v>
      </c>
      <c r="F146" s="26">
        <v>350</v>
      </c>
      <c r="I146" s="219">
        <f t="shared" si="5"/>
        <v>81066.210000000021</v>
      </c>
    </row>
    <row r="147" spans="1:9" x14ac:dyDescent="0.45">
      <c r="A147">
        <f t="shared" si="4"/>
        <v>141</v>
      </c>
      <c r="B147" s="104" t="s">
        <v>216</v>
      </c>
      <c r="C147" t="s">
        <v>156</v>
      </c>
      <c r="F147" s="26">
        <v>350</v>
      </c>
      <c r="I147" s="219">
        <f t="shared" si="5"/>
        <v>81416.210000000021</v>
      </c>
    </row>
    <row r="148" spans="1:9" x14ac:dyDescent="0.45">
      <c r="A148">
        <f t="shared" si="4"/>
        <v>142</v>
      </c>
      <c r="B148" s="104" t="s">
        <v>216</v>
      </c>
      <c r="C148" t="s">
        <v>156</v>
      </c>
      <c r="F148" s="26">
        <v>360.19</v>
      </c>
      <c r="I148" s="219">
        <f t="shared" si="5"/>
        <v>81776.400000000023</v>
      </c>
    </row>
    <row r="149" spans="1:9" x14ac:dyDescent="0.45">
      <c r="A149">
        <f t="shared" si="4"/>
        <v>143</v>
      </c>
      <c r="B149" s="104" t="s">
        <v>216</v>
      </c>
      <c r="C149" t="s">
        <v>156</v>
      </c>
      <c r="F149" s="26">
        <v>371</v>
      </c>
      <c r="I149" s="219">
        <f t="shared" si="5"/>
        <v>82147.400000000023</v>
      </c>
    </row>
    <row r="150" spans="1:9" x14ac:dyDescent="0.45">
      <c r="A150">
        <f t="shared" si="4"/>
        <v>144</v>
      </c>
      <c r="B150" s="104" t="s">
        <v>216</v>
      </c>
      <c r="C150" t="s">
        <v>154</v>
      </c>
      <c r="F150" s="26">
        <v>410.67</v>
      </c>
      <c r="I150" s="219">
        <f t="shared" si="5"/>
        <v>82558.070000000022</v>
      </c>
    </row>
    <row r="151" spans="1:9" x14ac:dyDescent="0.45">
      <c r="A151">
        <f t="shared" si="4"/>
        <v>145</v>
      </c>
      <c r="B151" s="104" t="s">
        <v>216</v>
      </c>
      <c r="C151" t="s">
        <v>171</v>
      </c>
      <c r="F151" s="6"/>
      <c r="H151" s="8">
        <v>0.1</v>
      </c>
      <c r="I151" s="219">
        <f t="shared" si="5"/>
        <v>82557.970000000016</v>
      </c>
    </row>
    <row r="152" spans="1:9" x14ac:dyDescent="0.45">
      <c r="A152">
        <f t="shared" si="4"/>
        <v>146</v>
      </c>
      <c r="B152" s="104" t="s">
        <v>216</v>
      </c>
      <c r="C152" t="s">
        <v>217</v>
      </c>
      <c r="F152" s="6"/>
      <c r="G152" s="261">
        <v>2102</v>
      </c>
      <c r="I152" s="219">
        <f t="shared" si="5"/>
        <v>80455.970000000016</v>
      </c>
    </row>
    <row r="153" spans="1:9" x14ac:dyDescent="0.45">
      <c r="A153">
        <f t="shared" si="4"/>
        <v>147</v>
      </c>
      <c r="B153" s="104" t="s">
        <v>215</v>
      </c>
      <c r="C153" t="s">
        <v>156</v>
      </c>
      <c r="F153" s="26">
        <v>830</v>
      </c>
      <c r="I153" s="219">
        <f t="shared" si="5"/>
        <v>81285.970000000016</v>
      </c>
    </row>
    <row r="154" spans="1:9" x14ac:dyDescent="0.45">
      <c r="A154">
        <f t="shared" si="4"/>
        <v>148</v>
      </c>
      <c r="B154" s="104" t="s">
        <v>215</v>
      </c>
      <c r="C154" t="s">
        <v>161</v>
      </c>
      <c r="F154" s="26">
        <v>502.78</v>
      </c>
      <c r="I154" s="219">
        <f t="shared" si="5"/>
        <v>81788.750000000015</v>
      </c>
    </row>
    <row r="155" spans="1:9" x14ac:dyDescent="0.45">
      <c r="A155">
        <f t="shared" si="4"/>
        <v>149</v>
      </c>
      <c r="B155" s="104" t="s">
        <v>215</v>
      </c>
      <c r="C155" t="s">
        <v>162</v>
      </c>
      <c r="F155" s="26">
        <v>435.02</v>
      </c>
      <c r="I155" s="219">
        <f t="shared" si="5"/>
        <v>82223.770000000019</v>
      </c>
    </row>
    <row r="156" spans="1:9" x14ac:dyDescent="0.45">
      <c r="A156">
        <f t="shared" si="4"/>
        <v>150</v>
      </c>
      <c r="B156" s="104" t="s">
        <v>215</v>
      </c>
      <c r="C156" t="s">
        <v>154</v>
      </c>
      <c r="F156" s="26">
        <v>407.94</v>
      </c>
      <c r="I156" s="219">
        <f t="shared" si="5"/>
        <v>82631.710000000021</v>
      </c>
    </row>
    <row r="157" spans="1:9" x14ac:dyDescent="0.45">
      <c r="A157">
        <f t="shared" si="4"/>
        <v>151</v>
      </c>
      <c r="B157" s="104" t="s">
        <v>215</v>
      </c>
      <c r="C157" t="s">
        <v>165</v>
      </c>
      <c r="F157" s="26">
        <v>400</v>
      </c>
      <c r="I157" s="219">
        <f t="shared" si="5"/>
        <v>83031.710000000021</v>
      </c>
    </row>
    <row r="158" spans="1:9" x14ac:dyDescent="0.45">
      <c r="A158">
        <f t="shared" si="4"/>
        <v>152</v>
      </c>
      <c r="B158" s="104" t="s">
        <v>215</v>
      </c>
      <c r="C158" t="s">
        <v>168</v>
      </c>
      <c r="F158" s="26">
        <v>375</v>
      </c>
      <c r="I158" s="219">
        <f t="shared" si="5"/>
        <v>83406.710000000021</v>
      </c>
    </row>
    <row r="159" spans="1:9" x14ac:dyDescent="0.45">
      <c r="A159">
        <f t="shared" si="4"/>
        <v>153</v>
      </c>
      <c r="B159" s="104" t="s">
        <v>215</v>
      </c>
      <c r="C159" t="s">
        <v>161</v>
      </c>
      <c r="F159" s="26">
        <v>361.58</v>
      </c>
      <c r="I159" s="219">
        <f t="shared" si="5"/>
        <v>83768.290000000023</v>
      </c>
    </row>
    <row r="160" spans="1:9" x14ac:dyDescent="0.45">
      <c r="A160">
        <f t="shared" si="4"/>
        <v>154</v>
      </c>
      <c r="B160" s="104" t="s">
        <v>215</v>
      </c>
      <c r="C160" t="s">
        <v>156</v>
      </c>
      <c r="F160" s="26">
        <v>358.24</v>
      </c>
      <c r="I160" s="219">
        <f t="shared" si="5"/>
        <v>84126.530000000028</v>
      </c>
    </row>
    <row r="161" spans="1:9" x14ac:dyDescent="0.45">
      <c r="A161">
        <f t="shared" si="4"/>
        <v>155</v>
      </c>
      <c r="B161" s="104" t="s">
        <v>215</v>
      </c>
      <c r="C161" t="s">
        <v>154</v>
      </c>
      <c r="F161" s="26">
        <v>340</v>
      </c>
      <c r="I161" s="219">
        <f t="shared" si="5"/>
        <v>84466.530000000028</v>
      </c>
    </row>
    <row r="162" spans="1:9" x14ac:dyDescent="0.45">
      <c r="A162">
        <f t="shared" si="4"/>
        <v>156</v>
      </c>
      <c r="B162" s="104" t="s">
        <v>215</v>
      </c>
      <c r="C162" t="s">
        <v>168</v>
      </c>
      <c r="F162" s="26">
        <v>300</v>
      </c>
      <c r="I162" s="219">
        <f t="shared" si="5"/>
        <v>84766.530000000028</v>
      </c>
    </row>
    <row r="163" spans="1:9" x14ac:dyDescent="0.45">
      <c r="A163">
        <f t="shared" si="4"/>
        <v>157</v>
      </c>
      <c r="B163" s="104" t="s">
        <v>218</v>
      </c>
      <c r="C163" t="s">
        <v>219</v>
      </c>
      <c r="F163" s="6"/>
      <c r="G163" s="261">
        <v>541.76</v>
      </c>
      <c r="I163" s="219">
        <f t="shared" si="5"/>
        <v>84224.770000000033</v>
      </c>
    </row>
    <row r="164" spans="1:9" x14ac:dyDescent="0.45">
      <c r="A164">
        <f t="shared" si="4"/>
        <v>158</v>
      </c>
      <c r="B164" s="104" t="s">
        <v>218</v>
      </c>
      <c r="C164" t="s">
        <v>220</v>
      </c>
      <c r="F164" s="6"/>
      <c r="G164" s="261">
        <v>581.12</v>
      </c>
      <c r="I164" s="219">
        <f t="shared" si="5"/>
        <v>83643.650000000038</v>
      </c>
    </row>
    <row r="165" spans="1:9" x14ac:dyDescent="0.45">
      <c r="A165">
        <f t="shared" si="4"/>
        <v>159</v>
      </c>
      <c r="B165" s="104" t="s">
        <v>218</v>
      </c>
      <c r="C165" t="s">
        <v>221</v>
      </c>
      <c r="F165" s="6"/>
      <c r="G165" s="261">
        <v>325.72000000000003</v>
      </c>
      <c r="I165" s="219">
        <f t="shared" si="5"/>
        <v>83317.930000000037</v>
      </c>
    </row>
    <row r="166" spans="1:9" x14ac:dyDescent="0.45">
      <c r="A166">
        <f t="shared" si="4"/>
        <v>160</v>
      </c>
      <c r="B166" s="104" t="s">
        <v>218</v>
      </c>
      <c r="C166" t="s">
        <v>222</v>
      </c>
      <c r="F166" s="6"/>
      <c r="G166" s="261">
        <v>128.99</v>
      </c>
      <c r="I166" s="219">
        <f t="shared" si="5"/>
        <v>83188.940000000031</v>
      </c>
    </row>
    <row r="167" spans="1:9" x14ac:dyDescent="0.45">
      <c r="A167">
        <f t="shared" si="4"/>
        <v>161</v>
      </c>
      <c r="B167" s="104" t="s">
        <v>218</v>
      </c>
      <c r="C167" t="s">
        <v>154</v>
      </c>
      <c r="F167" s="26">
        <v>392.9</v>
      </c>
      <c r="I167" s="219">
        <f t="shared" si="5"/>
        <v>83581.840000000026</v>
      </c>
    </row>
    <row r="168" spans="1:9" x14ac:dyDescent="0.45">
      <c r="A168">
        <f t="shared" si="4"/>
        <v>162</v>
      </c>
      <c r="B168" s="104" t="s">
        <v>218</v>
      </c>
      <c r="C168" t="s">
        <v>154</v>
      </c>
      <c r="F168" s="26">
        <v>373.53</v>
      </c>
      <c r="I168" s="219">
        <f t="shared" si="5"/>
        <v>83955.370000000024</v>
      </c>
    </row>
    <row r="169" spans="1:9" x14ac:dyDescent="0.45">
      <c r="A169">
        <f t="shared" si="4"/>
        <v>163</v>
      </c>
      <c r="B169" s="104" t="s">
        <v>218</v>
      </c>
      <c r="C169" t="s">
        <v>223</v>
      </c>
      <c r="F169" s="6"/>
      <c r="G169" s="262">
        <v>240</v>
      </c>
      <c r="I169" s="219">
        <f t="shared" si="5"/>
        <v>83715.370000000024</v>
      </c>
    </row>
    <row r="170" spans="1:9" x14ac:dyDescent="0.45">
      <c r="A170">
        <f t="shared" si="4"/>
        <v>164</v>
      </c>
      <c r="B170" s="104" t="s">
        <v>218</v>
      </c>
      <c r="C170" t="s">
        <v>156</v>
      </c>
      <c r="F170" s="26">
        <v>340.09</v>
      </c>
      <c r="I170" s="219">
        <f t="shared" si="5"/>
        <v>84055.460000000021</v>
      </c>
    </row>
    <row r="171" spans="1:9" x14ac:dyDescent="0.45">
      <c r="A171">
        <f t="shared" si="4"/>
        <v>165</v>
      </c>
      <c r="B171" s="104" t="s">
        <v>218</v>
      </c>
      <c r="C171" t="s">
        <v>168</v>
      </c>
      <c r="F171" s="26">
        <v>414</v>
      </c>
      <c r="I171" s="219">
        <f t="shared" si="5"/>
        <v>84469.460000000021</v>
      </c>
    </row>
    <row r="172" spans="1:9" x14ac:dyDescent="0.45">
      <c r="A172">
        <f t="shared" si="4"/>
        <v>166</v>
      </c>
      <c r="B172" s="104" t="s">
        <v>218</v>
      </c>
      <c r="C172" t="s">
        <v>229</v>
      </c>
      <c r="F172" s="26">
        <v>367.88</v>
      </c>
      <c r="I172" s="219">
        <f t="shared" si="5"/>
        <v>84837.340000000026</v>
      </c>
    </row>
    <row r="173" spans="1:9" x14ac:dyDescent="0.45">
      <c r="A173">
        <f t="shared" si="4"/>
        <v>167</v>
      </c>
      <c r="B173" s="104" t="s">
        <v>218</v>
      </c>
      <c r="C173" t="s">
        <v>161</v>
      </c>
      <c r="F173" s="26">
        <v>429.73</v>
      </c>
      <c r="I173" s="219">
        <f t="shared" si="5"/>
        <v>85267.070000000022</v>
      </c>
    </row>
    <row r="174" spans="1:9" x14ac:dyDescent="0.45">
      <c r="A174">
        <f t="shared" si="4"/>
        <v>168</v>
      </c>
      <c r="B174" s="104" t="s">
        <v>224</v>
      </c>
      <c r="C174" t="s">
        <v>225</v>
      </c>
      <c r="F174" s="6"/>
      <c r="G174" s="262">
        <v>240</v>
      </c>
      <c r="I174" s="219">
        <f t="shared" si="5"/>
        <v>85027.070000000022</v>
      </c>
    </row>
    <row r="175" spans="1:9" x14ac:dyDescent="0.45">
      <c r="A175">
        <f t="shared" si="4"/>
        <v>169</v>
      </c>
      <c r="B175" s="104" t="s">
        <v>224</v>
      </c>
      <c r="C175" t="s">
        <v>156</v>
      </c>
      <c r="F175" s="26">
        <v>874.72</v>
      </c>
      <c r="I175" s="219">
        <f t="shared" si="5"/>
        <v>85901.790000000023</v>
      </c>
    </row>
    <row r="176" spans="1:9" x14ac:dyDescent="0.45">
      <c r="A176">
        <f t="shared" si="4"/>
        <v>170</v>
      </c>
      <c r="B176" s="104" t="s">
        <v>224</v>
      </c>
      <c r="C176" t="s">
        <v>154</v>
      </c>
      <c r="F176" s="26">
        <v>500</v>
      </c>
      <c r="I176" s="219">
        <f t="shared" si="5"/>
        <v>86401.790000000023</v>
      </c>
    </row>
    <row r="177" spans="1:9" x14ac:dyDescent="0.45">
      <c r="A177">
        <f t="shared" si="4"/>
        <v>171</v>
      </c>
      <c r="B177" s="104" t="s">
        <v>224</v>
      </c>
      <c r="C177" t="s">
        <v>228</v>
      </c>
      <c r="F177" s="26">
        <v>424</v>
      </c>
      <c r="I177" s="219">
        <f t="shared" si="5"/>
        <v>86825.790000000023</v>
      </c>
    </row>
    <row r="178" spans="1:9" x14ac:dyDescent="0.45">
      <c r="A178">
        <f t="shared" si="4"/>
        <v>172</v>
      </c>
      <c r="B178" s="104" t="s">
        <v>224</v>
      </c>
      <c r="C178" t="s">
        <v>168</v>
      </c>
      <c r="F178" s="26">
        <v>378.98</v>
      </c>
      <c r="I178" s="219">
        <f t="shared" si="5"/>
        <v>87204.770000000019</v>
      </c>
    </row>
    <row r="179" spans="1:9" x14ac:dyDescent="0.45">
      <c r="A179">
        <f t="shared" si="4"/>
        <v>173</v>
      </c>
      <c r="B179" s="104" t="s">
        <v>224</v>
      </c>
      <c r="C179" t="s">
        <v>154</v>
      </c>
      <c r="F179" s="26">
        <v>357</v>
      </c>
      <c r="I179" s="219">
        <f t="shared" si="5"/>
        <v>87561.770000000019</v>
      </c>
    </row>
    <row r="180" spans="1:9" x14ac:dyDescent="0.45">
      <c r="A180">
        <f t="shared" si="4"/>
        <v>174</v>
      </c>
      <c r="B180" s="104" t="s">
        <v>224</v>
      </c>
      <c r="C180" t="s">
        <v>154</v>
      </c>
      <c r="F180" s="26">
        <v>282.27</v>
      </c>
      <c r="I180" s="219">
        <f t="shared" si="5"/>
        <v>87844.040000000023</v>
      </c>
    </row>
    <row r="181" spans="1:9" x14ac:dyDescent="0.45">
      <c r="A181">
        <f t="shared" si="4"/>
        <v>175</v>
      </c>
      <c r="B181" s="104" t="s">
        <v>227</v>
      </c>
      <c r="C181" t="s">
        <v>154</v>
      </c>
      <c r="F181" s="26">
        <v>409.07</v>
      </c>
      <c r="I181" s="219">
        <f t="shared" si="5"/>
        <v>88253.11000000003</v>
      </c>
    </row>
    <row r="182" spans="1:9" x14ac:dyDescent="0.45">
      <c r="A182">
        <f t="shared" si="4"/>
        <v>176</v>
      </c>
      <c r="B182" s="104" t="s">
        <v>227</v>
      </c>
      <c r="C182" t="s">
        <v>154</v>
      </c>
      <c r="F182" s="26">
        <v>355.4</v>
      </c>
      <c r="I182" s="219">
        <f t="shared" si="5"/>
        <v>88608.510000000024</v>
      </c>
    </row>
    <row r="183" spans="1:9" x14ac:dyDescent="0.45">
      <c r="A183">
        <f t="shared" si="4"/>
        <v>177</v>
      </c>
      <c r="B183" s="104" t="s">
        <v>227</v>
      </c>
      <c r="C183" t="s">
        <v>156</v>
      </c>
      <c r="F183" s="26">
        <v>352</v>
      </c>
      <c r="I183" s="219">
        <f t="shared" si="5"/>
        <v>88960.510000000024</v>
      </c>
    </row>
    <row r="184" spans="1:9" x14ac:dyDescent="0.45">
      <c r="A184">
        <f t="shared" si="4"/>
        <v>178</v>
      </c>
      <c r="B184" s="104" t="s">
        <v>227</v>
      </c>
      <c r="C184" t="s">
        <v>154</v>
      </c>
      <c r="F184" s="26">
        <v>340</v>
      </c>
      <c r="I184" s="219">
        <f t="shared" si="5"/>
        <v>89300.510000000024</v>
      </c>
    </row>
    <row r="185" spans="1:9" x14ac:dyDescent="0.45">
      <c r="A185">
        <f t="shared" si="4"/>
        <v>179</v>
      </c>
      <c r="B185" s="104" t="s">
        <v>226</v>
      </c>
      <c r="C185" t="s">
        <v>171</v>
      </c>
      <c r="H185" s="8">
        <v>0.05</v>
      </c>
      <c r="I185" s="219">
        <f t="shared" si="5"/>
        <v>89300.460000000021</v>
      </c>
    </row>
    <row r="186" spans="1:9" x14ac:dyDescent="0.45">
      <c r="A186">
        <f t="shared" si="4"/>
        <v>180</v>
      </c>
      <c r="B186" s="104" t="s">
        <v>226</v>
      </c>
      <c r="C186" t="s">
        <v>230</v>
      </c>
      <c r="F186" s="6"/>
      <c r="G186" s="262">
        <v>210</v>
      </c>
      <c r="I186" s="219">
        <f t="shared" si="5"/>
        <v>89090.460000000021</v>
      </c>
    </row>
    <row r="187" spans="1:9" x14ac:dyDescent="0.45">
      <c r="A187">
        <f t="shared" si="4"/>
        <v>181</v>
      </c>
      <c r="B187" s="104" t="s">
        <v>226</v>
      </c>
      <c r="C187" t="s">
        <v>160</v>
      </c>
      <c r="F187" s="6"/>
      <c r="G187" s="261">
        <v>119.8</v>
      </c>
      <c r="I187" s="219">
        <f t="shared" si="5"/>
        <v>88970.660000000018</v>
      </c>
    </row>
    <row r="188" spans="1:9" x14ac:dyDescent="0.45">
      <c r="A188">
        <f t="shared" si="4"/>
        <v>182</v>
      </c>
      <c r="B188" s="104" t="s">
        <v>226</v>
      </c>
      <c r="C188" t="s">
        <v>162</v>
      </c>
      <c r="F188" s="26">
        <v>1315.07</v>
      </c>
      <c r="I188" s="219">
        <f t="shared" si="5"/>
        <v>90285.730000000025</v>
      </c>
    </row>
    <row r="189" spans="1:9" x14ac:dyDescent="0.45">
      <c r="A189">
        <f t="shared" si="4"/>
        <v>183</v>
      </c>
      <c r="B189" s="104" t="s">
        <v>226</v>
      </c>
      <c r="C189" t="s">
        <v>154</v>
      </c>
      <c r="F189" s="26">
        <v>500</v>
      </c>
      <c r="I189" s="219">
        <f t="shared" si="5"/>
        <v>90785.730000000025</v>
      </c>
    </row>
    <row r="190" spans="1:9" x14ac:dyDescent="0.45">
      <c r="A190">
        <f t="shared" si="4"/>
        <v>184</v>
      </c>
      <c r="B190" s="104" t="s">
        <v>226</v>
      </c>
      <c r="C190" t="s">
        <v>154</v>
      </c>
      <c r="F190" s="26">
        <v>500</v>
      </c>
      <c r="I190" s="219">
        <f t="shared" si="5"/>
        <v>91285.730000000025</v>
      </c>
    </row>
    <row r="191" spans="1:9" x14ac:dyDescent="0.45">
      <c r="A191">
        <f t="shared" si="4"/>
        <v>185</v>
      </c>
      <c r="B191" s="104" t="s">
        <v>226</v>
      </c>
      <c r="C191" t="s">
        <v>156</v>
      </c>
      <c r="F191" s="26">
        <v>470</v>
      </c>
      <c r="I191" s="219">
        <f t="shared" si="5"/>
        <v>91755.730000000025</v>
      </c>
    </row>
    <row r="192" spans="1:9" x14ac:dyDescent="0.45">
      <c r="A192">
        <f t="shared" si="4"/>
        <v>186</v>
      </c>
      <c r="B192" s="104" t="s">
        <v>226</v>
      </c>
      <c r="C192" t="s">
        <v>162</v>
      </c>
      <c r="F192" s="26">
        <v>441</v>
      </c>
      <c r="I192" s="219">
        <f t="shared" si="5"/>
        <v>92196.730000000025</v>
      </c>
    </row>
    <row r="193" spans="1:9" x14ac:dyDescent="0.45">
      <c r="A193">
        <f t="shared" si="4"/>
        <v>187</v>
      </c>
      <c r="B193" s="104" t="s">
        <v>226</v>
      </c>
      <c r="C193" t="s">
        <v>161</v>
      </c>
      <c r="F193" s="26">
        <v>374</v>
      </c>
      <c r="I193" s="219">
        <f t="shared" si="5"/>
        <v>92570.730000000025</v>
      </c>
    </row>
    <row r="194" spans="1:9" x14ac:dyDescent="0.45">
      <c r="A194">
        <f t="shared" si="4"/>
        <v>188</v>
      </c>
      <c r="B194" s="104" t="s">
        <v>226</v>
      </c>
      <c r="C194" t="s">
        <v>162</v>
      </c>
      <c r="F194" s="26">
        <v>358</v>
      </c>
      <c r="I194" s="219">
        <f t="shared" si="5"/>
        <v>92928.730000000025</v>
      </c>
    </row>
    <row r="195" spans="1:9" x14ac:dyDescent="0.45">
      <c r="A195">
        <f t="shared" si="4"/>
        <v>189</v>
      </c>
      <c r="B195" s="104" t="s">
        <v>226</v>
      </c>
      <c r="C195" t="s">
        <v>168</v>
      </c>
      <c r="F195" s="26">
        <v>314</v>
      </c>
      <c r="I195" s="219">
        <f t="shared" si="5"/>
        <v>93242.730000000025</v>
      </c>
    </row>
    <row r="196" spans="1:9" x14ac:dyDescent="0.45">
      <c r="A196">
        <f t="shared" si="4"/>
        <v>190</v>
      </c>
      <c r="B196" s="104" t="s">
        <v>226</v>
      </c>
      <c r="C196" t="s">
        <v>154</v>
      </c>
      <c r="F196" s="26">
        <v>233.42</v>
      </c>
      <c r="I196" s="219">
        <f t="shared" si="5"/>
        <v>93476.150000000023</v>
      </c>
    </row>
    <row r="197" spans="1:9" x14ac:dyDescent="0.45">
      <c r="A197">
        <f t="shared" si="4"/>
        <v>191</v>
      </c>
      <c r="B197" s="104" t="s">
        <v>226</v>
      </c>
      <c r="C197" t="s">
        <v>154</v>
      </c>
      <c r="F197" s="26">
        <v>70</v>
      </c>
      <c r="I197" s="219">
        <f t="shared" si="5"/>
        <v>93546.150000000023</v>
      </c>
    </row>
    <row r="198" spans="1:9" x14ac:dyDescent="0.45">
      <c r="A198">
        <f t="shared" si="4"/>
        <v>192</v>
      </c>
      <c r="B198" s="104" t="s">
        <v>231</v>
      </c>
      <c r="C198" t="s">
        <v>232</v>
      </c>
      <c r="F198" s="6"/>
      <c r="H198" s="8">
        <v>41.04</v>
      </c>
      <c r="I198" s="219">
        <f t="shared" si="5"/>
        <v>93505.11000000003</v>
      </c>
    </row>
    <row r="199" spans="1:9" x14ac:dyDescent="0.45">
      <c r="A199">
        <f t="shared" si="4"/>
        <v>193</v>
      </c>
      <c r="B199" s="104" t="s">
        <v>231</v>
      </c>
      <c r="C199" t="s">
        <v>162</v>
      </c>
      <c r="F199" s="26">
        <v>442</v>
      </c>
      <c r="I199" s="219">
        <f t="shared" si="5"/>
        <v>93947.11000000003</v>
      </c>
    </row>
    <row r="200" spans="1:9" x14ac:dyDescent="0.45">
      <c r="A200">
        <f t="shared" ref="A200:A232" si="6">ROW()-6</f>
        <v>194</v>
      </c>
      <c r="B200" s="104" t="s">
        <v>231</v>
      </c>
      <c r="C200" t="s">
        <v>165</v>
      </c>
      <c r="F200" s="26">
        <v>356.54</v>
      </c>
      <c r="I200" s="219">
        <f t="shared" si="5"/>
        <v>94303.650000000023</v>
      </c>
    </row>
    <row r="201" spans="1:9" x14ac:dyDescent="0.45">
      <c r="A201">
        <f t="shared" si="6"/>
        <v>195</v>
      </c>
      <c r="B201" s="104" t="s">
        <v>231</v>
      </c>
      <c r="C201" t="s">
        <v>156</v>
      </c>
      <c r="F201" s="26">
        <v>353</v>
      </c>
      <c r="I201" s="219">
        <f t="shared" si="5"/>
        <v>94656.650000000023</v>
      </c>
    </row>
    <row r="202" spans="1:9" x14ac:dyDescent="0.45">
      <c r="A202">
        <f t="shared" si="6"/>
        <v>196</v>
      </c>
      <c r="B202" s="104" t="s">
        <v>231</v>
      </c>
      <c r="C202" t="s">
        <v>156</v>
      </c>
      <c r="F202" s="26">
        <v>329.45</v>
      </c>
      <c r="I202" s="219">
        <f t="shared" si="5"/>
        <v>94986.10000000002</v>
      </c>
    </row>
    <row r="203" spans="1:9" x14ac:dyDescent="0.45">
      <c r="A203">
        <f t="shared" si="6"/>
        <v>197</v>
      </c>
      <c r="B203" s="104" t="s">
        <v>234</v>
      </c>
      <c r="C203" t="s">
        <v>235</v>
      </c>
      <c r="F203" s="6"/>
      <c r="G203" s="261">
        <v>150</v>
      </c>
      <c r="I203" s="219">
        <f t="shared" ref="I203:I232" si="7">I202+F203-G203-H203</f>
        <v>94836.10000000002</v>
      </c>
    </row>
    <row r="204" spans="1:9" x14ac:dyDescent="0.45">
      <c r="A204">
        <f t="shared" si="6"/>
        <v>198</v>
      </c>
      <c r="B204" s="104" t="s">
        <v>234</v>
      </c>
      <c r="C204" t="s">
        <v>165</v>
      </c>
      <c r="F204" s="26">
        <v>366</v>
      </c>
      <c r="I204" s="219">
        <f t="shared" si="7"/>
        <v>95202.10000000002</v>
      </c>
    </row>
    <row r="205" spans="1:9" x14ac:dyDescent="0.45">
      <c r="A205">
        <f t="shared" si="6"/>
        <v>199</v>
      </c>
      <c r="B205" s="104" t="s">
        <v>234</v>
      </c>
      <c r="C205" t="s">
        <v>161</v>
      </c>
      <c r="F205" s="26">
        <v>330.72</v>
      </c>
      <c r="I205" s="219">
        <f t="shared" si="7"/>
        <v>95532.820000000022</v>
      </c>
    </row>
    <row r="206" spans="1:9" x14ac:dyDescent="0.45">
      <c r="A206">
        <f t="shared" si="6"/>
        <v>200</v>
      </c>
      <c r="B206" s="104" t="s">
        <v>234</v>
      </c>
      <c r="C206" t="s">
        <v>156</v>
      </c>
      <c r="F206" s="26">
        <v>319.10000000000002</v>
      </c>
      <c r="I206" s="219">
        <f t="shared" si="7"/>
        <v>95851.920000000027</v>
      </c>
    </row>
    <row r="207" spans="1:9" x14ac:dyDescent="0.45">
      <c r="A207">
        <f t="shared" si="6"/>
        <v>201</v>
      </c>
      <c r="B207" s="104" t="s">
        <v>234</v>
      </c>
      <c r="C207" t="s">
        <v>156</v>
      </c>
      <c r="F207" s="26">
        <v>316.36</v>
      </c>
      <c r="I207" s="219">
        <f t="shared" si="7"/>
        <v>96168.280000000028</v>
      </c>
    </row>
    <row r="208" spans="1:9" x14ac:dyDescent="0.45">
      <c r="A208">
        <f t="shared" si="6"/>
        <v>202</v>
      </c>
      <c r="B208" s="104" t="s">
        <v>233</v>
      </c>
      <c r="C208" t="s">
        <v>162</v>
      </c>
      <c r="F208" s="26">
        <v>511.79</v>
      </c>
      <c r="I208" s="219">
        <f t="shared" si="7"/>
        <v>96680.070000000022</v>
      </c>
    </row>
    <row r="209" spans="1:9" x14ac:dyDescent="0.45">
      <c r="A209">
        <f t="shared" si="6"/>
        <v>203</v>
      </c>
      <c r="B209" s="104" t="s">
        <v>233</v>
      </c>
      <c r="C209" t="s">
        <v>160</v>
      </c>
      <c r="F209" s="6"/>
      <c r="G209" s="262">
        <v>70</v>
      </c>
      <c r="I209" s="219">
        <f t="shared" si="7"/>
        <v>96610.070000000022</v>
      </c>
    </row>
    <row r="210" spans="1:9" x14ac:dyDescent="0.45">
      <c r="A210">
        <f t="shared" si="6"/>
        <v>204</v>
      </c>
      <c r="B210" s="104" t="s">
        <v>233</v>
      </c>
      <c r="C210" t="s">
        <v>223</v>
      </c>
      <c r="F210" s="6"/>
      <c r="G210" s="262">
        <v>90</v>
      </c>
      <c r="I210" s="219">
        <f t="shared" si="7"/>
        <v>96520.070000000022</v>
      </c>
    </row>
    <row r="211" spans="1:9" x14ac:dyDescent="0.45">
      <c r="A211">
        <f t="shared" si="6"/>
        <v>205</v>
      </c>
      <c r="B211" s="104" t="s">
        <v>233</v>
      </c>
      <c r="C211" t="s">
        <v>160</v>
      </c>
      <c r="F211" s="6"/>
      <c r="G211" s="262">
        <v>628</v>
      </c>
      <c r="I211" s="219">
        <f t="shared" si="7"/>
        <v>95892.070000000022</v>
      </c>
    </row>
    <row r="212" spans="1:9" x14ac:dyDescent="0.45">
      <c r="A212">
        <f t="shared" si="6"/>
        <v>206</v>
      </c>
      <c r="B212" s="104" t="s">
        <v>233</v>
      </c>
      <c r="C212" t="s">
        <v>154</v>
      </c>
      <c r="F212" s="26">
        <v>459</v>
      </c>
      <c r="I212" s="219">
        <f t="shared" si="7"/>
        <v>96351.070000000022</v>
      </c>
    </row>
    <row r="213" spans="1:9" x14ac:dyDescent="0.45">
      <c r="A213">
        <f t="shared" si="6"/>
        <v>207</v>
      </c>
      <c r="B213" s="104" t="s">
        <v>233</v>
      </c>
      <c r="C213" t="s">
        <v>154</v>
      </c>
      <c r="F213" s="26">
        <v>413</v>
      </c>
      <c r="I213" s="219">
        <f t="shared" si="7"/>
        <v>96764.070000000022</v>
      </c>
    </row>
    <row r="214" spans="1:9" x14ac:dyDescent="0.45">
      <c r="A214">
        <f t="shared" si="6"/>
        <v>208</v>
      </c>
      <c r="B214" s="104" t="s">
        <v>233</v>
      </c>
      <c r="C214" t="s">
        <v>162</v>
      </c>
      <c r="F214" s="26">
        <v>354.94</v>
      </c>
      <c r="I214" s="219">
        <f t="shared" si="7"/>
        <v>97119.010000000024</v>
      </c>
    </row>
    <row r="215" spans="1:9" x14ac:dyDescent="0.45">
      <c r="A215">
        <f t="shared" si="6"/>
        <v>209</v>
      </c>
      <c r="B215" s="104" t="s">
        <v>233</v>
      </c>
      <c r="C215" t="s">
        <v>154</v>
      </c>
      <c r="F215" s="26">
        <v>347.6</v>
      </c>
      <c r="I215" s="219">
        <f t="shared" si="7"/>
        <v>97466.61000000003</v>
      </c>
    </row>
    <row r="216" spans="1:9" x14ac:dyDescent="0.45">
      <c r="A216">
        <f t="shared" si="6"/>
        <v>210</v>
      </c>
      <c r="B216" s="104" t="s">
        <v>236</v>
      </c>
      <c r="C216" t="s">
        <v>240</v>
      </c>
      <c r="F216" s="6"/>
      <c r="G216" s="261">
        <v>14954.22</v>
      </c>
      <c r="I216" s="219">
        <f t="shared" si="7"/>
        <v>82512.390000000029</v>
      </c>
    </row>
    <row r="217" spans="1:9" x14ac:dyDescent="0.45">
      <c r="A217">
        <f t="shared" si="6"/>
        <v>211</v>
      </c>
      <c r="B217" s="104" t="s">
        <v>236</v>
      </c>
      <c r="C217" t="s">
        <v>239</v>
      </c>
      <c r="F217" s="26">
        <v>840</v>
      </c>
      <c r="I217" s="219">
        <f t="shared" si="7"/>
        <v>83352.390000000029</v>
      </c>
    </row>
    <row r="218" spans="1:9" x14ac:dyDescent="0.45">
      <c r="A218">
        <f t="shared" si="6"/>
        <v>212</v>
      </c>
      <c r="B218" s="104" t="s">
        <v>236</v>
      </c>
      <c r="C218" t="s">
        <v>237</v>
      </c>
      <c r="F218" s="26">
        <v>-840</v>
      </c>
      <c r="I218" s="219">
        <f t="shared" si="7"/>
        <v>82512.390000000029</v>
      </c>
    </row>
    <row r="219" spans="1:9" x14ac:dyDescent="0.45">
      <c r="A219">
        <f t="shared" si="6"/>
        <v>213</v>
      </c>
      <c r="B219" s="104" t="s">
        <v>236</v>
      </c>
      <c r="C219" t="s">
        <v>238</v>
      </c>
      <c r="F219" s="6"/>
      <c r="H219" s="8">
        <v>1</v>
      </c>
      <c r="I219" s="219">
        <f t="shared" si="7"/>
        <v>82511.390000000029</v>
      </c>
    </row>
    <row r="220" spans="1:9" x14ac:dyDescent="0.45">
      <c r="A220">
        <f t="shared" si="6"/>
        <v>214</v>
      </c>
      <c r="B220" s="104" t="s">
        <v>236</v>
      </c>
      <c r="C220" t="s">
        <v>171</v>
      </c>
      <c r="F220" s="6"/>
      <c r="H220" s="8">
        <v>0.75</v>
      </c>
      <c r="I220" s="219">
        <f t="shared" si="7"/>
        <v>82510.640000000029</v>
      </c>
    </row>
    <row r="221" spans="1:9" x14ac:dyDescent="0.45">
      <c r="A221">
        <f t="shared" si="6"/>
        <v>215</v>
      </c>
      <c r="B221" s="104" t="s">
        <v>236</v>
      </c>
      <c r="C221" t="s">
        <v>160</v>
      </c>
      <c r="F221" s="6"/>
      <c r="G221" s="262">
        <v>75</v>
      </c>
      <c r="I221" s="219">
        <f t="shared" si="7"/>
        <v>82435.640000000029</v>
      </c>
    </row>
    <row r="222" spans="1:9" x14ac:dyDescent="0.45">
      <c r="A222">
        <f t="shared" si="6"/>
        <v>216</v>
      </c>
      <c r="B222" s="104" t="s">
        <v>236</v>
      </c>
      <c r="C222" t="s">
        <v>161</v>
      </c>
      <c r="F222" s="26">
        <v>1190.03</v>
      </c>
      <c r="I222" s="219">
        <f t="shared" si="7"/>
        <v>83625.670000000027</v>
      </c>
    </row>
    <row r="223" spans="1:9" x14ac:dyDescent="0.45">
      <c r="A223">
        <f t="shared" si="6"/>
        <v>217</v>
      </c>
      <c r="B223" s="104" t="s">
        <v>236</v>
      </c>
      <c r="C223" t="s">
        <v>154</v>
      </c>
      <c r="F223" s="26">
        <v>406.34</v>
      </c>
      <c r="I223" s="219">
        <f t="shared" si="7"/>
        <v>84032.010000000024</v>
      </c>
    </row>
    <row r="224" spans="1:9" x14ac:dyDescent="0.45">
      <c r="A224">
        <f t="shared" si="6"/>
        <v>218</v>
      </c>
      <c r="B224" s="104" t="s">
        <v>236</v>
      </c>
      <c r="C224" t="s">
        <v>162</v>
      </c>
      <c r="F224" s="26">
        <v>392.7</v>
      </c>
      <c r="I224" s="219">
        <f t="shared" si="7"/>
        <v>84424.710000000021</v>
      </c>
    </row>
    <row r="225" spans="1:10" s="60" customFormat="1" x14ac:dyDescent="0.45">
      <c r="A225">
        <f t="shared" si="6"/>
        <v>219</v>
      </c>
      <c r="B225" s="175" t="s">
        <v>242</v>
      </c>
      <c r="C225" s="77" t="s">
        <v>156</v>
      </c>
      <c r="F225" s="26">
        <v>393.7</v>
      </c>
      <c r="G225" s="8"/>
      <c r="H225" s="8"/>
      <c r="I225" s="219">
        <f t="shared" si="7"/>
        <v>84818.410000000018</v>
      </c>
      <c r="J225"/>
    </row>
    <row r="226" spans="1:10" s="60" customFormat="1" x14ac:dyDescent="0.45">
      <c r="A226">
        <f t="shared" si="6"/>
        <v>220</v>
      </c>
      <c r="B226" s="175" t="s">
        <v>242</v>
      </c>
      <c r="C226" s="77" t="s">
        <v>156</v>
      </c>
      <c r="F226" s="26">
        <v>500</v>
      </c>
      <c r="G226" s="8"/>
      <c r="H226" s="8"/>
      <c r="I226" s="219">
        <f t="shared" si="7"/>
        <v>85318.410000000018</v>
      </c>
      <c r="J226"/>
    </row>
    <row r="227" spans="1:10" s="60" customFormat="1" x14ac:dyDescent="0.45">
      <c r="A227">
        <f t="shared" si="6"/>
        <v>221</v>
      </c>
      <c r="B227" s="175" t="s">
        <v>242</v>
      </c>
      <c r="C227" s="77" t="s">
        <v>243</v>
      </c>
      <c r="G227" s="8"/>
      <c r="H227" s="8">
        <v>35</v>
      </c>
      <c r="I227" s="219">
        <f t="shared" si="7"/>
        <v>85283.410000000018</v>
      </c>
      <c r="J227"/>
    </row>
    <row r="228" spans="1:10" s="60" customFormat="1" x14ac:dyDescent="0.45">
      <c r="A228">
        <f t="shared" si="6"/>
        <v>222</v>
      </c>
      <c r="B228" s="175" t="s">
        <v>242</v>
      </c>
      <c r="C228" s="77" t="s">
        <v>244</v>
      </c>
      <c r="G228" s="8"/>
      <c r="H228" s="8">
        <v>5.5</v>
      </c>
      <c r="I228" s="219">
        <f t="shared" si="7"/>
        <v>85277.910000000018</v>
      </c>
      <c r="J228"/>
    </row>
    <row r="229" spans="1:10" s="60" customFormat="1" x14ac:dyDescent="0.45">
      <c r="A229">
        <f t="shared" si="6"/>
        <v>223</v>
      </c>
      <c r="B229" s="175" t="s">
        <v>242</v>
      </c>
      <c r="C229" s="77" t="s">
        <v>156</v>
      </c>
      <c r="F229" s="26">
        <v>380</v>
      </c>
      <c r="G229" s="8"/>
      <c r="H229" s="8"/>
      <c r="I229" s="219">
        <f t="shared" si="7"/>
        <v>85657.910000000018</v>
      </c>
      <c r="J229"/>
    </row>
    <row r="230" spans="1:10" s="60" customFormat="1" x14ac:dyDescent="0.45">
      <c r="A230">
        <f t="shared" si="6"/>
        <v>224</v>
      </c>
      <c r="B230" s="175" t="s">
        <v>242</v>
      </c>
      <c r="C230" s="77" t="s">
        <v>156</v>
      </c>
      <c r="F230" s="26">
        <v>368.52</v>
      </c>
      <c r="G230" s="8"/>
      <c r="H230" s="8"/>
      <c r="I230" s="219">
        <f t="shared" si="7"/>
        <v>86026.430000000022</v>
      </c>
      <c r="J230"/>
    </row>
    <row r="231" spans="1:10" s="60" customFormat="1" x14ac:dyDescent="0.45">
      <c r="A231">
        <f t="shared" si="6"/>
        <v>225</v>
      </c>
      <c r="B231" s="175" t="s">
        <v>242</v>
      </c>
      <c r="C231" s="77" t="s">
        <v>156</v>
      </c>
      <c r="F231" s="26">
        <v>315.11</v>
      </c>
      <c r="G231" s="8"/>
      <c r="H231" s="8"/>
      <c r="I231" s="219">
        <f t="shared" si="7"/>
        <v>86341.540000000023</v>
      </c>
      <c r="J231"/>
    </row>
    <row r="232" spans="1:10" s="60" customFormat="1" x14ac:dyDescent="0.45">
      <c r="A232">
        <f t="shared" si="6"/>
        <v>226</v>
      </c>
      <c r="B232" s="175" t="s">
        <v>242</v>
      </c>
      <c r="C232" s="77" t="s">
        <v>156</v>
      </c>
      <c r="F232" s="26">
        <v>311.5</v>
      </c>
      <c r="G232" s="8"/>
      <c r="H232" s="8"/>
      <c r="I232" s="219">
        <f t="shared" si="7"/>
        <v>86653.040000000023</v>
      </c>
      <c r="J232"/>
    </row>
    <row r="233" spans="1:10" ht="14.65" thickBot="1" x14ac:dyDescent="0.5">
      <c r="F233" s="40">
        <f>SUM(F7:F232)</f>
        <v>67446.579999999987</v>
      </c>
      <c r="G233" s="11">
        <f>SUM(G7:G232)</f>
        <v>63607.630000000005</v>
      </c>
      <c r="H233" s="50">
        <f>SUM(H7:H232)</f>
        <v>89.44</v>
      </c>
      <c r="I233" s="7"/>
    </row>
    <row r="234" spans="1:10" ht="14.65" thickTop="1" x14ac:dyDescent="0.45">
      <c r="B234" s="104" t="s">
        <v>25</v>
      </c>
      <c r="C234" s="6" t="s">
        <v>25</v>
      </c>
      <c r="D234" s="6" t="s">
        <v>25</v>
      </c>
      <c r="E234" s="6" t="s">
        <v>25</v>
      </c>
      <c r="F234" s="45"/>
      <c r="G234" s="10"/>
      <c r="I234" s="7"/>
    </row>
    <row r="235" spans="1:10" x14ac:dyDescent="0.45">
      <c r="C235" s="14" t="s">
        <v>25</v>
      </c>
      <c r="F235" s="45" t="s">
        <v>25</v>
      </c>
      <c r="I235" s="7" t="s">
        <v>25</v>
      </c>
    </row>
    <row r="236" spans="1:10" x14ac:dyDescent="0.45">
      <c r="B236" s="105"/>
      <c r="C236" s="4"/>
      <c r="D236" s="4"/>
      <c r="E236" s="16"/>
      <c r="F236" s="45"/>
      <c r="I236" s="7"/>
    </row>
    <row r="237" spans="1:10" x14ac:dyDescent="0.45">
      <c r="B237" s="105"/>
      <c r="C237" s="308" t="s">
        <v>145</v>
      </c>
      <c r="D237" s="308"/>
      <c r="E237" s="308"/>
      <c r="F237" s="45"/>
    </row>
    <row r="238" spans="1:10" x14ac:dyDescent="0.45">
      <c r="B238" s="105"/>
      <c r="C238" s="55"/>
      <c r="D238" s="55"/>
      <c r="E238" s="55"/>
    </row>
    <row r="239" spans="1:10" x14ac:dyDescent="0.45">
      <c r="B239" s="105"/>
      <c r="C239" s="17" t="s">
        <v>0</v>
      </c>
      <c r="D239" s="18" t="s">
        <v>12</v>
      </c>
      <c r="E239" s="18" t="s">
        <v>11</v>
      </c>
    </row>
    <row r="240" spans="1:10" x14ac:dyDescent="0.45">
      <c r="B240" s="105"/>
      <c r="C240" s="59" t="s">
        <v>30</v>
      </c>
      <c r="D240" s="19"/>
      <c r="E240" s="13">
        <f>SUM(I6)</f>
        <v>82903.53</v>
      </c>
      <c r="J240" s="48"/>
    </row>
    <row r="241" spans="2:10" x14ac:dyDescent="0.45">
      <c r="B241" s="105"/>
      <c r="C241" s="58" t="s">
        <v>42</v>
      </c>
      <c r="D241" s="19" t="s">
        <v>25</v>
      </c>
      <c r="E241" s="12">
        <f>SUM(F233)</f>
        <v>67446.579999999987</v>
      </c>
      <c r="G241"/>
      <c r="J241" s="48"/>
    </row>
    <row r="242" spans="2:10" ht="15.75" x14ac:dyDescent="0.5">
      <c r="B242" s="105"/>
      <c r="C242" s="20" t="s">
        <v>9</v>
      </c>
      <c r="D242" s="21" t="s">
        <v>25</v>
      </c>
      <c r="E242" s="24">
        <f>SUM(E240:E241)</f>
        <v>150350.10999999999</v>
      </c>
      <c r="G242" s="8" t="s">
        <v>25</v>
      </c>
      <c r="J242" s="49">
        <v>43344</v>
      </c>
    </row>
    <row r="243" spans="2:10" x14ac:dyDescent="0.45">
      <c r="B243" s="105"/>
      <c r="C243" s="4"/>
      <c r="D243" s="4"/>
      <c r="E243" s="25"/>
      <c r="G243"/>
      <c r="J243" s="44"/>
    </row>
    <row r="244" spans="2:10" x14ac:dyDescent="0.45">
      <c r="B244" s="105"/>
      <c r="C244" s="17" t="s">
        <v>1</v>
      </c>
      <c r="D244" s="4"/>
      <c r="E244" s="25"/>
      <c r="G244"/>
      <c r="J244" s="44"/>
    </row>
    <row r="245" spans="2:10" ht="99.75" customHeight="1" x14ac:dyDescent="0.45">
      <c r="B245" s="105"/>
      <c r="C245" s="309" t="s">
        <v>282</v>
      </c>
      <c r="D245" s="310"/>
      <c r="E245" s="277">
        <f>SUM(G14)+G15+G16+G17+G50+G51+G52+G53+G57+G63+G77+G79+G94+G71+G72+G73+G106+G107+G129+G152+G163+G164+G165+G166+G187+G203+G216</f>
        <v>39351.879999999997</v>
      </c>
      <c r="J245" s="44"/>
    </row>
    <row r="246" spans="2:10" ht="17.25" customHeight="1" x14ac:dyDescent="0.45">
      <c r="B246" s="105"/>
      <c r="C246" s="311" t="s">
        <v>279</v>
      </c>
      <c r="D246" s="311"/>
      <c r="E246" s="279">
        <f>SUM(G90:G91)</f>
        <v>13298.1</v>
      </c>
      <c r="G246"/>
      <c r="J246" s="44"/>
    </row>
    <row r="247" spans="2:10" ht="42.4" customHeight="1" x14ac:dyDescent="0.45">
      <c r="B247" s="105"/>
      <c r="C247" s="312" t="s">
        <v>280</v>
      </c>
      <c r="D247" s="313"/>
      <c r="E247" s="280">
        <f>SUM(G80:G89)</f>
        <v>5932.9</v>
      </c>
      <c r="G247"/>
      <c r="J247" s="44"/>
    </row>
    <row r="248" spans="2:10" ht="15.75" customHeight="1" x14ac:dyDescent="0.45">
      <c r="B248" s="105"/>
      <c r="C248" s="312" t="s">
        <v>269</v>
      </c>
      <c r="D248" s="313"/>
      <c r="E248" s="281">
        <f>SUM(G95:G96)</f>
        <v>2446.65</v>
      </c>
      <c r="G248"/>
      <c r="J248" s="44"/>
    </row>
    <row r="249" spans="2:10" ht="17.25" customHeight="1" x14ac:dyDescent="0.45">
      <c r="B249" s="105"/>
      <c r="C249" s="311" t="s">
        <v>270</v>
      </c>
      <c r="D249" s="311"/>
      <c r="E249" s="282">
        <v>0</v>
      </c>
      <c r="G249" s="48"/>
      <c r="J249" s="44"/>
    </row>
    <row r="250" spans="2:10" ht="59.65" customHeight="1" x14ac:dyDescent="0.45">
      <c r="B250" s="105"/>
      <c r="C250" s="311" t="s">
        <v>283</v>
      </c>
      <c r="D250" s="311"/>
      <c r="E250" s="283">
        <f>SUM(G18)+G39+G68+G93+G101+G169+G174+G186+G209+G211+G210+G221</f>
        <v>2578.1</v>
      </c>
      <c r="F250" s="8" t="s">
        <v>25</v>
      </c>
      <c r="G250" s="48"/>
      <c r="J250" s="44"/>
    </row>
    <row r="251" spans="2:10" ht="55.5" customHeight="1" x14ac:dyDescent="0.45">
      <c r="B251" s="105"/>
      <c r="C251" s="311" t="s">
        <v>281</v>
      </c>
      <c r="D251" s="311"/>
      <c r="E251" s="284">
        <f>SUM(H233)</f>
        <v>89.44</v>
      </c>
      <c r="F251" s="8" t="s">
        <v>25</v>
      </c>
      <c r="G251" s="48" t="s">
        <v>25</v>
      </c>
      <c r="J251" s="44"/>
    </row>
    <row r="252" spans="2:10" x14ac:dyDescent="0.45">
      <c r="B252" s="105"/>
      <c r="C252" s="22" t="s">
        <v>10</v>
      </c>
      <c r="D252" s="4"/>
      <c r="E252" s="41">
        <f>SUM(E245:E251)</f>
        <v>63697.07</v>
      </c>
      <c r="G252" s="53"/>
      <c r="J252" s="44"/>
    </row>
    <row r="253" spans="2:10" ht="14.65" thickBot="1" x14ac:dyDescent="0.5">
      <c r="B253" s="105"/>
      <c r="C253" s="4"/>
      <c r="D253" s="4"/>
      <c r="E253" s="23"/>
      <c r="G253" s="53"/>
      <c r="J253" s="44"/>
    </row>
    <row r="254" spans="2:10" ht="16.149999999999999" thickBot="1" x14ac:dyDescent="0.55000000000000004">
      <c r="B254" s="105"/>
      <c r="C254" s="305" t="s">
        <v>3</v>
      </c>
      <c r="D254" s="306"/>
      <c r="E254" s="28">
        <f>SUM(-E252,E242)</f>
        <v>86653.039999999979</v>
      </c>
      <c r="G254" s="53"/>
      <c r="J254" s="44" t="s">
        <v>24</v>
      </c>
    </row>
    <row r="255" spans="2:10" x14ac:dyDescent="0.45">
      <c r="B255" s="105"/>
      <c r="C255" s="4"/>
      <c r="D255" s="4"/>
      <c r="E255" s="31"/>
      <c r="F255" s="52"/>
      <c r="G255" s="57">
        <f>SUM(E254,-I232)</f>
        <v>0</v>
      </c>
      <c r="J255" s="48"/>
    </row>
    <row r="256" spans="2:10" x14ac:dyDescent="0.45">
      <c r="B256" s="105"/>
      <c r="C256" s="4"/>
      <c r="D256" s="4"/>
      <c r="E256" s="51"/>
      <c r="F256" s="52"/>
      <c r="G256" s="53"/>
      <c r="J256" s="48"/>
    </row>
    <row r="257" spans="1:13" x14ac:dyDescent="0.45">
      <c r="E257" s="286">
        <f>SUM(E245,E247,E248,E249,E250,E251)</f>
        <v>50398.97</v>
      </c>
      <c r="F257" s="52"/>
      <c r="G257" s="53"/>
      <c r="J257" s="48"/>
    </row>
    <row r="258" spans="1:13" x14ac:dyDescent="0.45">
      <c r="D258" s="287" t="s">
        <v>278</v>
      </c>
      <c r="E258" s="286" cm="1">
        <f t="array" ref="E258">MMULT(E257,1/180)</f>
        <v>279.99427777777777</v>
      </c>
      <c r="F258" s="52"/>
      <c r="G258" s="53"/>
      <c r="J258" s="48"/>
    </row>
    <row r="259" spans="1:13" x14ac:dyDescent="0.45">
      <c r="E259" s="30"/>
      <c r="F259" s="52"/>
      <c r="G259" s="53"/>
      <c r="J259" s="48"/>
    </row>
    <row r="260" spans="1:13" x14ac:dyDescent="0.45">
      <c r="E260" s="30"/>
      <c r="F260" s="52"/>
      <c r="G260" s="53"/>
      <c r="J260" s="48"/>
    </row>
    <row r="261" spans="1:13" x14ac:dyDescent="0.45">
      <c r="E261" s="30"/>
      <c r="F261" s="52"/>
      <c r="G261" s="53"/>
      <c r="J261" s="48"/>
    </row>
    <row r="262" spans="1:13" x14ac:dyDescent="0.45">
      <c r="E262" s="30"/>
      <c r="G262"/>
    </row>
    <row r="263" spans="1:13" s="8" customFormat="1" x14ac:dyDescent="0.45">
      <c r="A263"/>
      <c r="B263" s="104"/>
      <c r="C263"/>
      <c r="D263"/>
      <c r="E263" s="30"/>
      <c r="G263"/>
      <c r="I263"/>
      <c r="J263"/>
      <c r="K263" s="61"/>
      <c r="L263" s="61"/>
      <c r="M263" s="61"/>
    </row>
    <row r="264" spans="1:13" s="8" customFormat="1" x14ac:dyDescent="0.45">
      <c r="A264"/>
      <c r="B264" s="104"/>
      <c r="C264"/>
      <c r="D264"/>
      <c r="E264" s="30">
        <v>11</v>
      </c>
      <c r="G264"/>
      <c r="I264"/>
      <c r="J264"/>
      <c r="K264" s="61"/>
      <c r="L264" s="61"/>
      <c r="M264" s="61"/>
    </row>
    <row r="265" spans="1:13" s="8" customFormat="1" x14ac:dyDescent="0.45">
      <c r="A265"/>
      <c r="B265" s="104"/>
      <c r="C265"/>
      <c r="D265"/>
      <c r="E265" s="30"/>
      <c r="G265"/>
      <c r="I265"/>
      <c r="J265"/>
      <c r="K265" s="61"/>
      <c r="L265" s="61"/>
      <c r="M265" s="61"/>
    </row>
    <row r="266" spans="1:13" s="8" customFormat="1" x14ac:dyDescent="0.45">
      <c r="A266"/>
      <c r="B266" s="104"/>
      <c r="C266"/>
      <c r="D266"/>
      <c r="E266" s="6"/>
      <c r="G266"/>
      <c r="I266"/>
      <c r="J266"/>
      <c r="K266" s="61"/>
      <c r="L266" s="61"/>
      <c r="M266" s="61"/>
    </row>
    <row r="267" spans="1:13" s="8" customFormat="1" x14ac:dyDescent="0.45">
      <c r="A267"/>
      <c r="B267" s="104"/>
      <c r="C267"/>
      <c r="D267"/>
      <c r="E267" s="6"/>
      <c r="G267"/>
      <c r="I267"/>
      <c r="J267"/>
      <c r="K267" s="61"/>
      <c r="L267" s="61"/>
      <c r="M267" s="61"/>
    </row>
    <row r="268" spans="1:13" x14ac:dyDescent="0.45">
      <c r="A268" s="60"/>
      <c r="B268" s="60"/>
      <c r="F268" s="60"/>
      <c r="G268" s="60"/>
      <c r="H268" s="60"/>
      <c r="I268" s="60"/>
      <c r="J268" s="60"/>
    </row>
  </sheetData>
  <sortState xmlns:xlrd2="http://schemas.microsoft.com/office/spreadsheetml/2017/richdata2" ref="B198:H213">
    <sortCondition ref="B198:B213"/>
  </sortState>
  <mergeCells count="15">
    <mergeCell ref="B4:B5"/>
    <mergeCell ref="C4:C5"/>
    <mergeCell ref="F4:F5"/>
    <mergeCell ref="G4:G5"/>
    <mergeCell ref="H4:H5"/>
    <mergeCell ref="C254:D254"/>
    <mergeCell ref="D4:E5"/>
    <mergeCell ref="C237:E237"/>
    <mergeCell ref="C245:D245"/>
    <mergeCell ref="C246:D246"/>
    <mergeCell ref="C247:D247"/>
    <mergeCell ref="C248:D248"/>
    <mergeCell ref="C249:D249"/>
    <mergeCell ref="C250:D250"/>
    <mergeCell ref="C251:D251"/>
  </mergeCells>
  <phoneticPr fontId="34" type="noConversion"/>
  <pageMargins left="0.70866141732283472" right="0.70866141732283472" top="0.74803149606299213" bottom="0.74803149606299213" header="0.31496062992125984" footer="0.31496062992125984"/>
  <pageSetup paperSize="9" scale="7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60310-EBAB-409B-A2A8-9E513530479D}">
  <sheetPr>
    <tabColor theme="9" tint="-0.249977111117893"/>
  </sheetPr>
  <dimension ref="A1:N276"/>
  <sheetViews>
    <sheetView zoomScale="80" zoomScaleNormal="80" workbookViewId="0">
      <pane ySplit="5" topLeftCell="A245" activePane="bottomLeft" state="frozen"/>
      <selection pane="bottomLeft" activeCell="C259" sqref="C259:D259"/>
    </sheetView>
  </sheetViews>
  <sheetFormatPr baseColWidth="10" defaultRowHeight="14.25" x14ac:dyDescent="0.45"/>
  <cols>
    <col min="2" max="2" width="11.86328125" style="163" bestFit="1" customWidth="1"/>
    <col min="3" max="3" width="37.265625" style="77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" bestFit="1" customWidth="1"/>
    <col min="8" max="8" width="9.73046875" style="8" customWidth="1"/>
    <col min="9" max="9" width="12" bestFit="1" customWidth="1"/>
    <col min="10" max="10" width="15.265625" bestFit="1" customWidth="1"/>
    <col min="11" max="11" width="13.3984375" style="60" bestFit="1" customWidth="1"/>
    <col min="12" max="14" width="11.3984375" style="60"/>
  </cols>
  <sheetData>
    <row r="1" spans="1:10" x14ac:dyDescent="0.45">
      <c r="B1" s="177" t="s">
        <v>135</v>
      </c>
      <c r="C1" s="91"/>
      <c r="D1" s="3"/>
      <c r="E1" s="15"/>
      <c r="F1" s="9"/>
      <c r="G1" s="9"/>
      <c r="H1" s="9"/>
    </row>
    <row r="2" spans="1:10" x14ac:dyDescent="0.45">
      <c r="B2" s="177" t="s">
        <v>26</v>
      </c>
      <c r="C2" s="92">
        <v>20537982765</v>
      </c>
      <c r="D2" s="3"/>
      <c r="E2" s="15"/>
      <c r="F2" s="9"/>
      <c r="G2" s="9"/>
      <c r="H2" s="9"/>
      <c r="I2" s="3"/>
    </row>
    <row r="3" spans="1:10" x14ac:dyDescent="0.45">
      <c r="B3" s="177" t="s">
        <v>6</v>
      </c>
      <c r="C3" s="92" t="s">
        <v>41</v>
      </c>
      <c r="D3" s="3"/>
      <c r="E3" s="15"/>
      <c r="F3" s="9"/>
      <c r="G3" s="9"/>
      <c r="H3" s="9"/>
      <c r="I3" s="3"/>
    </row>
    <row r="4" spans="1:10" ht="15" customHeight="1" x14ac:dyDescent="0.45">
      <c r="A4" s="1"/>
      <c r="B4" s="317" t="s">
        <v>2</v>
      </c>
      <c r="C4" s="318" t="s">
        <v>32</v>
      </c>
      <c r="D4" s="307" t="s">
        <v>36</v>
      </c>
      <c r="E4" s="307"/>
      <c r="F4" s="316" t="s">
        <v>7</v>
      </c>
      <c r="G4" s="316" t="s">
        <v>8</v>
      </c>
      <c r="H4" s="316" t="s">
        <v>5</v>
      </c>
      <c r="I4" s="35" t="s">
        <v>3</v>
      </c>
    </row>
    <row r="5" spans="1:10" x14ac:dyDescent="0.45">
      <c r="A5" s="2"/>
      <c r="B5" s="317"/>
      <c r="C5" s="318"/>
      <c r="D5" s="307"/>
      <c r="E5" s="307"/>
      <c r="F5" s="316"/>
      <c r="G5" s="316"/>
      <c r="H5" s="316"/>
      <c r="I5" s="35" t="s">
        <v>4</v>
      </c>
    </row>
    <row r="6" spans="1:10" x14ac:dyDescent="0.45">
      <c r="C6" s="91" t="s">
        <v>30</v>
      </c>
      <c r="D6" t="s">
        <v>25</v>
      </c>
      <c r="I6" s="9">
        <f>SUM('ENE26'!E254)</f>
        <v>86653.039999999979</v>
      </c>
    </row>
    <row r="7" spans="1:10" s="60" customFormat="1" x14ac:dyDescent="0.45">
      <c r="A7">
        <f>ROW()-6</f>
        <v>1</v>
      </c>
      <c r="B7" s="175" t="s">
        <v>241</v>
      </c>
      <c r="C7" s="77" t="s">
        <v>206</v>
      </c>
      <c r="D7" s="77"/>
      <c r="E7" s="77"/>
      <c r="F7" s="117"/>
      <c r="G7" s="272">
        <v>211.79</v>
      </c>
      <c r="H7" s="117"/>
      <c r="I7" s="271">
        <f t="shared" ref="I7:I70" si="0">I6+F7-G7-H7</f>
        <v>86441.249999999985</v>
      </c>
      <c r="J7"/>
    </row>
    <row r="8" spans="1:10" s="60" customFormat="1" x14ac:dyDescent="0.45">
      <c r="A8">
        <f t="shared" ref="A8:A71" si="1">ROW()-6</f>
        <v>2</v>
      </c>
      <c r="B8" s="175" t="s">
        <v>241</v>
      </c>
      <c r="C8" s="77" t="s">
        <v>207</v>
      </c>
      <c r="D8" s="77"/>
      <c r="E8" s="77"/>
      <c r="F8" s="117"/>
      <c r="G8" s="272">
        <v>218.13</v>
      </c>
      <c r="H8" s="117"/>
      <c r="I8" s="271">
        <f t="shared" si="0"/>
        <v>86223.119999999981</v>
      </c>
      <c r="J8"/>
    </row>
    <row r="9" spans="1:10" s="60" customFormat="1" x14ac:dyDescent="0.45">
      <c r="A9">
        <f t="shared" si="1"/>
        <v>3</v>
      </c>
      <c r="B9" s="175" t="s">
        <v>241</v>
      </c>
      <c r="C9" s="77" t="s">
        <v>155</v>
      </c>
      <c r="D9" s="77"/>
      <c r="E9" s="77"/>
      <c r="F9" s="117"/>
      <c r="G9" s="272">
        <v>177</v>
      </c>
      <c r="H9" s="117"/>
      <c r="I9" s="271">
        <f t="shared" si="0"/>
        <v>86046.119999999981</v>
      </c>
      <c r="J9"/>
    </row>
    <row r="10" spans="1:10" s="60" customFormat="1" x14ac:dyDescent="0.45">
      <c r="A10">
        <f t="shared" si="1"/>
        <v>4</v>
      </c>
      <c r="B10" s="175" t="s">
        <v>241</v>
      </c>
      <c r="C10" s="77" t="s">
        <v>156</v>
      </c>
      <c r="D10" s="77"/>
      <c r="E10" s="77"/>
      <c r="F10" s="270">
        <v>794.72</v>
      </c>
      <c r="G10" s="117"/>
      <c r="H10" s="117"/>
      <c r="I10" s="271">
        <f t="shared" si="0"/>
        <v>86840.839999999982</v>
      </c>
      <c r="J10"/>
    </row>
    <row r="11" spans="1:10" s="60" customFormat="1" x14ac:dyDescent="0.45">
      <c r="A11">
        <f t="shared" si="1"/>
        <v>5</v>
      </c>
      <c r="B11" s="175" t="s">
        <v>241</v>
      </c>
      <c r="C11" s="77" t="s">
        <v>162</v>
      </c>
      <c r="D11" s="77"/>
      <c r="E11" s="77"/>
      <c r="F11" s="270">
        <v>496</v>
      </c>
      <c r="G11" s="117"/>
      <c r="H11" s="117"/>
      <c r="I11" s="271">
        <f t="shared" si="0"/>
        <v>87336.839999999982</v>
      </c>
      <c r="J11"/>
    </row>
    <row r="12" spans="1:10" s="60" customFormat="1" x14ac:dyDescent="0.45">
      <c r="A12">
        <f t="shared" si="1"/>
        <v>6</v>
      </c>
      <c r="B12" s="175" t="s">
        <v>241</v>
      </c>
      <c r="C12" s="77" t="s">
        <v>168</v>
      </c>
      <c r="D12" s="77"/>
      <c r="E12" s="77"/>
      <c r="F12" s="270">
        <v>448.28</v>
      </c>
      <c r="G12" s="117"/>
      <c r="H12" s="117"/>
      <c r="I12" s="271">
        <f t="shared" si="0"/>
        <v>87785.119999999981</v>
      </c>
      <c r="J12"/>
    </row>
    <row r="13" spans="1:10" s="60" customFormat="1" x14ac:dyDescent="0.45">
      <c r="A13">
        <f t="shared" si="1"/>
        <v>7</v>
      </c>
      <c r="B13" s="175" t="s">
        <v>241</v>
      </c>
      <c r="C13" s="77" t="s">
        <v>156</v>
      </c>
      <c r="D13" s="77"/>
      <c r="E13" s="78"/>
      <c r="F13" s="270">
        <v>406.54</v>
      </c>
      <c r="G13" s="117"/>
      <c r="H13" s="117"/>
      <c r="I13" s="271">
        <f t="shared" si="0"/>
        <v>88191.659999999974</v>
      </c>
      <c r="J13"/>
    </row>
    <row r="14" spans="1:10" x14ac:dyDescent="0.45">
      <c r="A14">
        <f t="shared" si="1"/>
        <v>8</v>
      </c>
      <c r="B14" s="175" t="s">
        <v>241</v>
      </c>
      <c r="C14" s="77" t="s">
        <v>156</v>
      </c>
      <c r="D14" s="77"/>
      <c r="E14" s="78"/>
      <c r="F14" s="270">
        <v>401.29</v>
      </c>
      <c r="G14" s="117"/>
      <c r="H14" s="117"/>
      <c r="I14" s="271">
        <f t="shared" si="0"/>
        <v>88592.949999999968</v>
      </c>
    </row>
    <row r="15" spans="1:10" x14ac:dyDescent="0.45">
      <c r="A15">
        <f t="shared" si="1"/>
        <v>9</v>
      </c>
      <c r="B15" s="175" t="s">
        <v>241</v>
      </c>
      <c r="C15" s="77" t="s">
        <v>154</v>
      </c>
      <c r="D15" s="77"/>
      <c r="E15" s="78"/>
      <c r="F15" s="270">
        <v>398.77</v>
      </c>
      <c r="G15" s="117"/>
      <c r="H15" s="117"/>
      <c r="I15" s="271">
        <f t="shared" si="0"/>
        <v>88991.719999999972</v>
      </c>
    </row>
    <row r="16" spans="1:10" x14ac:dyDescent="0.45">
      <c r="A16">
        <f t="shared" si="1"/>
        <v>10</v>
      </c>
      <c r="B16" s="175" t="s">
        <v>241</v>
      </c>
      <c r="C16" s="77" t="s">
        <v>161</v>
      </c>
      <c r="D16" s="77"/>
      <c r="E16" s="78"/>
      <c r="F16" s="270">
        <v>397.38</v>
      </c>
      <c r="G16" s="117"/>
      <c r="H16" s="117"/>
      <c r="I16" s="271">
        <f t="shared" si="0"/>
        <v>89389.099999999977</v>
      </c>
    </row>
    <row r="17" spans="1:10" x14ac:dyDescent="0.45">
      <c r="A17">
        <f t="shared" si="1"/>
        <v>11</v>
      </c>
      <c r="B17" s="175" t="s">
        <v>241</v>
      </c>
      <c r="C17" s="77" t="s">
        <v>154</v>
      </c>
      <c r="D17" s="77"/>
      <c r="E17" s="78"/>
      <c r="F17" s="270">
        <v>390</v>
      </c>
      <c r="G17" s="117"/>
      <c r="H17" s="117"/>
      <c r="I17" s="271">
        <f t="shared" si="0"/>
        <v>89779.099999999977</v>
      </c>
    </row>
    <row r="18" spans="1:10" x14ac:dyDescent="0.45">
      <c r="A18">
        <f t="shared" si="1"/>
        <v>12</v>
      </c>
      <c r="B18" s="175" t="s">
        <v>241</v>
      </c>
      <c r="C18" s="77" t="s">
        <v>154</v>
      </c>
      <c r="D18" s="77"/>
      <c r="E18" s="78"/>
      <c r="F18" s="270">
        <v>379.09</v>
      </c>
      <c r="G18" s="117"/>
      <c r="H18" s="117"/>
      <c r="I18" s="271">
        <f t="shared" si="0"/>
        <v>90158.189999999973</v>
      </c>
    </row>
    <row r="19" spans="1:10" x14ac:dyDescent="0.45">
      <c r="A19">
        <f t="shared" si="1"/>
        <v>13</v>
      </c>
      <c r="B19" s="77" t="s">
        <v>241</v>
      </c>
      <c r="C19" t="s">
        <v>223</v>
      </c>
      <c r="D19" s="77"/>
      <c r="E19" s="77"/>
      <c r="F19" s="117"/>
      <c r="G19" s="273">
        <v>90</v>
      </c>
      <c r="H19" s="117"/>
      <c r="I19" s="271">
        <f t="shared" si="0"/>
        <v>90068.189999999973</v>
      </c>
    </row>
    <row r="20" spans="1:10" s="60" customFormat="1" x14ac:dyDescent="0.45">
      <c r="A20">
        <f t="shared" si="1"/>
        <v>14</v>
      </c>
      <c r="B20" s="175" t="s">
        <v>241</v>
      </c>
      <c r="C20" s="77" t="s">
        <v>154</v>
      </c>
      <c r="D20" s="77"/>
      <c r="E20" s="78"/>
      <c r="F20" s="270">
        <v>359.37</v>
      </c>
      <c r="G20" s="117"/>
      <c r="H20" s="117"/>
      <c r="I20" s="271">
        <f>I19+F20-G20-H20</f>
        <v>90427.559999999969</v>
      </c>
      <c r="J20"/>
    </row>
    <row r="21" spans="1:10" x14ac:dyDescent="0.45">
      <c r="A21">
        <f t="shared" si="1"/>
        <v>15</v>
      </c>
      <c r="B21" s="175" t="s">
        <v>241</v>
      </c>
      <c r="C21" s="77" t="s">
        <v>161</v>
      </c>
      <c r="D21" s="77"/>
      <c r="E21" s="78"/>
      <c r="F21" s="270">
        <v>352.02</v>
      </c>
      <c r="G21" s="117"/>
      <c r="H21" s="117"/>
      <c r="I21" s="271">
        <f t="shared" si="0"/>
        <v>90779.579999999973</v>
      </c>
    </row>
    <row r="22" spans="1:10" x14ac:dyDescent="0.45">
      <c r="A22">
        <f t="shared" si="1"/>
        <v>16</v>
      </c>
      <c r="B22" s="175" t="s">
        <v>241</v>
      </c>
      <c r="C22" s="77" t="s">
        <v>156</v>
      </c>
      <c r="D22" s="77"/>
      <c r="E22" s="77"/>
      <c r="F22" s="270">
        <v>344.75</v>
      </c>
      <c r="G22" s="117"/>
      <c r="H22" s="117"/>
      <c r="I22" s="271">
        <f t="shared" si="0"/>
        <v>91124.329999999973</v>
      </c>
    </row>
    <row r="23" spans="1:10" s="60" customFormat="1" x14ac:dyDescent="0.45">
      <c r="A23">
        <f t="shared" si="1"/>
        <v>17</v>
      </c>
      <c r="B23" s="175" t="s">
        <v>241</v>
      </c>
      <c r="C23" s="77" t="s">
        <v>154</v>
      </c>
      <c r="D23" s="77"/>
      <c r="E23" s="77"/>
      <c r="F23" s="270">
        <v>30</v>
      </c>
      <c r="G23" s="117"/>
      <c r="H23" s="117"/>
      <c r="I23" s="271">
        <f t="shared" si="0"/>
        <v>91154.329999999973</v>
      </c>
      <c r="J23"/>
    </row>
    <row r="24" spans="1:10" s="60" customFormat="1" x14ac:dyDescent="0.45">
      <c r="A24">
        <f t="shared" si="1"/>
        <v>18</v>
      </c>
      <c r="B24" s="175">
        <v>46056</v>
      </c>
      <c r="C24" s="77" t="s">
        <v>156</v>
      </c>
      <c r="D24" s="77"/>
      <c r="E24" s="77"/>
      <c r="F24" s="270">
        <v>324.25</v>
      </c>
      <c r="G24" s="117"/>
      <c r="H24" s="117"/>
      <c r="I24" s="271">
        <f t="shared" si="0"/>
        <v>91478.579999999973</v>
      </c>
      <c r="J24"/>
    </row>
    <row r="25" spans="1:10" s="60" customFormat="1" x14ac:dyDescent="0.45">
      <c r="A25">
        <f t="shared" si="1"/>
        <v>19</v>
      </c>
      <c r="B25" s="175">
        <v>46056</v>
      </c>
      <c r="C25" t="s">
        <v>197</v>
      </c>
      <c r="D25"/>
      <c r="E25" s="6"/>
      <c r="F25" s="6"/>
      <c r="G25" s="262">
        <v>177</v>
      </c>
      <c r="H25" s="117"/>
      <c r="I25" s="271">
        <f t="shared" si="0"/>
        <v>91301.579999999973</v>
      </c>
      <c r="J25"/>
    </row>
    <row r="26" spans="1:10" s="60" customFormat="1" x14ac:dyDescent="0.45">
      <c r="A26">
        <f t="shared" si="1"/>
        <v>20</v>
      </c>
      <c r="B26" s="175" t="s">
        <v>248</v>
      </c>
      <c r="C26" s="77" t="s">
        <v>220</v>
      </c>
      <c r="D26" s="77"/>
      <c r="E26" s="77"/>
      <c r="F26" s="77"/>
      <c r="G26" s="272">
        <v>597.20000000000005</v>
      </c>
      <c r="H26" s="117"/>
      <c r="I26" s="271">
        <f t="shared" si="0"/>
        <v>90704.379999999976</v>
      </c>
      <c r="J26"/>
    </row>
    <row r="27" spans="1:10" s="60" customFormat="1" x14ac:dyDescent="0.45">
      <c r="A27">
        <f t="shared" si="1"/>
        <v>21</v>
      </c>
      <c r="B27" s="175" t="s">
        <v>248</v>
      </c>
      <c r="C27" s="77" t="s">
        <v>219</v>
      </c>
      <c r="D27" s="77"/>
      <c r="E27" s="77"/>
      <c r="F27" s="77"/>
      <c r="G27" s="272">
        <v>522.48</v>
      </c>
      <c r="H27" s="117"/>
      <c r="I27" s="271">
        <f t="shared" si="0"/>
        <v>90181.89999999998</v>
      </c>
      <c r="J27"/>
    </row>
    <row r="28" spans="1:10" s="60" customFormat="1" x14ac:dyDescent="0.45">
      <c r="A28">
        <f t="shared" si="1"/>
        <v>22</v>
      </c>
      <c r="B28" s="175" t="s">
        <v>248</v>
      </c>
      <c r="C28" s="77" t="s">
        <v>222</v>
      </c>
      <c r="D28" s="77"/>
      <c r="E28" s="77"/>
      <c r="F28" s="77"/>
      <c r="G28" s="272">
        <v>128.47999999999999</v>
      </c>
      <c r="H28" s="117"/>
      <c r="I28" s="271">
        <f t="shared" si="0"/>
        <v>90053.419999999984</v>
      </c>
      <c r="J28"/>
    </row>
    <row r="29" spans="1:10" s="60" customFormat="1" x14ac:dyDescent="0.45">
      <c r="A29">
        <f t="shared" si="1"/>
        <v>23</v>
      </c>
      <c r="B29" s="175" t="s">
        <v>248</v>
      </c>
      <c r="C29" s="77" t="s">
        <v>221</v>
      </c>
      <c r="D29" s="77"/>
      <c r="E29" s="77"/>
      <c r="F29" s="77"/>
      <c r="G29" s="272">
        <v>128.47999999999999</v>
      </c>
      <c r="H29" s="117"/>
      <c r="I29" s="271">
        <f t="shared" si="0"/>
        <v>89924.939999999988</v>
      </c>
      <c r="J29"/>
    </row>
    <row r="30" spans="1:10" s="60" customFormat="1" x14ac:dyDescent="0.45">
      <c r="A30">
        <f t="shared" si="1"/>
        <v>24</v>
      </c>
      <c r="B30" s="175" t="s">
        <v>248</v>
      </c>
      <c r="C30" s="77" t="s">
        <v>249</v>
      </c>
      <c r="D30" s="77"/>
      <c r="E30" s="77"/>
      <c r="F30" s="77"/>
      <c r="G30" s="272">
        <v>100</v>
      </c>
      <c r="H30" s="117"/>
      <c r="I30" s="271">
        <f t="shared" si="0"/>
        <v>89824.939999999988</v>
      </c>
      <c r="J30"/>
    </row>
    <row r="31" spans="1:10" s="60" customFormat="1" x14ac:dyDescent="0.45">
      <c r="A31">
        <f t="shared" si="1"/>
        <v>25</v>
      </c>
      <c r="B31" s="175" t="s">
        <v>248</v>
      </c>
      <c r="C31" s="77" t="s">
        <v>161</v>
      </c>
      <c r="D31" s="77"/>
      <c r="E31" s="77"/>
      <c r="F31" s="270">
        <v>632.17999999999995</v>
      </c>
      <c r="G31" s="117"/>
      <c r="H31" s="117"/>
      <c r="I31" s="271">
        <f t="shared" si="0"/>
        <v>90457.119999999981</v>
      </c>
      <c r="J31"/>
    </row>
    <row r="32" spans="1:10" s="60" customFormat="1" x14ac:dyDescent="0.45">
      <c r="A32">
        <f t="shared" si="1"/>
        <v>26</v>
      </c>
      <c r="B32" s="175" t="s">
        <v>248</v>
      </c>
      <c r="C32" s="77" t="s">
        <v>156</v>
      </c>
      <c r="D32" s="77"/>
      <c r="E32" s="77"/>
      <c r="F32" s="270">
        <v>500</v>
      </c>
      <c r="G32" s="117"/>
      <c r="H32" s="117"/>
      <c r="I32" s="271">
        <f t="shared" si="0"/>
        <v>90957.119999999981</v>
      </c>
      <c r="J32"/>
    </row>
    <row r="33" spans="1:10" s="60" customFormat="1" x14ac:dyDescent="0.45">
      <c r="A33">
        <f t="shared" si="1"/>
        <v>27</v>
      </c>
      <c r="B33" s="175" t="s">
        <v>248</v>
      </c>
      <c r="C33" s="77" t="s">
        <v>156</v>
      </c>
      <c r="D33" s="77"/>
      <c r="E33" s="77"/>
      <c r="F33" s="270">
        <v>372.65</v>
      </c>
      <c r="G33" s="117"/>
      <c r="H33" s="117"/>
      <c r="I33" s="271">
        <f t="shared" si="0"/>
        <v>91329.769999999975</v>
      </c>
      <c r="J33"/>
    </row>
    <row r="34" spans="1:10" s="60" customFormat="1" x14ac:dyDescent="0.45">
      <c r="A34">
        <f t="shared" si="1"/>
        <v>28</v>
      </c>
      <c r="B34" s="175" t="s">
        <v>248</v>
      </c>
      <c r="C34" s="77" t="s">
        <v>156</v>
      </c>
      <c r="D34" s="77"/>
      <c r="E34" s="77"/>
      <c r="F34" s="270">
        <v>316.2</v>
      </c>
      <c r="G34" s="117"/>
      <c r="H34" s="117"/>
      <c r="I34" s="271">
        <f t="shared" si="0"/>
        <v>91645.969999999972</v>
      </c>
      <c r="J34"/>
    </row>
    <row r="35" spans="1:10" s="60" customFormat="1" x14ac:dyDescent="0.45">
      <c r="A35">
        <f t="shared" si="1"/>
        <v>29</v>
      </c>
      <c r="B35" s="175" t="s">
        <v>247</v>
      </c>
      <c r="C35" s="77" t="s">
        <v>156</v>
      </c>
      <c r="D35" s="77"/>
      <c r="E35" s="77"/>
      <c r="F35" s="270">
        <v>500</v>
      </c>
      <c r="G35" s="117"/>
      <c r="H35" s="117"/>
      <c r="I35" s="271">
        <f t="shared" si="0"/>
        <v>92145.969999999972</v>
      </c>
      <c r="J35"/>
    </row>
    <row r="36" spans="1:10" s="60" customFormat="1" x14ac:dyDescent="0.45">
      <c r="A36">
        <f t="shared" si="1"/>
        <v>30</v>
      </c>
      <c r="B36" s="175" t="s">
        <v>247</v>
      </c>
      <c r="C36" s="77" t="s">
        <v>156</v>
      </c>
      <c r="D36" s="77"/>
      <c r="E36" s="77"/>
      <c r="F36" s="270">
        <v>403.04</v>
      </c>
      <c r="G36" s="117"/>
      <c r="H36" s="117"/>
      <c r="I36" s="271">
        <f t="shared" si="0"/>
        <v>92549.009999999966</v>
      </c>
      <c r="J36"/>
    </row>
    <row r="37" spans="1:10" s="60" customFormat="1" x14ac:dyDescent="0.45">
      <c r="A37">
        <f t="shared" si="1"/>
        <v>31</v>
      </c>
      <c r="B37" s="175" t="s">
        <v>247</v>
      </c>
      <c r="C37" s="77" t="s">
        <v>156</v>
      </c>
      <c r="D37" s="77"/>
      <c r="E37" s="77"/>
      <c r="F37" s="270">
        <v>372.83</v>
      </c>
      <c r="G37" s="117"/>
      <c r="H37" s="117"/>
      <c r="I37" s="271">
        <f t="shared" si="0"/>
        <v>92921.839999999967</v>
      </c>
      <c r="J37"/>
    </row>
    <row r="38" spans="1:10" s="60" customFormat="1" x14ac:dyDescent="0.45">
      <c r="A38">
        <f t="shared" si="1"/>
        <v>32</v>
      </c>
      <c r="B38" s="175" t="s">
        <v>246</v>
      </c>
      <c r="C38" s="77" t="s">
        <v>154</v>
      </c>
      <c r="D38" s="77"/>
      <c r="E38" s="77"/>
      <c r="F38" s="270">
        <v>344.86</v>
      </c>
      <c r="G38" s="117"/>
      <c r="H38" s="117"/>
      <c r="I38" s="271">
        <f t="shared" si="0"/>
        <v>93266.699999999968</v>
      </c>
      <c r="J38"/>
    </row>
    <row r="39" spans="1:10" s="60" customFormat="1" x14ac:dyDescent="0.45">
      <c r="A39">
        <f t="shared" si="1"/>
        <v>33</v>
      </c>
      <c r="B39" s="175" t="s">
        <v>246</v>
      </c>
      <c r="C39" s="77" t="s">
        <v>171</v>
      </c>
      <c r="D39" s="77"/>
      <c r="E39" s="77"/>
      <c r="F39" s="77"/>
      <c r="G39" s="117"/>
      <c r="H39" s="117">
        <v>0.05</v>
      </c>
      <c r="I39" s="271">
        <f t="shared" si="0"/>
        <v>93266.649999999965</v>
      </c>
      <c r="J39"/>
    </row>
    <row r="40" spans="1:10" s="60" customFormat="1" x14ac:dyDescent="0.45">
      <c r="A40">
        <f t="shared" si="1"/>
        <v>34</v>
      </c>
      <c r="B40" s="175" t="s">
        <v>246</v>
      </c>
      <c r="C40" s="77" t="s">
        <v>210</v>
      </c>
      <c r="D40" s="77"/>
      <c r="E40" s="77"/>
      <c r="F40" s="77"/>
      <c r="G40" s="272">
        <v>565</v>
      </c>
      <c r="H40" s="117"/>
      <c r="I40" s="271">
        <f t="shared" si="0"/>
        <v>92701.649999999965</v>
      </c>
      <c r="J40"/>
    </row>
    <row r="41" spans="1:10" s="60" customFormat="1" x14ac:dyDescent="0.45">
      <c r="A41">
        <f t="shared" si="1"/>
        <v>35</v>
      </c>
      <c r="B41" s="175" t="s">
        <v>246</v>
      </c>
      <c r="C41" s="77" t="s">
        <v>230</v>
      </c>
      <c r="D41" s="77"/>
      <c r="E41" s="77"/>
      <c r="F41" s="77"/>
      <c r="G41" s="273">
        <v>310</v>
      </c>
      <c r="H41" s="117"/>
      <c r="I41" s="271">
        <f t="shared" si="0"/>
        <v>92391.649999999965</v>
      </c>
      <c r="J41"/>
    </row>
    <row r="42" spans="1:10" s="60" customFormat="1" x14ac:dyDescent="0.45">
      <c r="A42">
        <f t="shared" si="1"/>
        <v>36</v>
      </c>
      <c r="B42" s="175" t="s">
        <v>246</v>
      </c>
      <c r="C42" s="77" t="s">
        <v>160</v>
      </c>
      <c r="D42" s="77"/>
      <c r="E42" s="77"/>
      <c r="F42" s="77"/>
      <c r="G42" s="273">
        <v>139.80000000000001</v>
      </c>
      <c r="H42" s="117"/>
      <c r="I42" s="271">
        <f t="shared" si="0"/>
        <v>92251.849999999962</v>
      </c>
      <c r="J42"/>
    </row>
    <row r="43" spans="1:10" s="60" customFormat="1" x14ac:dyDescent="0.45">
      <c r="A43">
        <f t="shared" si="1"/>
        <v>37</v>
      </c>
      <c r="B43" s="175" t="s">
        <v>246</v>
      </c>
      <c r="C43" s="77" t="s">
        <v>156</v>
      </c>
      <c r="D43" s="77"/>
      <c r="E43" s="77"/>
      <c r="F43" s="270">
        <v>1000</v>
      </c>
      <c r="G43" s="117"/>
      <c r="H43" s="117"/>
      <c r="I43" s="271">
        <f t="shared" si="0"/>
        <v>93251.849999999962</v>
      </c>
      <c r="J43"/>
    </row>
    <row r="44" spans="1:10" s="60" customFormat="1" x14ac:dyDescent="0.45">
      <c r="A44">
        <f t="shared" si="1"/>
        <v>38</v>
      </c>
      <c r="B44" s="175" t="s">
        <v>246</v>
      </c>
      <c r="C44" s="77" t="s">
        <v>165</v>
      </c>
      <c r="D44" s="77"/>
      <c r="E44" s="77"/>
      <c r="F44" s="270">
        <v>401.24</v>
      </c>
      <c r="G44" s="117"/>
      <c r="H44" s="117"/>
      <c r="I44" s="271">
        <f t="shared" si="0"/>
        <v>93653.089999999967</v>
      </c>
      <c r="J44"/>
    </row>
    <row r="45" spans="1:10" s="60" customFormat="1" x14ac:dyDescent="0.45">
      <c r="A45">
        <f t="shared" si="1"/>
        <v>39</v>
      </c>
      <c r="B45" s="175" t="s">
        <v>246</v>
      </c>
      <c r="C45" s="77" t="s">
        <v>252</v>
      </c>
      <c r="D45" s="77"/>
      <c r="E45" s="77"/>
      <c r="F45" s="270">
        <v>366.66</v>
      </c>
      <c r="G45" s="117"/>
      <c r="H45" s="117"/>
      <c r="I45" s="271">
        <f t="shared" si="0"/>
        <v>94019.749999999971</v>
      </c>
      <c r="J45"/>
    </row>
    <row r="46" spans="1:10" s="60" customFormat="1" x14ac:dyDescent="0.45">
      <c r="A46">
        <f t="shared" si="1"/>
        <v>40</v>
      </c>
      <c r="B46" s="175" t="s">
        <v>246</v>
      </c>
      <c r="C46" s="77" t="s">
        <v>162</v>
      </c>
      <c r="D46" s="77"/>
      <c r="E46" s="77"/>
      <c r="F46" s="270">
        <v>358.8</v>
      </c>
      <c r="G46" s="117"/>
      <c r="H46" s="117"/>
      <c r="I46" s="271">
        <f t="shared" si="0"/>
        <v>94378.549999999974</v>
      </c>
      <c r="J46"/>
    </row>
    <row r="47" spans="1:10" s="60" customFormat="1" x14ac:dyDescent="0.45">
      <c r="A47">
        <f t="shared" si="1"/>
        <v>41</v>
      </c>
      <c r="B47" s="175" t="s">
        <v>246</v>
      </c>
      <c r="C47" s="77" t="s">
        <v>253</v>
      </c>
      <c r="D47" s="77"/>
      <c r="E47" s="77"/>
      <c r="F47" s="270">
        <v>344.14</v>
      </c>
      <c r="G47" s="117"/>
      <c r="H47" s="117"/>
      <c r="I47" s="271">
        <f t="shared" si="0"/>
        <v>94722.689999999973</v>
      </c>
      <c r="J47"/>
    </row>
    <row r="48" spans="1:10" s="60" customFormat="1" x14ac:dyDescent="0.45">
      <c r="A48">
        <f t="shared" si="1"/>
        <v>42</v>
      </c>
      <c r="B48" s="175" t="s">
        <v>246</v>
      </c>
      <c r="C48" s="77" t="s">
        <v>168</v>
      </c>
      <c r="D48" s="77"/>
      <c r="E48" s="77"/>
      <c r="F48" s="270">
        <v>329.43</v>
      </c>
      <c r="G48" s="117"/>
      <c r="H48" s="117"/>
      <c r="I48" s="271">
        <f t="shared" si="0"/>
        <v>95052.119999999966</v>
      </c>
      <c r="J48"/>
    </row>
    <row r="49" spans="1:10" s="60" customFormat="1" x14ac:dyDescent="0.45">
      <c r="A49">
        <f t="shared" si="1"/>
        <v>43</v>
      </c>
      <c r="B49" s="175" t="s">
        <v>251</v>
      </c>
      <c r="C49" s="77" t="s">
        <v>154</v>
      </c>
      <c r="D49" s="77"/>
      <c r="E49" s="77"/>
      <c r="F49" s="270">
        <v>398.6</v>
      </c>
      <c r="G49" s="117"/>
      <c r="H49" s="117"/>
      <c r="I49" s="271">
        <f t="shared" si="0"/>
        <v>95450.719999999972</v>
      </c>
      <c r="J49"/>
    </row>
    <row r="50" spans="1:10" s="60" customFormat="1" x14ac:dyDescent="0.45">
      <c r="A50">
        <f t="shared" si="1"/>
        <v>44</v>
      </c>
      <c r="B50" s="175" t="s">
        <v>251</v>
      </c>
      <c r="C50" s="77" t="s">
        <v>156</v>
      </c>
      <c r="D50" s="77"/>
      <c r="E50" s="77"/>
      <c r="F50" s="270">
        <v>393</v>
      </c>
      <c r="G50" s="117"/>
      <c r="H50" s="117"/>
      <c r="I50" s="271">
        <f t="shared" si="0"/>
        <v>95843.719999999972</v>
      </c>
      <c r="J50"/>
    </row>
    <row r="51" spans="1:10" s="60" customFormat="1" x14ac:dyDescent="0.45">
      <c r="A51">
        <f t="shared" si="1"/>
        <v>45</v>
      </c>
      <c r="B51" s="175" t="s">
        <v>251</v>
      </c>
      <c r="C51" s="77" t="s">
        <v>160</v>
      </c>
      <c r="D51" s="77"/>
      <c r="E51" s="77"/>
      <c r="F51" s="77"/>
      <c r="G51" s="273">
        <v>60</v>
      </c>
      <c r="H51" s="117"/>
      <c r="I51" s="271">
        <f t="shared" si="0"/>
        <v>95783.719999999972</v>
      </c>
      <c r="J51"/>
    </row>
    <row r="52" spans="1:10" s="60" customFormat="1" x14ac:dyDescent="0.45">
      <c r="A52">
        <f t="shared" si="1"/>
        <v>46</v>
      </c>
      <c r="B52" s="175" t="s">
        <v>251</v>
      </c>
      <c r="C52" s="77" t="s">
        <v>184</v>
      </c>
      <c r="D52" s="77"/>
      <c r="E52" s="77"/>
      <c r="F52" s="77"/>
      <c r="G52" s="272">
        <v>50</v>
      </c>
      <c r="H52" s="117"/>
      <c r="I52" s="271">
        <f t="shared" si="0"/>
        <v>95733.719999999972</v>
      </c>
      <c r="J52"/>
    </row>
    <row r="53" spans="1:10" s="60" customFormat="1" x14ac:dyDescent="0.45">
      <c r="A53">
        <f t="shared" si="1"/>
        <v>47</v>
      </c>
      <c r="B53" s="175" t="s">
        <v>251</v>
      </c>
      <c r="C53" s="77" t="s">
        <v>171</v>
      </c>
      <c r="D53" s="77"/>
      <c r="E53" s="77"/>
      <c r="F53" s="77"/>
      <c r="G53" s="117"/>
      <c r="H53" s="117">
        <v>0.05</v>
      </c>
      <c r="I53" s="271">
        <f t="shared" si="0"/>
        <v>95733.669999999969</v>
      </c>
      <c r="J53"/>
    </row>
    <row r="54" spans="1:10" s="60" customFormat="1" x14ac:dyDescent="0.45">
      <c r="A54">
        <f t="shared" si="1"/>
        <v>48</v>
      </c>
      <c r="B54" s="175" t="s">
        <v>251</v>
      </c>
      <c r="C54" s="77" t="s">
        <v>156</v>
      </c>
      <c r="D54" s="77"/>
      <c r="E54" s="77"/>
      <c r="F54" s="270">
        <v>353.22</v>
      </c>
      <c r="G54" s="117"/>
      <c r="H54" s="117"/>
      <c r="I54" s="271">
        <f t="shared" si="0"/>
        <v>96086.88999999997</v>
      </c>
      <c r="J54"/>
    </row>
    <row r="55" spans="1:10" s="60" customFormat="1" x14ac:dyDescent="0.45">
      <c r="A55">
        <f t="shared" si="1"/>
        <v>49</v>
      </c>
      <c r="B55" s="77" t="s">
        <v>251</v>
      </c>
      <c r="C55" s="77" t="s">
        <v>156</v>
      </c>
      <c r="D55" s="77"/>
      <c r="E55" s="77"/>
      <c r="F55" s="270">
        <v>375.08</v>
      </c>
      <c r="G55" s="117"/>
      <c r="H55" s="117"/>
      <c r="I55" s="271">
        <f t="shared" si="0"/>
        <v>96461.969999999972</v>
      </c>
      <c r="J55"/>
    </row>
    <row r="56" spans="1:10" s="60" customFormat="1" x14ac:dyDescent="0.45">
      <c r="A56">
        <f t="shared" si="1"/>
        <v>50</v>
      </c>
      <c r="B56" s="175" t="s">
        <v>251</v>
      </c>
      <c r="C56" s="77" t="s">
        <v>156</v>
      </c>
      <c r="D56" s="77"/>
      <c r="E56" s="77"/>
      <c r="F56" s="270">
        <v>400</v>
      </c>
      <c r="G56" s="117"/>
      <c r="H56" s="117"/>
      <c r="I56" s="271">
        <f t="shared" si="0"/>
        <v>96861.969999999972</v>
      </c>
      <c r="J56"/>
    </row>
    <row r="57" spans="1:10" s="60" customFormat="1" x14ac:dyDescent="0.45">
      <c r="A57">
        <f t="shared" si="1"/>
        <v>51</v>
      </c>
      <c r="B57" s="175" t="s">
        <v>251</v>
      </c>
      <c r="C57" s="77" t="s">
        <v>154</v>
      </c>
      <c r="D57" s="77"/>
      <c r="E57" s="77"/>
      <c r="F57" s="270">
        <v>500</v>
      </c>
      <c r="G57" s="117"/>
      <c r="H57" s="117"/>
      <c r="I57" s="271">
        <f t="shared" si="0"/>
        <v>97361.969999999972</v>
      </c>
      <c r="J57"/>
    </row>
    <row r="58" spans="1:10" s="60" customFormat="1" x14ac:dyDescent="0.45">
      <c r="A58">
        <f t="shared" si="1"/>
        <v>52</v>
      </c>
      <c r="B58" s="175" t="s">
        <v>251</v>
      </c>
      <c r="C58" s="77" t="s">
        <v>156</v>
      </c>
      <c r="D58" s="77"/>
      <c r="E58" s="77"/>
      <c r="F58" s="270">
        <v>860</v>
      </c>
      <c r="G58" s="117"/>
      <c r="H58" s="117"/>
      <c r="I58" s="271">
        <f t="shared" si="0"/>
        <v>98221.969999999972</v>
      </c>
      <c r="J58"/>
    </row>
    <row r="59" spans="1:10" s="60" customFormat="1" x14ac:dyDescent="0.45">
      <c r="A59">
        <f t="shared" si="1"/>
        <v>53</v>
      </c>
      <c r="B59" s="175" t="s">
        <v>251</v>
      </c>
      <c r="C59" s="77" t="s">
        <v>156</v>
      </c>
      <c r="D59" s="77"/>
      <c r="E59" s="77"/>
      <c r="F59" s="270">
        <v>1000</v>
      </c>
      <c r="G59" s="117"/>
      <c r="H59" s="117"/>
      <c r="I59" s="271">
        <f t="shared" si="0"/>
        <v>99221.969999999972</v>
      </c>
      <c r="J59"/>
    </row>
    <row r="60" spans="1:10" s="60" customFormat="1" x14ac:dyDescent="0.45">
      <c r="A60">
        <f t="shared" si="1"/>
        <v>54</v>
      </c>
      <c r="B60" s="175" t="s">
        <v>255</v>
      </c>
      <c r="C60" s="77" t="s">
        <v>225</v>
      </c>
      <c r="D60" s="77"/>
      <c r="E60" s="77"/>
      <c r="F60" s="77"/>
      <c r="G60" s="273">
        <v>175</v>
      </c>
      <c r="H60" s="117"/>
      <c r="I60" s="271">
        <f t="shared" si="0"/>
        <v>99046.969999999972</v>
      </c>
      <c r="J60"/>
    </row>
    <row r="61" spans="1:10" s="60" customFormat="1" x14ac:dyDescent="0.45">
      <c r="A61">
        <f t="shared" si="1"/>
        <v>55</v>
      </c>
      <c r="B61" s="175" t="s">
        <v>255</v>
      </c>
      <c r="C61" s="77" t="s">
        <v>160</v>
      </c>
      <c r="D61" s="77"/>
      <c r="E61" s="77"/>
      <c r="F61" s="77"/>
      <c r="G61" s="273">
        <v>16</v>
      </c>
      <c r="H61" s="117"/>
      <c r="I61" s="271">
        <f t="shared" si="0"/>
        <v>99030.969999999972</v>
      </c>
      <c r="J61"/>
    </row>
    <row r="62" spans="1:10" s="60" customFormat="1" x14ac:dyDescent="0.45">
      <c r="A62">
        <f t="shared" si="1"/>
        <v>56</v>
      </c>
      <c r="B62" s="175" t="s">
        <v>255</v>
      </c>
      <c r="C62" s="77" t="s">
        <v>161</v>
      </c>
      <c r="D62" s="77"/>
      <c r="E62" s="77"/>
      <c r="F62" s="270">
        <v>358.11</v>
      </c>
      <c r="G62" s="117"/>
      <c r="H62" s="117"/>
      <c r="I62" s="271">
        <f t="shared" si="0"/>
        <v>99389.079999999973</v>
      </c>
      <c r="J62"/>
    </row>
    <row r="63" spans="1:10" s="60" customFormat="1" x14ac:dyDescent="0.45">
      <c r="A63">
        <f t="shared" si="1"/>
        <v>57</v>
      </c>
      <c r="B63" s="175" t="s">
        <v>255</v>
      </c>
      <c r="C63" s="77" t="s">
        <v>156</v>
      </c>
      <c r="D63" s="77"/>
      <c r="E63" s="77"/>
      <c r="F63" s="270">
        <v>335</v>
      </c>
      <c r="G63" s="117"/>
      <c r="H63" s="117"/>
      <c r="I63" s="271">
        <f t="shared" si="0"/>
        <v>99724.079999999973</v>
      </c>
      <c r="J63"/>
    </row>
    <row r="64" spans="1:10" s="60" customFormat="1" x14ac:dyDescent="0.45">
      <c r="A64">
        <f t="shared" si="1"/>
        <v>58</v>
      </c>
      <c r="B64" s="175" t="s">
        <v>254</v>
      </c>
      <c r="C64" s="77" t="s">
        <v>156</v>
      </c>
      <c r="D64" s="77"/>
      <c r="E64" s="77"/>
      <c r="F64" s="270">
        <v>379.5</v>
      </c>
      <c r="G64" s="117"/>
      <c r="H64" s="117"/>
      <c r="I64" s="271">
        <f t="shared" si="0"/>
        <v>100103.57999999997</v>
      </c>
      <c r="J64"/>
    </row>
    <row r="65" spans="1:10" s="60" customFormat="1" x14ac:dyDescent="0.45">
      <c r="A65">
        <f t="shared" si="1"/>
        <v>59</v>
      </c>
      <c r="B65" s="175" t="s">
        <v>254</v>
      </c>
      <c r="C65" s="77" t="s">
        <v>162</v>
      </c>
      <c r="D65" s="77"/>
      <c r="E65" s="77"/>
      <c r="F65" s="270">
        <v>350</v>
      </c>
      <c r="G65" s="117"/>
      <c r="H65" s="117"/>
      <c r="I65" s="271">
        <f t="shared" si="0"/>
        <v>100453.57999999997</v>
      </c>
      <c r="J65"/>
    </row>
    <row r="66" spans="1:10" s="60" customFormat="1" x14ac:dyDescent="0.45">
      <c r="A66">
        <f t="shared" si="1"/>
        <v>60</v>
      </c>
      <c r="B66" s="175" t="s">
        <v>256</v>
      </c>
      <c r="C66" s="77" t="s">
        <v>230</v>
      </c>
      <c r="D66" s="77"/>
      <c r="E66" s="77"/>
      <c r="F66" s="77"/>
      <c r="G66" s="273">
        <v>696.2</v>
      </c>
      <c r="H66" s="117"/>
      <c r="I66" s="271">
        <f t="shared" si="0"/>
        <v>99757.379999999976</v>
      </c>
      <c r="J66"/>
    </row>
    <row r="67" spans="1:10" s="60" customFormat="1" x14ac:dyDescent="0.45">
      <c r="A67">
        <f t="shared" si="1"/>
        <v>61</v>
      </c>
      <c r="B67" s="175" t="s">
        <v>256</v>
      </c>
      <c r="C67" s="77" t="s">
        <v>160</v>
      </c>
      <c r="D67" s="77"/>
      <c r="E67" s="77"/>
      <c r="F67" s="77"/>
      <c r="G67" s="273">
        <v>260</v>
      </c>
      <c r="H67" s="117"/>
      <c r="I67" s="271">
        <f t="shared" si="0"/>
        <v>99497.379999999976</v>
      </c>
      <c r="J67"/>
    </row>
    <row r="68" spans="1:10" s="60" customFormat="1" x14ac:dyDescent="0.45">
      <c r="A68">
        <f t="shared" si="1"/>
        <v>62</v>
      </c>
      <c r="B68" s="175" t="s">
        <v>256</v>
      </c>
      <c r="C68" s="77" t="s">
        <v>160</v>
      </c>
      <c r="D68" s="77"/>
      <c r="E68" s="77"/>
      <c r="F68" s="77"/>
      <c r="G68" s="273">
        <v>100</v>
      </c>
      <c r="H68" s="117"/>
      <c r="I68" s="271">
        <f t="shared" si="0"/>
        <v>99397.379999999976</v>
      </c>
      <c r="J68"/>
    </row>
    <row r="69" spans="1:10" s="60" customFormat="1" x14ac:dyDescent="0.45">
      <c r="A69">
        <f t="shared" si="1"/>
        <v>63</v>
      </c>
      <c r="B69" s="175" t="s">
        <v>256</v>
      </c>
      <c r="C69" s="77" t="s">
        <v>156</v>
      </c>
      <c r="D69" s="77"/>
      <c r="E69" s="77"/>
      <c r="F69" s="270">
        <v>455.6</v>
      </c>
      <c r="G69" s="117"/>
      <c r="H69" s="117"/>
      <c r="I69" s="271">
        <f t="shared" si="0"/>
        <v>99852.979999999981</v>
      </c>
      <c r="J69"/>
    </row>
    <row r="70" spans="1:10" s="60" customFormat="1" x14ac:dyDescent="0.45">
      <c r="A70">
        <f t="shared" si="1"/>
        <v>64</v>
      </c>
      <c r="B70" s="175" t="s">
        <v>256</v>
      </c>
      <c r="C70" s="77" t="s">
        <v>161</v>
      </c>
      <c r="D70" s="77"/>
      <c r="E70" s="77"/>
      <c r="F70" s="270">
        <v>398</v>
      </c>
      <c r="G70" s="117"/>
      <c r="H70" s="117"/>
      <c r="I70" s="271">
        <f t="shared" si="0"/>
        <v>100250.97999999998</v>
      </c>
      <c r="J70"/>
    </row>
    <row r="71" spans="1:10" s="60" customFormat="1" x14ac:dyDescent="0.45">
      <c r="A71">
        <f t="shared" si="1"/>
        <v>65</v>
      </c>
      <c r="B71" s="175" t="s">
        <v>256</v>
      </c>
      <c r="C71" s="77" t="s">
        <v>156</v>
      </c>
      <c r="D71" s="77"/>
      <c r="E71" s="77"/>
      <c r="F71" s="270">
        <v>350</v>
      </c>
      <c r="G71" s="117"/>
      <c r="H71" s="117"/>
      <c r="I71" s="271">
        <f t="shared" ref="I71:I134" si="2">I70+F71-G71-H71</f>
        <v>100600.97999999998</v>
      </c>
      <c r="J71"/>
    </row>
    <row r="72" spans="1:10" s="60" customFormat="1" x14ac:dyDescent="0.45">
      <c r="A72">
        <f t="shared" ref="A72:A135" si="3">ROW()-6</f>
        <v>66</v>
      </c>
      <c r="B72" s="175" t="s">
        <v>258</v>
      </c>
      <c r="C72" s="77" t="s">
        <v>154</v>
      </c>
      <c r="D72" s="77"/>
      <c r="E72" s="77"/>
      <c r="F72" s="270">
        <v>500</v>
      </c>
      <c r="G72" s="117"/>
      <c r="H72" s="117"/>
      <c r="I72" s="271">
        <f t="shared" si="2"/>
        <v>101100.97999999998</v>
      </c>
      <c r="J72"/>
    </row>
    <row r="73" spans="1:10" s="60" customFormat="1" x14ac:dyDescent="0.45">
      <c r="A73">
        <f t="shared" si="3"/>
        <v>67</v>
      </c>
      <c r="B73" s="175" t="s">
        <v>258</v>
      </c>
      <c r="C73" s="77" t="s">
        <v>156</v>
      </c>
      <c r="D73" s="77"/>
      <c r="E73" s="77"/>
      <c r="F73" s="270">
        <v>365</v>
      </c>
      <c r="G73" s="117"/>
      <c r="H73" s="117"/>
      <c r="I73" s="271">
        <f t="shared" si="2"/>
        <v>101465.97999999998</v>
      </c>
      <c r="J73"/>
    </row>
    <row r="74" spans="1:10" s="60" customFormat="1" x14ac:dyDescent="0.45">
      <c r="A74">
        <f t="shared" si="3"/>
        <v>68</v>
      </c>
      <c r="B74" s="175" t="s">
        <v>257</v>
      </c>
      <c r="C74" s="76" t="s">
        <v>202</v>
      </c>
      <c r="D74" s="77"/>
      <c r="E74" s="77"/>
      <c r="F74" s="77"/>
      <c r="G74" s="272">
        <v>298.60000000000002</v>
      </c>
      <c r="H74" s="117"/>
      <c r="I74" s="271">
        <f t="shared" si="2"/>
        <v>101167.37999999998</v>
      </c>
      <c r="J74"/>
    </row>
    <row r="75" spans="1:10" s="60" customFormat="1" x14ac:dyDescent="0.45">
      <c r="A75">
        <f t="shared" si="3"/>
        <v>69</v>
      </c>
      <c r="B75" s="175" t="s">
        <v>257</v>
      </c>
      <c r="C75" s="76" t="s">
        <v>201</v>
      </c>
      <c r="D75" s="77"/>
      <c r="E75" s="77"/>
      <c r="F75" s="77"/>
      <c r="G75" s="272">
        <v>103.9</v>
      </c>
      <c r="H75" s="117"/>
      <c r="I75" s="271">
        <f t="shared" si="2"/>
        <v>101063.47999999998</v>
      </c>
      <c r="J75"/>
    </row>
    <row r="76" spans="1:10" s="60" customFormat="1" x14ac:dyDescent="0.45">
      <c r="A76">
        <f t="shared" si="3"/>
        <v>70</v>
      </c>
      <c r="B76" s="175" t="s">
        <v>257</v>
      </c>
      <c r="C76" s="77" t="s">
        <v>156</v>
      </c>
      <c r="D76" s="77"/>
      <c r="E76" s="77"/>
      <c r="F76" s="270">
        <v>700</v>
      </c>
      <c r="G76" s="117"/>
      <c r="H76" s="117"/>
      <c r="I76" s="271">
        <f t="shared" si="2"/>
        <v>101763.47999999998</v>
      </c>
      <c r="J76"/>
    </row>
    <row r="77" spans="1:10" s="60" customFormat="1" x14ac:dyDescent="0.45">
      <c r="A77">
        <f t="shared" si="3"/>
        <v>71</v>
      </c>
      <c r="B77" s="175" t="s">
        <v>257</v>
      </c>
      <c r="C77" s="77" t="s">
        <v>156</v>
      </c>
      <c r="D77" s="77"/>
      <c r="E77" s="77"/>
      <c r="F77" s="270">
        <v>450</v>
      </c>
      <c r="G77" s="117"/>
      <c r="H77" s="117"/>
      <c r="I77" s="271">
        <f t="shared" si="2"/>
        <v>102213.47999999998</v>
      </c>
      <c r="J77"/>
    </row>
    <row r="78" spans="1:10" s="60" customFormat="1" x14ac:dyDescent="0.45">
      <c r="A78">
        <f t="shared" si="3"/>
        <v>72</v>
      </c>
      <c r="B78" s="175" t="s">
        <v>259</v>
      </c>
      <c r="C78" s="77" t="s">
        <v>225</v>
      </c>
      <c r="D78" s="77"/>
      <c r="E78" s="77"/>
      <c r="F78" s="77"/>
      <c r="G78" s="273">
        <v>175</v>
      </c>
      <c r="H78" s="117"/>
      <c r="I78" s="271">
        <f t="shared" si="2"/>
        <v>102038.47999999998</v>
      </c>
      <c r="J78"/>
    </row>
    <row r="79" spans="1:10" s="60" customFormat="1" x14ac:dyDescent="0.45">
      <c r="A79">
        <f t="shared" si="3"/>
        <v>73</v>
      </c>
      <c r="B79" s="175" t="s">
        <v>259</v>
      </c>
      <c r="C79" s="77" t="s">
        <v>260</v>
      </c>
      <c r="D79" s="77"/>
      <c r="E79" s="77"/>
      <c r="F79" s="77"/>
      <c r="G79" s="273">
        <v>597.52</v>
      </c>
      <c r="H79" s="117"/>
      <c r="I79" s="271">
        <f t="shared" si="2"/>
        <v>101440.95999999998</v>
      </c>
      <c r="J79"/>
    </row>
    <row r="80" spans="1:10" s="60" customFormat="1" x14ac:dyDescent="0.45">
      <c r="A80">
        <f t="shared" si="3"/>
        <v>74</v>
      </c>
      <c r="B80" s="175" t="s">
        <v>259</v>
      </c>
      <c r="C80" s="77" t="s">
        <v>156</v>
      </c>
      <c r="D80" s="77"/>
      <c r="E80" s="77"/>
      <c r="F80" s="270">
        <v>700</v>
      </c>
      <c r="G80" s="117"/>
      <c r="H80" s="117"/>
      <c r="I80" s="271">
        <f t="shared" si="2"/>
        <v>102140.95999999998</v>
      </c>
      <c r="J80"/>
    </row>
    <row r="81" spans="1:10" s="60" customFormat="1" x14ac:dyDescent="0.45">
      <c r="A81">
        <f t="shared" si="3"/>
        <v>75</v>
      </c>
      <c r="B81" s="175" t="s">
        <v>259</v>
      </c>
      <c r="C81" s="77" t="s">
        <v>154</v>
      </c>
      <c r="D81" s="77"/>
      <c r="E81" s="77"/>
      <c r="F81" s="270">
        <v>200</v>
      </c>
      <c r="G81" s="117"/>
      <c r="H81" s="117"/>
      <c r="I81" s="271">
        <f t="shared" si="2"/>
        <v>102340.95999999998</v>
      </c>
      <c r="J81"/>
    </row>
    <row r="82" spans="1:10" s="60" customFormat="1" x14ac:dyDescent="0.45">
      <c r="A82">
        <f t="shared" si="3"/>
        <v>76</v>
      </c>
      <c r="B82" s="175">
        <v>46067</v>
      </c>
      <c r="C82" t="s">
        <v>263</v>
      </c>
      <c r="D82"/>
      <c r="E82" s="6"/>
      <c r="F82" s="6"/>
      <c r="G82" s="261">
        <v>12543.31</v>
      </c>
      <c r="H82" s="117"/>
      <c r="I82" s="271">
        <f>I81+F82-G82-H82</f>
        <v>89797.64999999998</v>
      </c>
      <c r="J82"/>
    </row>
    <row r="83" spans="1:10" s="60" customFormat="1" x14ac:dyDescent="0.45">
      <c r="A83">
        <f t="shared" si="3"/>
        <v>77</v>
      </c>
      <c r="B83" s="175" t="s">
        <v>261</v>
      </c>
      <c r="C83" s="77" t="s">
        <v>262</v>
      </c>
      <c r="D83" s="77" t="s">
        <v>264</v>
      </c>
      <c r="E83" s="77"/>
      <c r="F83" s="270">
        <v>2318.31</v>
      </c>
      <c r="G83" s="117"/>
      <c r="H83" s="117"/>
      <c r="I83" s="271">
        <f t="shared" si="2"/>
        <v>92115.959999999977</v>
      </c>
      <c r="J83"/>
    </row>
    <row r="84" spans="1:10" s="60" customFormat="1" x14ac:dyDescent="0.45">
      <c r="A84">
        <f t="shared" si="3"/>
        <v>78</v>
      </c>
      <c r="B84" s="175" t="s">
        <v>261</v>
      </c>
      <c r="C84" s="77" t="s">
        <v>174</v>
      </c>
      <c r="D84" s="77" t="s">
        <v>264</v>
      </c>
      <c r="E84" s="77"/>
      <c r="F84" s="270">
        <v>-825</v>
      </c>
      <c r="G84" s="117"/>
      <c r="H84" s="117"/>
      <c r="I84" s="271">
        <f t="shared" si="2"/>
        <v>91290.959999999977</v>
      </c>
      <c r="J84"/>
    </row>
    <row r="85" spans="1:10" s="60" customFormat="1" x14ac:dyDescent="0.45">
      <c r="A85">
        <f t="shared" si="3"/>
        <v>79</v>
      </c>
      <c r="B85" s="175" t="s">
        <v>261</v>
      </c>
      <c r="C85" s="77" t="s">
        <v>160</v>
      </c>
      <c r="D85" s="77" t="s">
        <v>264</v>
      </c>
      <c r="E85" s="77"/>
      <c r="F85" s="270">
        <v>-668.31</v>
      </c>
      <c r="G85" s="117"/>
      <c r="H85" s="117"/>
      <c r="I85" s="271">
        <f t="shared" si="2"/>
        <v>90622.64999999998</v>
      </c>
      <c r="J85"/>
    </row>
    <row r="86" spans="1:10" s="60" customFormat="1" x14ac:dyDescent="0.45">
      <c r="A86">
        <f t="shared" si="3"/>
        <v>80</v>
      </c>
      <c r="B86" s="175" t="s">
        <v>261</v>
      </c>
      <c r="C86" s="77" t="s">
        <v>237</v>
      </c>
      <c r="D86" s="77" t="s">
        <v>264</v>
      </c>
      <c r="E86" s="77"/>
      <c r="F86" s="270">
        <v>-825</v>
      </c>
      <c r="G86" s="117"/>
      <c r="H86" s="117"/>
      <c r="I86" s="271">
        <f t="shared" si="2"/>
        <v>89797.64999999998</v>
      </c>
      <c r="J86"/>
    </row>
    <row r="87" spans="1:10" s="60" customFormat="1" x14ac:dyDescent="0.45">
      <c r="A87">
        <f t="shared" si="3"/>
        <v>81</v>
      </c>
      <c r="B87" s="175" t="s">
        <v>261</v>
      </c>
      <c r="C87" s="77" t="s">
        <v>195</v>
      </c>
      <c r="D87" s="77"/>
      <c r="E87" s="77"/>
      <c r="F87" s="77"/>
      <c r="G87" s="275">
        <v>293.60000000000002</v>
      </c>
      <c r="H87" s="117"/>
      <c r="I87" s="271">
        <f t="shared" si="2"/>
        <v>89504.049999999974</v>
      </c>
      <c r="J87"/>
    </row>
    <row r="88" spans="1:10" s="60" customFormat="1" x14ac:dyDescent="0.45">
      <c r="A88">
        <f t="shared" si="3"/>
        <v>82</v>
      </c>
      <c r="B88" s="175" t="s">
        <v>261</v>
      </c>
      <c r="C88" s="77" t="s">
        <v>188</v>
      </c>
      <c r="D88" s="77"/>
      <c r="E88" s="77"/>
      <c r="F88" s="77"/>
      <c r="G88" s="275">
        <v>322.3</v>
      </c>
      <c r="H88" s="117"/>
      <c r="I88" s="271">
        <f t="shared" si="2"/>
        <v>89181.749999999971</v>
      </c>
      <c r="J88"/>
    </row>
    <row r="89" spans="1:10" s="60" customFormat="1" x14ac:dyDescent="0.45">
      <c r="A89">
        <f t="shared" si="3"/>
        <v>83</v>
      </c>
      <c r="B89" s="175" t="s">
        <v>261</v>
      </c>
      <c r="C89" s="77" t="s">
        <v>186</v>
      </c>
      <c r="D89" s="77"/>
      <c r="E89" s="77"/>
      <c r="F89" s="77"/>
      <c r="G89" s="275">
        <v>208.8</v>
      </c>
      <c r="H89" s="117"/>
      <c r="I89" s="271">
        <f t="shared" si="2"/>
        <v>88972.949999999968</v>
      </c>
      <c r="J89"/>
    </row>
    <row r="90" spans="1:10" s="60" customFormat="1" x14ac:dyDescent="0.45">
      <c r="A90">
        <f t="shared" si="3"/>
        <v>84</v>
      </c>
      <c r="B90" s="175" t="s">
        <v>261</v>
      </c>
      <c r="C90" s="77" t="s">
        <v>185</v>
      </c>
      <c r="D90" s="77"/>
      <c r="E90" s="77"/>
      <c r="F90" s="77"/>
      <c r="G90" s="275">
        <v>213.6</v>
      </c>
      <c r="H90" s="117"/>
      <c r="I90" s="271">
        <f t="shared" si="2"/>
        <v>88759.349999999962</v>
      </c>
      <c r="J90"/>
    </row>
    <row r="91" spans="1:10" s="60" customFormat="1" x14ac:dyDescent="0.45">
      <c r="A91">
        <f t="shared" si="3"/>
        <v>85</v>
      </c>
      <c r="B91" s="175" t="s">
        <v>261</v>
      </c>
      <c r="C91" s="77" t="s">
        <v>194</v>
      </c>
      <c r="D91" s="77"/>
      <c r="E91" s="77"/>
      <c r="F91" s="77"/>
      <c r="G91" s="275">
        <v>225.4</v>
      </c>
      <c r="H91" s="117"/>
      <c r="I91" s="271">
        <f t="shared" si="2"/>
        <v>88533.949999999968</v>
      </c>
      <c r="J91"/>
    </row>
    <row r="92" spans="1:10" s="60" customFormat="1" x14ac:dyDescent="0.45">
      <c r="A92">
        <f t="shared" si="3"/>
        <v>86</v>
      </c>
      <c r="B92" s="175" t="s">
        <v>261</v>
      </c>
      <c r="C92" s="77" t="s">
        <v>190</v>
      </c>
      <c r="D92" s="77"/>
      <c r="E92" s="77"/>
      <c r="F92" s="77"/>
      <c r="G92" s="275">
        <v>226</v>
      </c>
      <c r="H92" s="117"/>
      <c r="I92" s="271">
        <f t="shared" si="2"/>
        <v>88307.949999999968</v>
      </c>
      <c r="J92"/>
    </row>
    <row r="93" spans="1:10" s="60" customFormat="1" x14ac:dyDescent="0.45">
      <c r="A93">
        <f t="shared" si="3"/>
        <v>87</v>
      </c>
      <c r="B93" s="175" t="s">
        <v>261</v>
      </c>
      <c r="C93" s="77" t="s">
        <v>192</v>
      </c>
      <c r="D93" s="77"/>
      <c r="E93" s="77"/>
      <c r="F93" s="77"/>
      <c r="G93" s="275">
        <v>183.6</v>
      </c>
      <c r="H93" s="117"/>
      <c r="I93" s="271">
        <f t="shared" si="2"/>
        <v>88124.349999999962</v>
      </c>
      <c r="J93"/>
    </row>
    <row r="94" spans="1:10" s="60" customFormat="1" x14ac:dyDescent="0.45">
      <c r="A94">
        <f t="shared" si="3"/>
        <v>88</v>
      </c>
      <c r="B94" s="175" t="s">
        <v>261</v>
      </c>
      <c r="C94" s="77" t="s">
        <v>193</v>
      </c>
      <c r="D94" s="77"/>
      <c r="E94" s="77"/>
      <c r="F94" s="77"/>
      <c r="G94" s="275">
        <v>235.3</v>
      </c>
      <c r="H94" s="117"/>
      <c r="I94" s="271">
        <f t="shared" si="2"/>
        <v>87889.049999999959</v>
      </c>
      <c r="J94"/>
    </row>
    <row r="95" spans="1:10" s="60" customFormat="1" x14ac:dyDescent="0.45">
      <c r="A95">
        <f t="shared" si="3"/>
        <v>89</v>
      </c>
      <c r="B95" s="175" t="s">
        <v>261</v>
      </c>
      <c r="C95" s="77" t="s">
        <v>191</v>
      </c>
      <c r="D95" s="77"/>
      <c r="E95" s="77"/>
      <c r="F95" s="77"/>
      <c r="G95" s="275">
        <v>213</v>
      </c>
      <c r="H95" s="117"/>
      <c r="I95" s="271">
        <f t="shared" si="2"/>
        <v>87676.049999999959</v>
      </c>
      <c r="J95"/>
    </row>
    <row r="96" spans="1:10" s="60" customFormat="1" x14ac:dyDescent="0.45">
      <c r="A96">
        <f t="shared" si="3"/>
        <v>90</v>
      </c>
      <c r="B96" s="175" t="s">
        <v>261</v>
      </c>
      <c r="C96" s="77" t="s">
        <v>187</v>
      </c>
      <c r="D96" s="77"/>
      <c r="E96" s="77"/>
      <c r="F96" s="77"/>
      <c r="G96" s="275">
        <v>3738.9</v>
      </c>
      <c r="H96" s="117"/>
      <c r="I96" s="271">
        <f t="shared" si="2"/>
        <v>83937.149999999965</v>
      </c>
      <c r="J96"/>
    </row>
    <row r="97" spans="1:10" s="60" customFormat="1" x14ac:dyDescent="0.45">
      <c r="A97">
        <f t="shared" si="3"/>
        <v>91</v>
      </c>
      <c r="B97" s="175" t="s">
        <v>261</v>
      </c>
      <c r="C97" s="77" t="s">
        <v>196</v>
      </c>
      <c r="D97" s="77"/>
      <c r="E97" s="77"/>
      <c r="F97" s="77"/>
      <c r="G97" s="276">
        <v>7429</v>
      </c>
      <c r="H97" s="117"/>
      <c r="I97" s="271">
        <f t="shared" si="2"/>
        <v>76508.149999999965</v>
      </c>
      <c r="J97"/>
    </row>
    <row r="98" spans="1:10" s="60" customFormat="1" x14ac:dyDescent="0.45">
      <c r="A98">
        <f t="shared" si="3"/>
        <v>92</v>
      </c>
      <c r="B98" s="175" t="s">
        <v>261</v>
      </c>
      <c r="C98" s="77" t="s">
        <v>189</v>
      </c>
      <c r="D98" s="77"/>
      <c r="E98" s="77"/>
      <c r="F98" s="77"/>
      <c r="G98" s="276">
        <v>9907.4</v>
      </c>
      <c r="H98" s="117"/>
      <c r="I98" s="271">
        <f t="shared" si="2"/>
        <v>66600.749999999971</v>
      </c>
      <c r="J98"/>
    </row>
    <row r="99" spans="1:10" s="60" customFormat="1" x14ac:dyDescent="0.45">
      <c r="A99">
        <f t="shared" si="3"/>
        <v>93</v>
      </c>
      <c r="B99" s="175" t="s">
        <v>261</v>
      </c>
      <c r="C99" s="77" t="s">
        <v>154</v>
      </c>
      <c r="D99" s="77"/>
      <c r="E99" s="77"/>
      <c r="F99" s="270">
        <v>351</v>
      </c>
      <c r="G99" s="117"/>
      <c r="H99" s="117"/>
      <c r="I99" s="271">
        <f t="shared" si="2"/>
        <v>66951.749999999971</v>
      </c>
      <c r="J99"/>
    </row>
    <row r="100" spans="1:10" s="60" customFormat="1" x14ac:dyDescent="0.45">
      <c r="A100">
        <f t="shared" si="3"/>
        <v>94</v>
      </c>
      <c r="B100" s="175" t="s">
        <v>261</v>
      </c>
      <c r="C100" s="76" t="s">
        <v>198</v>
      </c>
      <c r="G100" s="269">
        <v>1946.65</v>
      </c>
      <c r="H100" s="87">
        <v>4.3</v>
      </c>
      <c r="I100" s="271">
        <f t="shared" si="2"/>
        <v>65000.799999999967</v>
      </c>
      <c r="J100"/>
    </row>
    <row r="101" spans="1:10" s="60" customFormat="1" x14ac:dyDescent="0.45">
      <c r="A101">
        <f t="shared" si="3"/>
        <v>95</v>
      </c>
      <c r="B101" s="175" t="s">
        <v>261</v>
      </c>
      <c r="C101" s="76" t="s">
        <v>199</v>
      </c>
      <c r="G101" s="269">
        <v>500</v>
      </c>
      <c r="H101" s="8"/>
      <c r="I101" s="271">
        <f t="shared" si="2"/>
        <v>64500.799999999967</v>
      </c>
      <c r="J101"/>
    </row>
    <row r="102" spans="1:10" s="60" customFormat="1" x14ac:dyDescent="0.45">
      <c r="A102">
        <f t="shared" si="3"/>
        <v>96</v>
      </c>
      <c r="B102" s="175" t="s">
        <v>261</v>
      </c>
      <c r="C102" s="77" t="s">
        <v>154</v>
      </c>
      <c r="D102" s="77"/>
      <c r="E102" s="77"/>
      <c r="F102" s="270">
        <v>500</v>
      </c>
      <c r="G102" s="117"/>
      <c r="H102" s="8"/>
      <c r="I102" s="271">
        <f t="shared" si="2"/>
        <v>65000.799999999967</v>
      </c>
      <c r="J102"/>
    </row>
    <row r="103" spans="1:10" s="60" customFormat="1" x14ac:dyDescent="0.45">
      <c r="A103">
        <f t="shared" si="3"/>
        <v>97</v>
      </c>
      <c r="B103" s="175" t="s">
        <v>261</v>
      </c>
      <c r="C103" s="77" t="s">
        <v>156</v>
      </c>
      <c r="D103" s="77"/>
      <c r="E103" s="77"/>
      <c r="F103" s="270">
        <v>335.3</v>
      </c>
      <c r="G103" s="117"/>
      <c r="H103" s="8"/>
      <c r="I103" s="271">
        <f t="shared" si="2"/>
        <v>65336.099999999969</v>
      </c>
      <c r="J103"/>
    </row>
    <row r="104" spans="1:10" s="60" customFormat="1" x14ac:dyDescent="0.45">
      <c r="A104">
        <f t="shared" si="3"/>
        <v>98</v>
      </c>
      <c r="B104" s="175" t="s">
        <v>266</v>
      </c>
      <c r="C104" s="77" t="s">
        <v>171</v>
      </c>
      <c r="D104" s="77"/>
      <c r="E104" s="77"/>
      <c r="F104" s="77"/>
      <c r="G104" s="117"/>
      <c r="H104" s="117">
        <v>1.6</v>
      </c>
      <c r="I104" s="271">
        <f>I103+F104-G104-H104</f>
        <v>65334.499999999971</v>
      </c>
      <c r="J104"/>
    </row>
    <row r="105" spans="1:10" s="60" customFormat="1" x14ac:dyDescent="0.45">
      <c r="A105">
        <f t="shared" si="3"/>
        <v>99</v>
      </c>
      <c r="B105" s="175" t="s">
        <v>266</v>
      </c>
      <c r="C105" s="77" t="s">
        <v>161</v>
      </c>
      <c r="D105" s="77"/>
      <c r="E105" s="77"/>
      <c r="F105" s="270">
        <v>361.99</v>
      </c>
      <c r="G105" s="117"/>
      <c r="H105" s="117"/>
      <c r="I105" s="271">
        <f t="shared" si="2"/>
        <v>65696.489999999976</v>
      </c>
      <c r="J105"/>
    </row>
    <row r="106" spans="1:10" s="60" customFormat="1" x14ac:dyDescent="0.45">
      <c r="A106">
        <f t="shared" si="3"/>
        <v>100</v>
      </c>
      <c r="B106" s="175" t="s">
        <v>266</v>
      </c>
      <c r="C106" s="77" t="s">
        <v>156</v>
      </c>
      <c r="D106" s="77"/>
      <c r="E106" s="77"/>
      <c r="F106" s="270">
        <v>417.52</v>
      </c>
      <c r="G106" s="117"/>
      <c r="H106" s="117"/>
      <c r="I106" s="271">
        <f t="shared" si="2"/>
        <v>66114.00999999998</v>
      </c>
      <c r="J106"/>
    </row>
    <row r="107" spans="1:10" s="60" customFormat="1" x14ac:dyDescent="0.45">
      <c r="A107">
        <f t="shared" si="3"/>
        <v>101</v>
      </c>
      <c r="B107" s="175" t="s">
        <v>265</v>
      </c>
      <c r="C107" s="77" t="s">
        <v>277</v>
      </c>
      <c r="D107" s="77"/>
      <c r="E107" s="77"/>
      <c r="F107" s="270">
        <v>0.1</v>
      </c>
      <c r="G107" s="117"/>
      <c r="H107" s="117"/>
      <c r="I107" s="271">
        <f t="shared" si="2"/>
        <v>66114.109999999986</v>
      </c>
      <c r="J107"/>
    </row>
    <row r="108" spans="1:10" s="60" customFormat="1" x14ac:dyDescent="0.45">
      <c r="A108">
        <f t="shared" si="3"/>
        <v>102</v>
      </c>
      <c r="B108" s="175" t="s">
        <v>265</v>
      </c>
      <c r="C108" s="77" t="s">
        <v>165</v>
      </c>
      <c r="D108" s="77"/>
      <c r="E108" s="77"/>
      <c r="F108" s="270">
        <v>513</v>
      </c>
      <c r="G108" s="117"/>
      <c r="H108" s="117"/>
      <c r="I108" s="271">
        <f t="shared" si="2"/>
        <v>66627.109999999986</v>
      </c>
      <c r="J108"/>
    </row>
    <row r="109" spans="1:10" s="60" customFormat="1" x14ac:dyDescent="0.45">
      <c r="A109">
        <f t="shared" si="3"/>
        <v>103</v>
      </c>
      <c r="B109" s="175" t="s">
        <v>265</v>
      </c>
      <c r="C109" s="77" t="s">
        <v>162</v>
      </c>
      <c r="D109" s="77"/>
      <c r="E109" s="77"/>
      <c r="F109" s="270">
        <v>474.67</v>
      </c>
      <c r="G109" s="117"/>
      <c r="H109" s="117"/>
      <c r="I109" s="271">
        <f t="shared" si="2"/>
        <v>67101.779999999984</v>
      </c>
      <c r="J109"/>
    </row>
    <row r="110" spans="1:10" s="60" customFormat="1" x14ac:dyDescent="0.45">
      <c r="A110">
        <f t="shared" si="3"/>
        <v>104</v>
      </c>
      <c r="B110" s="175" t="s">
        <v>265</v>
      </c>
      <c r="C110" s="77" t="s">
        <v>171</v>
      </c>
      <c r="D110" s="77"/>
      <c r="E110" s="77"/>
      <c r="F110" s="77"/>
      <c r="G110" s="117"/>
      <c r="H110" s="117">
        <v>0.05</v>
      </c>
      <c r="I110" s="271">
        <f t="shared" si="2"/>
        <v>67101.729999999981</v>
      </c>
      <c r="J110"/>
    </row>
    <row r="111" spans="1:10" s="60" customFormat="1" x14ac:dyDescent="0.45">
      <c r="A111">
        <f t="shared" si="3"/>
        <v>105</v>
      </c>
      <c r="B111" s="175" t="s">
        <v>265</v>
      </c>
      <c r="C111" s="77" t="s">
        <v>162</v>
      </c>
      <c r="D111" s="77"/>
      <c r="E111" s="77"/>
      <c r="F111" s="270">
        <v>1500</v>
      </c>
      <c r="G111" s="117"/>
      <c r="H111" s="117"/>
      <c r="I111" s="271">
        <f t="shared" si="2"/>
        <v>68601.729999999981</v>
      </c>
      <c r="J111"/>
    </row>
    <row r="112" spans="1:10" s="60" customFormat="1" x14ac:dyDescent="0.45">
      <c r="A112">
        <f t="shared" si="3"/>
        <v>106</v>
      </c>
      <c r="B112" s="175" t="s">
        <v>265</v>
      </c>
      <c r="C112" s="77" t="s">
        <v>161</v>
      </c>
      <c r="D112" s="77"/>
      <c r="E112" s="77"/>
      <c r="F112" s="270">
        <v>882.15</v>
      </c>
      <c r="G112" s="117"/>
      <c r="H112" s="117"/>
      <c r="I112" s="271">
        <f t="shared" si="2"/>
        <v>69483.879999999976</v>
      </c>
      <c r="J112"/>
    </row>
    <row r="113" spans="1:10" s="60" customFormat="1" x14ac:dyDescent="0.45">
      <c r="A113">
        <f t="shared" si="3"/>
        <v>107</v>
      </c>
      <c r="B113" s="175" t="s">
        <v>265</v>
      </c>
      <c r="C113" s="77" t="s">
        <v>161</v>
      </c>
      <c r="D113" s="77"/>
      <c r="E113" s="77"/>
      <c r="F113" s="270">
        <v>427.26</v>
      </c>
      <c r="G113" s="117"/>
      <c r="H113" s="117"/>
      <c r="I113" s="271">
        <f t="shared" si="2"/>
        <v>69911.13999999997</v>
      </c>
      <c r="J113"/>
    </row>
    <row r="114" spans="1:10" s="60" customFormat="1" x14ac:dyDescent="0.45">
      <c r="A114">
        <f t="shared" si="3"/>
        <v>108</v>
      </c>
      <c r="B114" s="175" t="s">
        <v>265</v>
      </c>
      <c r="C114" s="77" t="s">
        <v>161</v>
      </c>
      <c r="D114" s="77"/>
      <c r="E114" s="77"/>
      <c r="F114" s="270">
        <v>414.31</v>
      </c>
      <c r="G114" s="117"/>
      <c r="H114" s="117"/>
      <c r="I114" s="271">
        <f t="shared" si="2"/>
        <v>70325.449999999968</v>
      </c>
      <c r="J114"/>
    </row>
    <row r="115" spans="1:10" s="60" customFormat="1" x14ac:dyDescent="0.45">
      <c r="A115">
        <f t="shared" si="3"/>
        <v>109</v>
      </c>
      <c r="B115" s="175" t="s">
        <v>265</v>
      </c>
      <c r="C115" s="77" t="s">
        <v>156</v>
      </c>
      <c r="D115" s="77"/>
      <c r="E115" s="77"/>
      <c r="F115" s="270">
        <v>371.42</v>
      </c>
      <c r="G115" s="117"/>
      <c r="H115" s="117"/>
      <c r="I115" s="271">
        <f t="shared" si="2"/>
        <v>70696.869999999966</v>
      </c>
      <c r="J115"/>
    </row>
    <row r="116" spans="1:10" s="60" customFormat="1" x14ac:dyDescent="0.45">
      <c r="A116">
        <f t="shared" si="3"/>
        <v>110</v>
      </c>
      <c r="B116" s="175" t="s">
        <v>267</v>
      </c>
      <c r="C116" s="77" t="s">
        <v>268</v>
      </c>
      <c r="D116" s="77"/>
      <c r="E116" s="77"/>
      <c r="F116" s="77"/>
      <c r="G116" s="273">
        <v>74.989999999999995</v>
      </c>
      <c r="H116" s="117"/>
      <c r="I116" s="271">
        <f t="shared" si="2"/>
        <v>70621.879999999961</v>
      </c>
      <c r="J116"/>
    </row>
    <row r="117" spans="1:10" s="60" customFormat="1" x14ac:dyDescent="0.45">
      <c r="A117">
        <f t="shared" si="3"/>
        <v>111</v>
      </c>
      <c r="B117" s="175" t="s">
        <v>267</v>
      </c>
      <c r="C117" s="77" t="s">
        <v>171</v>
      </c>
      <c r="D117" s="77"/>
      <c r="E117" s="77"/>
      <c r="F117" s="77"/>
      <c r="G117" s="117"/>
      <c r="H117" s="117">
        <v>0.05</v>
      </c>
      <c r="I117" s="271">
        <f t="shared" si="2"/>
        <v>70621.829999999958</v>
      </c>
      <c r="J117"/>
    </row>
    <row r="118" spans="1:10" s="60" customFormat="1" x14ac:dyDescent="0.45">
      <c r="A118">
        <f t="shared" si="3"/>
        <v>112</v>
      </c>
      <c r="B118" s="175" t="s">
        <v>267</v>
      </c>
      <c r="C118" s="77" t="s">
        <v>273</v>
      </c>
      <c r="D118" s="77"/>
      <c r="E118" s="77"/>
      <c r="F118" s="270">
        <v>381.9</v>
      </c>
      <c r="G118" s="117"/>
      <c r="H118" s="117"/>
      <c r="I118" s="271">
        <f t="shared" si="2"/>
        <v>71003.729999999952</v>
      </c>
      <c r="J118"/>
    </row>
    <row r="119" spans="1:10" s="60" customFormat="1" x14ac:dyDescent="0.45">
      <c r="A119">
        <f t="shared" si="3"/>
        <v>113</v>
      </c>
      <c r="B119" s="175" t="s">
        <v>267</v>
      </c>
      <c r="C119" s="77" t="s">
        <v>154</v>
      </c>
      <c r="D119" s="77"/>
      <c r="E119" s="77"/>
      <c r="F119" s="270">
        <v>400</v>
      </c>
      <c r="G119" s="117"/>
      <c r="H119" s="117"/>
      <c r="I119" s="271">
        <f t="shared" si="2"/>
        <v>71403.729999999952</v>
      </c>
      <c r="J119"/>
    </row>
    <row r="120" spans="1:10" s="60" customFormat="1" x14ac:dyDescent="0.45">
      <c r="A120">
        <f t="shared" si="3"/>
        <v>114</v>
      </c>
      <c r="B120" s="175" t="s">
        <v>267</v>
      </c>
      <c r="C120" s="77" t="s">
        <v>154</v>
      </c>
      <c r="D120" s="77"/>
      <c r="E120" s="77"/>
      <c r="F120" s="270">
        <v>405.88</v>
      </c>
      <c r="G120" s="117"/>
      <c r="H120" s="117"/>
      <c r="I120" s="271">
        <f t="shared" si="2"/>
        <v>71809.609999999957</v>
      </c>
      <c r="J120"/>
    </row>
    <row r="121" spans="1:10" s="60" customFormat="1" x14ac:dyDescent="0.45">
      <c r="A121">
        <f t="shared" si="3"/>
        <v>115</v>
      </c>
      <c r="B121" s="175" t="s">
        <v>267</v>
      </c>
      <c r="C121" s="77" t="s">
        <v>274</v>
      </c>
      <c r="D121" s="77"/>
      <c r="E121" s="77"/>
      <c r="F121" s="270">
        <v>1557.8</v>
      </c>
      <c r="G121" s="117"/>
      <c r="H121" s="117"/>
      <c r="I121" s="271">
        <f t="shared" si="2"/>
        <v>73367.40999999996</v>
      </c>
      <c r="J121"/>
    </row>
    <row r="122" spans="1:10" s="60" customFormat="1" x14ac:dyDescent="0.45">
      <c r="A122">
        <f t="shared" si="3"/>
        <v>116</v>
      </c>
      <c r="B122" s="175" t="s">
        <v>267</v>
      </c>
      <c r="C122" s="77" t="s">
        <v>160</v>
      </c>
      <c r="D122" s="77"/>
      <c r="E122" s="77"/>
      <c r="F122" s="77"/>
      <c r="G122" s="272">
        <v>440</v>
      </c>
      <c r="H122" s="117"/>
      <c r="I122" s="271">
        <f t="shared" si="2"/>
        <v>72927.40999999996</v>
      </c>
      <c r="J122"/>
    </row>
    <row r="123" spans="1:10" s="60" customFormat="1" x14ac:dyDescent="0.45">
      <c r="A123">
        <f t="shared" si="3"/>
        <v>117</v>
      </c>
      <c r="B123" s="175" t="s">
        <v>272</v>
      </c>
      <c r="C123" s="77" t="s">
        <v>171</v>
      </c>
      <c r="D123" s="77"/>
      <c r="E123" s="77"/>
      <c r="F123" s="77"/>
      <c r="G123" s="117"/>
      <c r="H123" s="117">
        <v>0.05</v>
      </c>
      <c r="I123" s="271">
        <f t="shared" si="2"/>
        <v>72927.359999999957</v>
      </c>
      <c r="J123"/>
    </row>
    <row r="124" spans="1:10" s="60" customFormat="1" x14ac:dyDescent="0.45">
      <c r="A124">
        <f t="shared" si="3"/>
        <v>118</v>
      </c>
      <c r="B124" s="175" t="s">
        <v>272</v>
      </c>
      <c r="C124" s="77" t="s">
        <v>276</v>
      </c>
      <c r="D124" s="77"/>
      <c r="E124" s="77"/>
      <c r="F124" s="77"/>
      <c r="G124" s="272">
        <v>1307</v>
      </c>
      <c r="H124" s="117"/>
      <c r="I124" s="271">
        <f t="shared" si="2"/>
        <v>71620.359999999957</v>
      </c>
      <c r="J124"/>
    </row>
    <row r="125" spans="1:10" s="60" customFormat="1" x14ac:dyDescent="0.45">
      <c r="A125">
        <f t="shared" si="3"/>
        <v>119</v>
      </c>
      <c r="B125" s="175" t="s">
        <v>272</v>
      </c>
      <c r="C125" s="77" t="s">
        <v>275</v>
      </c>
      <c r="D125" s="77"/>
      <c r="E125" s="77"/>
      <c r="F125" s="77"/>
      <c r="G125" s="272">
        <v>313</v>
      </c>
      <c r="H125" s="117"/>
      <c r="I125" s="271">
        <f t="shared" si="2"/>
        <v>71307.359999999957</v>
      </c>
      <c r="J125"/>
    </row>
    <row r="126" spans="1:10" s="60" customFormat="1" x14ac:dyDescent="0.45">
      <c r="A126">
        <f t="shared" si="3"/>
        <v>120</v>
      </c>
      <c r="B126" s="175" t="s">
        <v>272</v>
      </c>
      <c r="C126" s="77" t="s">
        <v>160</v>
      </c>
      <c r="D126" s="77"/>
      <c r="E126" s="77"/>
      <c r="F126" s="77"/>
      <c r="G126" s="273">
        <v>45</v>
      </c>
      <c r="H126" s="117"/>
      <c r="I126" s="271">
        <f t="shared" si="2"/>
        <v>71262.359999999957</v>
      </c>
      <c r="J126"/>
    </row>
    <row r="127" spans="1:10" s="60" customFormat="1" x14ac:dyDescent="0.45">
      <c r="A127">
        <f t="shared" si="3"/>
        <v>121</v>
      </c>
      <c r="B127" s="175" t="s">
        <v>272</v>
      </c>
      <c r="C127" s="77" t="s">
        <v>154</v>
      </c>
      <c r="D127" s="77"/>
      <c r="E127" s="77"/>
      <c r="F127" s="270">
        <v>456</v>
      </c>
      <c r="G127" s="117"/>
      <c r="H127" s="117"/>
      <c r="I127" s="271">
        <f t="shared" si="2"/>
        <v>71718.359999999957</v>
      </c>
      <c r="J127"/>
    </row>
    <row r="128" spans="1:10" s="60" customFormat="1" x14ac:dyDescent="0.45">
      <c r="A128">
        <f t="shared" si="3"/>
        <v>122</v>
      </c>
      <c r="B128" s="175" t="s">
        <v>272</v>
      </c>
      <c r="C128" s="77" t="s">
        <v>165</v>
      </c>
      <c r="D128" s="77"/>
      <c r="E128" s="77"/>
      <c r="F128" s="270">
        <v>450</v>
      </c>
      <c r="G128" s="117"/>
      <c r="H128" s="117"/>
      <c r="I128" s="271">
        <f t="shared" si="2"/>
        <v>72168.359999999957</v>
      </c>
      <c r="J128"/>
    </row>
    <row r="129" spans="1:10" s="60" customFormat="1" x14ac:dyDescent="0.45">
      <c r="A129">
        <f t="shared" si="3"/>
        <v>123</v>
      </c>
      <c r="B129" s="175" t="s">
        <v>272</v>
      </c>
      <c r="C129" s="77" t="s">
        <v>156</v>
      </c>
      <c r="D129" s="77"/>
      <c r="E129" s="77"/>
      <c r="F129" s="270">
        <v>439.85</v>
      </c>
      <c r="G129" s="117"/>
      <c r="H129" s="117"/>
      <c r="I129" s="271">
        <f t="shared" si="2"/>
        <v>72608.209999999963</v>
      </c>
      <c r="J129"/>
    </row>
    <row r="130" spans="1:10" s="60" customFormat="1" x14ac:dyDescent="0.45">
      <c r="A130">
        <f t="shared" si="3"/>
        <v>124</v>
      </c>
      <c r="B130" s="175" t="s">
        <v>272</v>
      </c>
      <c r="C130" s="77" t="s">
        <v>156</v>
      </c>
      <c r="D130" s="77"/>
      <c r="E130" s="77"/>
      <c r="F130" s="270">
        <v>430</v>
      </c>
      <c r="G130" s="117"/>
      <c r="H130" s="117"/>
      <c r="I130" s="271">
        <f t="shared" si="2"/>
        <v>73038.209999999963</v>
      </c>
      <c r="J130"/>
    </row>
    <row r="131" spans="1:10" s="60" customFormat="1" x14ac:dyDescent="0.45">
      <c r="A131">
        <f t="shared" si="3"/>
        <v>125</v>
      </c>
      <c r="B131" s="175" t="s">
        <v>272</v>
      </c>
      <c r="C131" s="77" t="s">
        <v>168</v>
      </c>
      <c r="D131" s="77"/>
      <c r="E131" s="77"/>
      <c r="F131" s="270">
        <v>421.08</v>
      </c>
      <c r="G131" s="117"/>
      <c r="H131" s="117"/>
      <c r="I131" s="271">
        <f t="shared" si="2"/>
        <v>73459.289999999964</v>
      </c>
      <c r="J131"/>
    </row>
    <row r="132" spans="1:10" s="60" customFormat="1" x14ac:dyDescent="0.45">
      <c r="A132">
        <f t="shared" si="3"/>
        <v>126</v>
      </c>
      <c r="B132" s="175" t="s">
        <v>272</v>
      </c>
      <c r="C132" s="77" t="s">
        <v>156</v>
      </c>
      <c r="D132" s="77"/>
      <c r="E132" s="77"/>
      <c r="F132" s="270">
        <v>406.99</v>
      </c>
      <c r="G132" s="117"/>
      <c r="H132" s="117"/>
      <c r="I132" s="271">
        <f t="shared" si="2"/>
        <v>73866.27999999997</v>
      </c>
      <c r="J132"/>
    </row>
    <row r="133" spans="1:10" s="60" customFormat="1" x14ac:dyDescent="0.45">
      <c r="A133">
        <f t="shared" si="3"/>
        <v>127</v>
      </c>
      <c r="B133" s="175" t="s">
        <v>272</v>
      </c>
      <c r="C133" s="77" t="s">
        <v>156</v>
      </c>
      <c r="D133" s="77"/>
      <c r="E133" s="77"/>
      <c r="F133" s="270">
        <v>400</v>
      </c>
      <c r="G133" s="117"/>
      <c r="H133" s="117"/>
      <c r="I133" s="271">
        <f t="shared" si="2"/>
        <v>74266.27999999997</v>
      </c>
      <c r="J133"/>
    </row>
    <row r="134" spans="1:10" s="60" customFormat="1" x14ac:dyDescent="0.45">
      <c r="A134">
        <f t="shared" si="3"/>
        <v>128</v>
      </c>
      <c r="B134" s="175" t="s">
        <v>272</v>
      </c>
      <c r="C134" s="77" t="s">
        <v>168</v>
      </c>
      <c r="D134" s="77"/>
      <c r="E134" s="77"/>
      <c r="F134" s="270">
        <v>398.44</v>
      </c>
      <c r="G134" s="117"/>
      <c r="H134" s="117"/>
      <c r="I134" s="271">
        <f t="shared" si="2"/>
        <v>74664.719999999972</v>
      </c>
      <c r="J134"/>
    </row>
    <row r="135" spans="1:10" s="60" customFormat="1" x14ac:dyDescent="0.45">
      <c r="A135">
        <f t="shared" si="3"/>
        <v>129</v>
      </c>
      <c r="B135" s="175" t="s">
        <v>272</v>
      </c>
      <c r="C135" s="77" t="s">
        <v>161</v>
      </c>
      <c r="D135" s="77"/>
      <c r="E135" s="77"/>
      <c r="F135" s="270">
        <v>396.77</v>
      </c>
      <c r="G135" s="117"/>
      <c r="H135" s="117"/>
      <c r="I135" s="271">
        <f t="shared" ref="I135:I198" si="4">I134+F135-G135-H135</f>
        <v>75061.489999999976</v>
      </c>
      <c r="J135"/>
    </row>
    <row r="136" spans="1:10" s="60" customFormat="1" x14ac:dyDescent="0.45">
      <c r="A136">
        <f t="shared" ref="A136:A198" si="5">ROW()-6</f>
        <v>130</v>
      </c>
      <c r="B136" s="175" t="s">
        <v>272</v>
      </c>
      <c r="C136" s="77" t="s">
        <v>154</v>
      </c>
      <c r="D136" s="77"/>
      <c r="E136" s="77"/>
      <c r="F136" s="270">
        <v>395.95</v>
      </c>
      <c r="G136" s="117"/>
      <c r="H136" s="117"/>
      <c r="I136" s="271">
        <f t="shared" si="4"/>
        <v>75457.439999999973</v>
      </c>
      <c r="J136"/>
    </row>
    <row r="137" spans="1:10" s="60" customFormat="1" x14ac:dyDescent="0.45">
      <c r="A137">
        <f t="shared" si="5"/>
        <v>131</v>
      </c>
      <c r="B137" s="175" t="s">
        <v>272</v>
      </c>
      <c r="C137" s="77" t="s">
        <v>168</v>
      </c>
      <c r="D137" s="77"/>
      <c r="E137" s="77"/>
      <c r="F137" s="270">
        <v>385</v>
      </c>
      <c r="G137" s="117"/>
      <c r="H137" s="117"/>
      <c r="I137" s="271">
        <f t="shared" si="4"/>
        <v>75842.439999999973</v>
      </c>
      <c r="J137"/>
    </row>
    <row r="138" spans="1:10" s="60" customFormat="1" x14ac:dyDescent="0.45">
      <c r="A138">
        <f t="shared" si="5"/>
        <v>132</v>
      </c>
      <c r="B138" s="175" t="s">
        <v>272</v>
      </c>
      <c r="C138" s="77" t="s">
        <v>161</v>
      </c>
      <c r="D138" s="77"/>
      <c r="E138" s="77"/>
      <c r="F138" s="270">
        <v>381.9</v>
      </c>
      <c r="G138" s="117"/>
      <c r="H138" s="117"/>
      <c r="I138" s="271">
        <f t="shared" si="4"/>
        <v>76224.339999999967</v>
      </c>
      <c r="J138"/>
    </row>
    <row r="139" spans="1:10" s="60" customFormat="1" x14ac:dyDescent="0.45">
      <c r="A139">
        <f t="shared" si="5"/>
        <v>133</v>
      </c>
      <c r="B139" s="175" t="s">
        <v>272</v>
      </c>
      <c r="C139" s="77" t="s">
        <v>162</v>
      </c>
      <c r="D139" s="77"/>
      <c r="E139" s="77"/>
      <c r="F139" s="270">
        <v>379.56</v>
      </c>
      <c r="G139" s="117"/>
      <c r="H139" s="117"/>
      <c r="I139" s="271">
        <f t="shared" si="4"/>
        <v>76603.899999999965</v>
      </c>
      <c r="J139"/>
    </row>
    <row r="140" spans="1:10" s="60" customFormat="1" x14ac:dyDescent="0.45">
      <c r="A140">
        <f t="shared" si="5"/>
        <v>134</v>
      </c>
      <c r="B140" s="175" t="s">
        <v>272</v>
      </c>
      <c r="C140" s="77" t="s">
        <v>156</v>
      </c>
      <c r="D140" s="77"/>
      <c r="E140" s="77"/>
      <c r="F140" s="270">
        <v>375.54</v>
      </c>
      <c r="G140" s="117"/>
      <c r="H140" s="117"/>
      <c r="I140" s="271">
        <f t="shared" si="4"/>
        <v>76979.439999999959</v>
      </c>
      <c r="J140"/>
    </row>
    <row r="141" spans="1:10" s="60" customFormat="1" x14ac:dyDescent="0.45">
      <c r="A141">
        <f t="shared" si="5"/>
        <v>135</v>
      </c>
      <c r="B141" s="175" t="s">
        <v>272</v>
      </c>
      <c r="C141" s="77" t="s">
        <v>156</v>
      </c>
      <c r="D141" s="77"/>
      <c r="E141" s="77"/>
      <c r="F141" s="270">
        <v>360</v>
      </c>
      <c r="G141" s="117"/>
      <c r="H141" s="117"/>
      <c r="I141" s="271">
        <f t="shared" si="4"/>
        <v>77339.439999999959</v>
      </c>
      <c r="J141"/>
    </row>
    <row r="142" spans="1:10" s="60" customFormat="1" x14ac:dyDescent="0.45">
      <c r="A142">
        <f t="shared" si="5"/>
        <v>136</v>
      </c>
      <c r="B142" s="175" t="s">
        <v>272</v>
      </c>
      <c r="C142" s="77" t="s">
        <v>156</v>
      </c>
      <c r="D142" s="77"/>
      <c r="E142" s="77"/>
      <c r="F142" s="270">
        <v>357.94</v>
      </c>
      <c r="G142" s="117"/>
      <c r="H142" s="117"/>
      <c r="I142" s="271">
        <f t="shared" si="4"/>
        <v>77697.379999999961</v>
      </c>
      <c r="J142"/>
    </row>
    <row r="143" spans="1:10" s="60" customFormat="1" x14ac:dyDescent="0.45">
      <c r="A143">
        <f t="shared" si="5"/>
        <v>137</v>
      </c>
      <c r="B143" s="175" t="s">
        <v>272</v>
      </c>
      <c r="C143" s="77" t="s">
        <v>156</v>
      </c>
      <c r="D143" s="77"/>
      <c r="E143" s="77"/>
      <c r="F143" s="270">
        <v>349.82</v>
      </c>
      <c r="G143" s="117"/>
      <c r="H143" s="117"/>
      <c r="I143" s="271">
        <f t="shared" si="4"/>
        <v>78047.199999999968</v>
      </c>
      <c r="J143"/>
    </row>
    <row r="144" spans="1:10" s="60" customFormat="1" x14ac:dyDescent="0.45">
      <c r="A144">
        <f t="shared" si="5"/>
        <v>138</v>
      </c>
      <c r="B144" s="175" t="s">
        <v>272</v>
      </c>
      <c r="C144" s="77" t="s">
        <v>168</v>
      </c>
      <c r="D144" s="77"/>
      <c r="E144" s="77"/>
      <c r="F144" s="270">
        <v>334</v>
      </c>
      <c r="G144" s="117"/>
      <c r="H144" s="117"/>
      <c r="I144" s="271">
        <f t="shared" si="4"/>
        <v>78381.199999999968</v>
      </c>
      <c r="J144"/>
    </row>
    <row r="145" spans="1:10" s="60" customFormat="1" x14ac:dyDescent="0.45">
      <c r="A145">
        <f t="shared" si="5"/>
        <v>139</v>
      </c>
      <c r="B145" s="175" t="s">
        <v>272</v>
      </c>
      <c r="C145" s="77" t="s">
        <v>168</v>
      </c>
      <c r="D145" s="77"/>
      <c r="E145" s="77"/>
      <c r="F145" s="270">
        <v>300</v>
      </c>
      <c r="G145" s="117"/>
      <c r="H145" s="117"/>
      <c r="I145" s="271">
        <f t="shared" si="4"/>
        <v>78681.199999999968</v>
      </c>
      <c r="J145"/>
    </row>
    <row r="146" spans="1:10" s="60" customFormat="1" x14ac:dyDescent="0.45">
      <c r="A146">
        <f t="shared" si="5"/>
        <v>140</v>
      </c>
      <c r="B146" s="175" t="s">
        <v>271</v>
      </c>
      <c r="C146" s="77" t="s">
        <v>168</v>
      </c>
      <c r="D146" s="77"/>
      <c r="E146" s="77"/>
      <c r="F146" s="270">
        <v>316.32</v>
      </c>
      <c r="G146" s="117"/>
      <c r="H146" s="117"/>
      <c r="I146" s="271">
        <f t="shared" si="4"/>
        <v>78997.519999999975</v>
      </c>
      <c r="J146"/>
    </row>
    <row r="147" spans="1:10" s="60" customFormat="1" x14ac:dyDescent="0.45">
      <c r="A147">
        <f t="shared" si="5"/>
        <v>141</v>
      </c>
      <c r="B147" s="175" t="s">
        <v>271</v>
      </c>
      <c r="C147" s="77" t="s">
        <v>208</v>
      </c>
      <c r="D147" s="77"/>
      <c r="E147" s="77"/>
      <c r="F147" s="270">
        <v>350.94</v>
      </c>
      <c r="G147" s="117"/>
      <c r="H147" s="117"/>
      <c r="I147" s="271">
        <f t="shared" si="4"/>
        <v>79348.459999999977</v>
      </c>
      <c r="J147"/>
    </row>
    <row r="148" spans="1:10" s="60" customFormat="1" x14ac:dyDescent="0.45">
      <c r="A148">
        <f t="shared" si="5"/>
        <v>142</v>
      </c>
      <c r="B148" s="175" t="s">
        <v>271</v>
      </c>
      <c r="C148" s="77" t="s">
        <v>154</v>
      </c>
      <c r="D148" s="77"/>
      <c r="E148" s="77"/>
      <c r="F148" s="270">
        <v>352.7</v>
      </c>
      <c r="G148" s="117"/>
      <c r="H148" s="117"/>
      <c r="I148" s="271">
        <f t="shared" si="4"/>
        <v>79701.159999999974</v>
      </c>
      <c r="J148"/>
    </row>
    <row r="149" spans="1:10" s="60" customFormat="1" x14ac:dyDescent="0.45">
      <c r="A149">
        <f t="shared" si="5"/>
        <v>143</v>
      </c>
      <c r="B149" s="175" t="s">
        <v>271</v>
      </c>
      <c r="C149" s="77" t="s">
        <v>171</v>
      </c>
      <c r="D149" s="77"/>
      <c r="E149" s="77"/>
      <c r="F149" s="77"/>
      <c r="G149" s="117"/>
      <c r="H149" s="117">
        <v>0.05</v>
      </c>
      <c r="I149" s="271">
        <f t="shared" si="4"/>
        <v>79701.109999999971</v>
      </c>
      <c r="J149"/>
    </row>
    <row r="150" spans="1:10" s="60" customFormat="1" x14ac:dyDescent="0.45">
      <c r="A150">
        <f t="shared" si="5"/>
        <v>144</v>
      </c>
      <c r="B150" s="175" t="s">
        <v>271</v>
      </c>
      <c r="C150" s="77" t="s">
        <v>154</v>
      </c>
      <c r="D150" s="77"/>
      <c r="E150" s="77"/>
      <c r="F150" s="270">
        <v>356.23</v>
      </c>
      <c r="G150" s="117"/>
      <c r="H150" s="117"/>
      <c r="I150" s="271">
        <f t="shared" si="4"/>
        <v>80057.339999999967</v>
      </c>
      <c r="J150"/>
    </row>
    <row r="151" spans="1:10" s="60" customFormat="1" x14ac:dyDescent="0.45">
      <c r="A151">
        <f t="shared" si="5"/>
        <v>145</v>
      </c>
      <c r="B151" s="175" t="s">
        <v>271</v>
      </c>
      <c r="C151" s="77" t="s">
        <v>154</v>
      </c>
      <c r="D151" s="77"/>
      <c r="E151" s="77"/>
      <c r="F151" s="270">
        <v>363.81</v>
      </c>
      <c r="G151" s="117"/>
      <c r="H151" s="117"/>
      <c r="I151" s="271">
        <f t="shared" si="4"/>
        <v>80421.149999999965</v>
      </c>
      <c r="J151"/>
    </row>
    <row r="152" spans="1:10" s="60" customFormat="1" x14ac:dyDescent="0.45">
      <c r="A152">
        <f t="shared" si="5"/>
        <v>146</v>
      </c>
      <c r="B152" s="175" t="s">
        <v>271</v>
      </c>
      <c r="C152" s="77" t="s">
        <v>156</v>
      </c>
      <c r="D152" s="77"/>
      <c r="E152" s="77"/>
      <c r="F152" s="270">
        <v>365</v>
      </c>
      <c r="G152" s="117"/>
      <c r="H152" s="117"/>
      <c r="I152" s="271">
        <f t="shared" si="4"/>
        <v>80786.149999999965</v>
      </c>
      <c r="J152"/>
    </row>
    <row r="153" spans="1:10" s="60" customFormat="1" x14ac:dyDescent="0.45">
      <c r="A153">
        <f t="shared" si="5"/>
        <v>147</v>
      </c>
      <c r="B153" s="175" t="s">
        <v>271</v>
      </c>
      <c r="C153" s="77" t="s">
        <v>156</v>
      </c>
      <c r="D153" s="77"/>
      <c r="E153" s="77"/>
      <c r="F153" s="270">
        <v>384.11</v>
      </c>
      <c r="G153" s="117"/>
      <c r="H153" s="117"/>
      <c r="I153" s="271">
        <f t="shared" si="4"/>
        <v>81170.259999999966</v>
      </c>
      <c r="J153"/>
    </row>
    <row r="154" spans="1:10" s="60" customFormat="1" x14ac:dyDescent="0.45">
      <c r="A154">
        <f t="shared" si="5"/>
        <v>148</v>
      </c>
      <c r="B154" s="175" t="s">
        <v>271</v>
      </c>
      <c r="C154" s="77" t="s">
        <v>156</v>
      </c>
      <c r="D154" s="77"/>
      <c r="E154" s="77"/>
      <c r="F154" s="270">
        <v>389.08</v>
      </c>
      <c r="G154" s="117"/>
      <c r="H154" s="117"/>
      <c r="I154" s="271">
        <f t="shared" si="4"/>
        <v>81559.339999999967</v>
      </c>
      <c r="J154"/>
    </row>
    <row r="155" spans="1:10" s="60" customFormat="1" x14ac:dyDescent="0.45">
      <c r="A155">
        <f t="shared" si="5"/>
        <v>149</v>
      </c>
      <c r="B155" s="175" t="s">
        <v>271</v>
      </c>
      <c r="C155" s="77" t="s">
        <v>156</v>
      </c>
      <c r="D155" s="77"/>
      <c r="E155" s="77"/>
      <c r="F155" s="270">
        <v>390.24</v>
      </c>
      <c r="G155" s="117"/>
      <c r="H155" s="117"/>
      <c r="I155" s="271">
        <f t="shared" si="4"/>
        <v>81949.579999999973</v>
      </c>
      <c r="J155"/>
    </row>
    <row r="156" spans="1:10" s="60" customFormat="1" x14ac:dyDescent="0.45">
      <c r="A156">
        <f t="shared" si="5"/>
        <v>150</v>
      </c>
      <c r="B156" s="175" t="s">
        <v>271</v>
      </c>
      <c r="C156" s="77" t="s">
        <v>168</v>
      </c>
      <c r="D156" s="77"/>
      <c r="E156" s="77"/>
      <c r="F156" s="270">
        <v>399.41</v>
      </c>
      <c r="G156" s="117"/>
      <c r="H156" s="117"/>
      <c r="I156" s="271">
        <f t="shared" si="4"/>
        <v>82348.989999999976</v>
      </c>
      <c r="J156"/>
    </row>
    <row r="157" spans="1:10" s="60" customFormat="1" x14ac:dyDescent="0.45">
      <c r="A157">
        <f t="shared" si="5"/>
        <v>151</v>
      </c>
      <c r="B157" s="175" t="s">
        <v>271</v>
      </c>
      <c r="C157" s="77" t="s">
        <v>154</v>
      </c>
      <c r="D157" s="77"/>
      <c r="E157" s="77"/>
      <c r="F157" s="270">
        <v>368.08</v>
      </c>
      <c r="G157" s="117"/>
      <c r="H157" s="117"/>
      <c r="I157" s="271">
        <f t="shared" si="4"/>
        <v>82717.069999999978</v>
      </c>
      <c r="J157"/>
    </row>
    <row r="158" spans="1:10" s="60" customFormat="1" x14ac:dyDescent="0.45">
      <c r="A158">
        <f t="shared" si="5"/>
        <v>152</v>
      </c>
      <c r="B158" s="175" t="s">
        <v>271</v>
      </c>
      <c r="C158" s="77" t="s">
        <v>154</v>
      </c>
      <c r="D158" s="77"/>
      <c r="E158" s="77"/>
      <c r="F158" s="270">
        <v>400</v>
      </c>
      <c r="G158" s="117"/>
      <c r="H158" s="117"/>
      <c r="I158" s="271">
        <f t="shared" si="4"/>
        <v>83117.069999999978</v>
      </c>
      <c r="J158"/>
    </row>
    <row r="159" spans="1:10" s="60" customFormat="1" x14ac:dyDescent="0.45">
      <c r="A159">
        <f t="shared" si="5"/>
        <v>153</v>
      </c>
      <c r="B159" s="175" t="s">
        <v>271</v>
      </c>
      <c r="C159" s="77" t="s">
        <v>160</v>
      </c>
      <c r="D159" s="77"/>
      <c r="E159" s="77"/>
      <c r="F159" s="77"/>
      <c r="G159" s="285">
        <v>3.3</v>
      </c>
      <c r="H159" s="117"/>
      <c r="I159" s="271">
        <f t="shared" si="4"/>
        <v>83113.769999999975</v>
      </c>
      <c r="J159"/>
    </row>
    <row r="160" spans="1:10" s="60" customFormat="1" x14ac:dyDescent="0.45">
      <c r="A160">
        <f t="shared" si="5"/>
        <v>154</v>
      </c>
      <c r="B160" s="175" t="s">
        <v>284</v>
      </c>
      <c r="C160" s="77" t="s">
        <v>160</v>
      </c>
      <c r="D160" s="77"/>
      <c r="E160" s="77"/>
      <c r="F160" s="77"/>
      <c r="G160" s="285">
        <v>21.5</v>
      </c>
      <c r="H160" s="117"/>
      <c r="I160" s="271">
        <f t="shared" si="4"/>
        <v>83092.269999999975</v>
      </c>
      <c r="J160"/>
    </row>
    <row r="161" spans="1:10" s="60" customFormat="1" x14ac:dyDescent="0.45">
      <c r="A161">
        <f t="shared" si="5"/>
        <v>155</v>
      </c>
      <c r="B161" s="175" t="s">
        <v>271</v>
      </c>
      <c r="C161" s="77" t="s">
        <v>154</v>
      </c>
      <c r="D161" s="77"/>
      <c r="E161" s="77"/>
      <c r="F161" s="270">
        <v>400</v>
      </c>
      <c r="G161" s="117"/>
      <c r="H161" s="117"/>
      <c r="I161" s="271">
        <f t="shared" si="4"/>
        <v>83492.269999999975</v>
      </c>
      <c r="J161"/>
    </row>
    <row r="162" spans="1:10" s="60" customFormat="1" x14ac:dyDescent="0.45">
      <c r="A162">
        <f t="shared" si="5"/>
        <v>156</v>
      </c>
      <c r="B162" s="175" t="s">
        <v>271</v>
      </c>
      <c r="C162" s="77" t="s">
        <v>161</v>
      </c>
      <c r="D162" s="77"/>
      <c r="E162" s="77"/>
      <c r="F162" s="270">
        <v>440.64</v>
      </c>
      <c r="G162" s="117"/>
      <c r="H162" s="117"/>
      <c r="I162" s="271">
        <f t="shared" si="4"/>
        <v>83932.909999999974</v>
      </c>
      <c r="J162"/>
    </row>
    <row r="163" spans="1:10" s="60" customFormat="1" x14ac:dyDescent="0.45">
      <c r="A163">
        <f t="shared" si="5"/>
        <v>157</v>
      </c>
      <c r="B163" s="175" t="s">
        <v>271</v>
      </c>
      <c r="C163" s="77" t="s">
        <v>154</v>
      </c>
      <c r="D163" s="77"/>
      <c r="E163" s="77"/>
      <c r="F163" s="270">
        <v>478.12</v>
      </c>
      <c r="G163" s="117"/>
      <c r="H163" s="117"/>
      <c r="I163" s="271">
        <f t="shared" si="4"/>
        <v>84411.02999999997</v>
      </c>
      <c r="J163"/>
    </row>
    <row r="164" spans="1:10" s="60" customFormat="1" x14ac:dyDescent="0.45">
      <c r="A164">
        <f t="shared" si="5"/>
        <v>158</v>
      </c>
      <c r="B164" s="175" t="s">
        <v>271</v>
      </c>
      <c r="C164" s="77" t="s">
        <v>156</v>
      </c>
      <c r="D164" s="77"/>
      <c r="E164" s="77"/>
      <c r="F164" s="270">
        <v>493.92</v>
      </c>
      <c r="G164" s="117"/>
      <c r="H164" s="117"/>
      <c r="I164" s="271">
        <f t="shared" si="4"/>
        <v>84904.949999999968</v>
      </c>
      <c r="J164"/>
    </row>
    <row r="165" spans="1:10" s="60" customFormat="1" x14ac:dyDescent="0.45">
      <c r="A165">
        <f t="shared" si="5"/>
        <v>159</v>
      </c>
      <c r="B165" s="175" t="s">
        <v>271</v>
      </c>
      <c r="C165" s="77" t="s">
        <v>160</v>
      </c>
      <c r="D165" s="77"/>
      <c r="E165" s="77"/>
      <c r="F165" s="77"/>
      <c r="G165" s="272">
        <v>12.5</v>
      </c>
      <c r="H165" s="117"/>
      <c r="I165" s="271">
        <f t="shared" si="4"/>
        <v>84892.449999999968</v>
      </c>
      <c r="J165"/>
    </row>
    <row r="166" spans="1:10" s="60" customFormat="1" x14ac:dyDescent="0.45">
      <c r="A166">
        <f t="shared" si="5"/>
        <v>160</v>
      </c>
      <c r="B166" s="175" t="s">
        <v>271</v>
      </c>
      <c r="C166" s="77" t="s">
        <v>154</v>
      </c>
      <c r="D166" s="77"/>
      <c r="E166" s="77"/>
      <c r="F166" s="270">
        <v>495.84</v>
      </c>
      <c r="G166" s="117"/>
      <c r="H166" s="117"/>
      <c r="I166" s="271">
        <f t="shared" si="4"/>
        <v>85388.289999999964</v>
      </c>
      <c r="J166"/>
    </row>
    <row r="167" spans="1:10" s="60" customFormat="1" x14ac:dyDescent="0.45">
      <c r="A167">
        <f t="shared" si="5"/>
        <v>161</v>
      </c>
      <c r="B167" s="175" t="s">
        <v>271</v>
      </c>
      <c r="C167" s="77" t="s">
        <v>161</v>
      </c>
      <c r="D167" s="77"/>
      <c r="E167" s="77"/>
      <c r="F167" s="270">
        <v>528.12</v>
      </c>
      <c r="G167" s="117"/>
      <c r="H167" s="117"/>
      <c r="I167" s="271">
        <f t="shared" si="4"/>
        <v>85916.40999999996</v>
      </c>
      <c r="J167"/>
    </row>
    <row r="168" spans="1:10" s="60" customFormat="1" x14ac:dyDescent="0.45">
      <c r="A168">
        <f t="shared" si="5"/>
        <v>162</v>
      </c>
      <c r="B168" s="175" t="s">
        <v>271</v>
      </c>
      <c r="C168" s="77" t="s">
        <v>285</v>
      </c>
      <c r="D168" s="77"/>
      <c r="E168" s="77"/>
      <c r="F168" s="270">
        <v>1642.67</v>
      </c>
      <c r="G168" s="117"/>
      <c r="H168" s="117"/>
      <c r="I168" s="271">
        <f t="shared" si="4"/>
        <v>87559.079999999958</v>
      </c>
      <c r="J168"/>
    </row>
    <row r="169" spans="1:10" s="60" customFormat="1" x14ac:dyDescent="0.45">
      <c r="A169">
        <f t="shared" si="5"/>
        <v>163</v>
      </c>
      <c r="B169" s="175" t="s">
        <v>271</v>
      </c>
      <c r="C169" s="77" t="s">
        <v>249</v>
      </c>
      <c r="D169" s="77"/>
      <c r="E169" s="77"/>
      <c r="F169" s="77"/>
      <c r="G169" s="272">
        <v>50</v>
      </c>
      <c r="H169" s="117"/>
      <c r="I169" s="271">
        <f t="shared" si="4"/>
        <v>87509.079999999958</v>
      </c>
      <c r="J169"/>
    </row>
    <row r="170" spans="1:10" s="60" customFormat="1" x14ac:dyDescent="0.45">
      <c r="A170">
        <f t="shared" si="5"/>
        <v>164</v>
      </c>
      <c r="B170" s="175" t="s">
        <v>271</v>
      </c>
      <c r="C170" s="77" t="s">
        <v>159</v>
      </c>
      <c r="D170" s="77"/>
      <c r="E170" s="77"/>
      <c r="F170" s="77"/>
      <c r="G170" s="272">
        <v>50</v>
      </c>
      <c r="H170" s="117"/>
      <c r="I170" s="271">
        <f t="shared" si="4"/>
        <v>87459.079999999958</v>
      </c>
      <c r="J170"/>
    </row>
    <row r="171" spans="1:10" s="60" customFormat="1" x14ac:dyDescent="0.45">
      <c r="A171">
        <f t="shared" si="5"/>
        <v>165</v>
      </c>
      <c r="B171" s="175" t="s">
        <v>271</v>
      </c>
      <c r="C171" s="77" t="s">
        <v>160</v>
      </c>
      <c r="D171" s="77"/>
      <c r="E171" s="77"/>
      <c r="F171" s="77"/>
      <c r="G171" s="273">
        <v>80</v>
      </c>
      <c r="H171" s="117"/>
      <c r="I171" s="271">
        <f t="shared" si="4"/>
        <v>87379.079999999958</v>
      </c>
      <c r="J171"/>
    </row>
    <row r="172" spans="1:10" s="60" customFormat="1" x14ac:dyDescent="0.45">
      <c r="A172">
        <f t="shared" si="5"/>
        <v>166</v>
      </c>
      <c r="B172" s="175" t="s">
        <v>284</v>
      </c>
      <c r="C172" s="77" t="s">
        <v>171</v>
      </c>
      <c r="D172" s="77"/>
      <c r="E172" s="77"/>
      <c r="F172" s="77"/>
      <c r="G172" s="117"/>
      <c r="H172" s="117">
        <v>0.05</v>
      </c>
      <c r="I172" s="271">
        <f t="shared" si="4"/>
        <v>87379.029999999955</v>
      </c>
      <c r="J172"/>
    </row>
    <row r="173" spans="1:10" s="60" customFormat="1" x14ac:dyDescent="0.45">
      <c r="A173">
        <f t="shared" si="5"/>
        <v>167</v>
      </c>
      <c r="B173" s="175" t="s">
        <v>284</v>
      </c>
      <c r="C173" s="77" t="s">
        <v>154</v>
      </c>
      <c r="D173" s="77"/>
      <c r="E173" s="77"/>
      <c r="F173" s="270">
        <v>1018.68</v>
      </c>
      <c r="G173" s="117"/>
      <c r="H173" s="117"/>
      <c r="I173" s="271">
        <f t="shared" si="4"/>
        <v>88397.709999999948</v>
      </c>
      <c r="J173"/>
    </row>
    <row r="174" spans="1:10" s="60" customFormat="1" x14ac:dyDescent="0.45">
      <c r="A174">
        <f t="shared" si="5"/>
        <v>168</v>
      </c>
      <c r="B174" s="175" t="s">
        <v>284</v>
      </c>
      <c r="C174" s="77" t="s">
        <v>162</v>
      </c>
      <c r="D174" s="77"/>
      <c r="E174" s="77"/>
      <c r="F174" s="270">
        <v>779.16</v>
      </c>
      <c r="G174" s="117"/>
      <c r="H174" s="117"/>
      <c r="I174" s="271">
        <f t="shared" si="4"/>
        <v>89176.869999999952</v>
      </c>
      <c r="J174"/>
    </row>
    <row r="175" spans="1:10" s="60" customFormat="1" x14ac:dyDescent="0.45">
      <c r="A175">
        <f t="shared" si="5"/>
        <v>169</v>
      </c>
      <c r="B175" s="175" t="s">
        <v>284</v>
      </c>
      <c r="C175" s="77" t="s">
        <v>286</v>
      </c>
      <c r="D175" s="77"/>
      <c r="E175" s="77"/>
      <c r="F175" s="270">
        <v>463.9</v>
      </c>
      <c r="G175" s="117"/>
      <c r="H175" s="117"/>
      <c r="I175" s="271">
        <f t="shared" si="4"/>
        <v>89640.769999999946</v>
      </c>
      <c r="J175"/>
    </row>
    <row r="176" spans="1:10" s="60" customFormat="1" x14ac:dyDescent="0.45">
      <c r="A176">
        <f t="shared" si="5"/>
        <v>170</v>
      </c>
      <c r="B176" s="175" t="s">
        <v>284</v>
      </c>
      <c r="C176" s="77" t="s">
        <v>156</v>
      </c>
      <c r="D176" s="77"/>
      <c r="E176" s="77"/>
      <c r="F176" s="270">
        <v>450</v>
      </c>
      <c r="G176" s="117"/>
      <c r="H176" s="117"/>
      <c r="I176" s="271">
        <f t="shared" si="4"/>
        <v>90090.769999999946</v>
      </c>
      <c r="J176"/>
    </row>
    <row r="177" spans="1:10" s="60" customFormat="1" x14ac:dyDescent="0.45">
      <c r="A177">
        <f t="shared" si="5"/>
        <v>171</v>
      </c>
      <c r="B177" s="175" t="s">
        <v>284</v>
      </c>
      <c r="C177" s="77" t="s">
        <v>156</v>
      </c>
      <c r="D177" s="77"/>
      <c r="E177" s="77"/>
      <c r="F177" s="270">
        <v>411.66</v>
      </c>
      <c r="G177" s="117"/>
      <c r="H177" s="117"/>
      <c r="I177" s="271">
        <f t="shared" si="4"/>
        <v>90502.429999999949</v>
      </c>
      <c r="J177"/>
    </row>
    <row r="178" spans="1:10" s="60" customFormat="1" x14ac:dyDescent="0.45">
      <c r="A178">
        <f t="shared" si="5"/>
        <v>172</v>
      </c>
      <c r="B178" s="175" t="s">
        <v>284</v>
      </c>
      <c r="C178" s="77" t="s">
        <v>154</v>
      </c>
      <c r="D178" s="77"/>
      <c r="E178" s="77"/>
      <c r="F178" s="270">
        <v>409.48</v>
      </c>
      <c r="G178" s="117"/>
      <c r="H178" s="117"/>
      <c r="I178" s="271">
        <f t="shared" si="4"/>
        <v>90911.909999999945</v>
      </c>
      <c r="J178"/>
    </row>
    <row r="179" spans="1:10" s="60" customFormat="1" x14ac:dyDescent="0.45">
      <c r="A179">
        <f t="shared" si="5"/>
        <v>173</v>
      </c>
      <c r="B179" s="175" t="s">
        <v>284</v>
      </c>
      <c r="C179" s="77" t="s">
        <v>154</v>
      </c>
      <c r="D179" s="77"/>
      <c r="E179" s="77"/>
      <c r="F179" s="270">
        <v>405.8</v>
      </c>
      <c r="G179" s="117"/>
      <c r="H179" s="117"/>
      <c r="I179" s="271">
        <f t="shared" si="4"/>
        <v>91317.709999999948</v>
      </c>
      <c r="J179"/>
    </row>
    <row r="180" spans="1:10" s="60" customFormat="1" x14ac:dyDescent="0.45">
      <c r="A180">
        <f t="shared" si="5"/>
        <v>174</v>
      </c>
      <c r="B180" s="175" t="s">
        <v>284</v>
      </c>
      <c r="C180" s="77" t="s">
        <v>154</v>
      </c>
      <c r="D180" s="77"/>
      <c r="E180" s="77"/>
      <c r="F180" s="270">
        <v>393.69</v>
      </c>
      <c r="G180" s="117"/>
      <c r="H180" s="117"/>
      <c r="I180" s="271">
        <f t="shared" si="4"/>
        <v>91711.399999999951</v>
      </c>
      <c r="J180"/>
    </row>
    <row r="181" spans="1:10" s="60" customFormat="1" x14ac:dyDescent="0.45">
      <c r="A181">
        <f t="shared" si="5"/>
        <v>175</v>
      </c>
      <c r="B181" s="175">
        <v>46074</v>
      </c>
      <c r="C181" s="77" t="s">
        <v>154</v>
      </c>
      <c r="D181" s="77"/>
      <c r="E181" s="77"/>
      <c r="F181" s="270">
        <v>420.74</v>
      </c>
      <c r="G181" s="117"/>
      <c r="H181" s="117"/>
      <c r="I181" s="271">
        <f t="shared" si="4"/>
        <v>92132.139999999956</v>
      </c>
      <c r="J181"/>
    </row>
    <row r="182" spans="1:10" s="60" customFormat="1" x14ac:dyDescent="0.45">
      <c r="A182">
        <f t="shared" si="5"/>
        <v>176</v>
      </c>
      <c r="B182" s="175" t="s">
        <v>288</v>
      </c>
      <c r="C182" s="77" t="s">
        <v>161</v>
      </c>
      <c r="D182" s="77"/>
      <c r="E182" s="77"/>
      <c r="F182" s="270">
        <v>815</v>
      </c>
      <c r="G182" s="117"/>
      <c r="H182" s="117"/>
      <c r="I182" s="271">
        <f t="shared" si="4"/>
        <v>92947.139999999956</v>
      </c>
      <c r="J182"/>
    </row>
    <row r="183" spans="1:10" s="60" customFormat="1" x14ac:dyDescent="0.45">
      <c r="A183">
        <f t="shared" si="5"/>
        <v>177</v>
      </c>
      <c r="B183" s="175" t="s">
        <v>288</v>
      </c>
      <c r="C183" s="77" t="s">
        <v>165</v>
      </c>
      <c r="D183" s="77"/>
      <c r="E183" s="77"/>
      <c r="F183" s="270">
        <v>813</v>
      </c>
      <c r="G183" s="117"/>
      <c r="H183" s="117"/>
      <c r="I183" s="271">
        <f t="shared" si="4"/>
        <v>93760.139999999956</v>
      </c>
      <c r="J183"/>
    </row>
    <row r="184" spans="1:10" s="60" customFormat="1" x14ac:dyDescent="0.45">
      <c r="A184">
        <f t="shared" si="5"/>
        <v>178</v>
      </c>
      <c r="B184" s="175" t="s">
        <v>288</v>
      </c>
      <c r="C184" s="77" t="s">
        <v>168</v>
      </c>
      <c r="D184" s="77"/>
      <c r="E184" s="77"/>
      <c r="F184" s="270">
        <v>427.52</v>
      </c>
      <c r="G184" s="117"/>
      <c r="H184" s="117"/>
      <c r="I184" s="271">
        <f t="shared" si="4"/>
        <v>94187.65999999996</v>
      </c>
      <c r="J184"/>
    </row>
    <row r="185" spans="1:10" s="60" customFormat="1" x14ac:dyDescent="0.45">
      <c r="A185">
        <f t="shared" si="5"/>
        <v>179</v>
      </c>
      <c r="B185" s="175" t="s">
        <v>287</v>
      </c>
      <c r="C185" s="77" t="s">
        <v>154</v>
      </c>
      <c r="D185" s="77"/>
      <c r="E185" s="77"/>
      <c r="F185" s="270">
        <v>424.15</v>
      </c>
      <c r="G185" s="117"/>
      <c r="H185" s="117"/>
      <c r="I185" s="271">
        <f t="shared" si="4"/>
        <v>94611.809999999954</v>
      </c>
      <c r="J185"/>
    </row>
    <row r="186" spans="1:10" s="60" customFormat="1" x14ac:dyDescent="0.45">
      <c r="A186">
        <f t="shared" si="5"/>
        <v>180</v>
      </c>
      <c r="B186" s="175" t="s">
        <v>287</v>
      </c>
      <c r="C186" s="77" t="s">
        <v>161</v>
      </c>
      <c r="D186" s="77"/>
      <c r="E186" s="77"/>
      <c r="F186" s="270">
        <v>400.71</v>
      </c>
      <c r="G186" s="117"/>
      <c r="H186" s="117"/>
      <c r="I186" s="271">
        <f t="shared" si="4"/>
        <v>95012.51999999996</v>
      </c>
      <c r="J186"/>
    </row>
    <row r="187" spans="1:10" s="60" customFormat="1" x14ac:dyDescent="0.45">
      <c r="A187">
        <f t="shared" si="5"/>
        <v>181</v>
      </c>
      <c r="B187" s="175" t="s">
        <v>287</v>
      </c>
      <c r="C187" s="77" t="s">
        <v>156</v>
      </c>
      <c r="D187" s="77"/>
      <c r="E187" s="77"/>
      <c r="F187" s="270">
        <v>389</v>
      </c>
      <c r="G187" s="117"/>
      <c r="H187" s="117"/>
      <c r="I187" s="271">
        <f t="shared" si="4"/>
        <v>95401.51999999996</v>
      </c>
      <c r="J187"/>
    </row>
    <row r="188" spans="1:10" s="60" customFormat="1" x14ac:dyDescent="0.45">
      <c r="A188">
        <f t="shared" si="5"/>
        <v>182</v>
      </c>
      <c r="B188" s="175" t="s">
        <v>289</v>
      </c>
      <c r="C188" s="77" t="s">
        <v>171</v>
      </c>
      <c r="D188" s="77"/>
      <c r="E188" s="77"/>
      <c r="F188" s="77"/>
      <c r="G188" s="117"/>
      <c r="H188" s="117">
        <v>0.1</v>
      </c>
      <c r="I188" s="271">
        <f t="shared" si="4"/>
        <v>95401.419999999955</v>
      </c>
      <c r="J188"/>
    </row>
    <row r="189" spans="1:10" s="60" customFormat="1" x14ac:dyDescent="0.45">
      <c r="A189">
        <f t="shared" si="5"/>
        <v>183</v>
      </c>
      <c r="B189" s="175" t="s">
        <v>289</v>
      </c>
      <c r="C189" s="77" t="s">
        <v>162</v>
      </c>
      <c r="D189" s="77"/>
      <c r="E189" s="77"/>
      <c r="F189" s="270">
        <v>1398.22</v>
      </c>
      <c r="G189" s="117"/>
      <c r="H189" s="117"/>
      <c r="I189" s="271">
        <f t="shared" si="4"/>
        <v>96799.639999999956</v>
      </c>
      <c r="J189"/>
    </row>
    <row r="190" spans="1:10" s="60" customFormat="1" x14ac:dyDescent="0.45">
      <c r="A190">
        <f t="shared" si="5"/>
        <v>184</v>
      </c>
      <c r="B190" s="175" t="s">
        <v>289</v>
      </c>
      <c r="C190" s="77" t="s">
        <v>161</v>
      </c>
      <c r="D190" s="77"/>
      <c r="E190" s="77"/>
      <c r="F190" s="270">
        <v>1000</v>
      </c>
      <c r="G190" s="117"/>
      <c r="H190" s="117"/>
      <c r="I190" s="271">
        <f t="shared" si="4"/>
        <v>97799.639999999956</v>
      </c>
      <c r="J190"/>
    </row>
    <row r="191" spans="1:10" s="60" customFormat="1" x14ac:dyDescent="0.45">
      <c r="A191">
        <f t="shared" si="5"/>
        <v>185</v>
      </c>
      <c r="B191" s="175" t="s">
        <v>289</v>
      </c>
      <c r="C191" s="77" t="s">
        <v>162</v>
      </c>
      <c r="D191" s="77"/>
      <c r="E191" s="77"/>
      <c r="F191" s="270">
        <v>441.5</v>
      </c>
      <c r="G191" s="117"/>
      <c r="H191" s="117"/>
      <c r="I191" s="271">
        <f t="shared" si="4"/>
        <v>98241.139999999956</v>
      </c>
      <c r="J191"/>
    </row>
    <row r="192" spans="1:10" s="60" customFormat="1" x14ac:dyDescent="0.45">
      <c r="A192">
        <f t="shared" si="5"/>
        <v>186</v>
      </c>
      <c r="B192" s="175" t="s">
        <v>289</v>
      </c>
      <c r="C192" s="77" t="s">
        <v>290</v>
      </c>
      <c r="D192" s="77"/>
      <c r="E192" s="77"/>
      <c r="F192" s="270">
        <v>419.3</v>
      </c>
      <c r="G192" s="117"/>
      <c r="H192" s="117"/>
      <c r="I192" s="271">
        <f t="shared" si="4"/>
        <v>98660.439999999959</v>
      </c>
      <c r="J192"/>
    </row>
    <row r="193" spans="1:10" s="60" customFormat="1" x14ac:dyDescent="0.45">
      <c r="A193">
        <f t="shared" si="5"/>
        <v>187</v>
      </c>
      <c r="B193" s="175" t="s">
        <v>289</v>
      </c>
      <c r="C193" s="77" t="s">
        <v>165</v>
      </c>
      <c r="D193" s="77"/>
      <c r="E193" s="77"/>
      <c r="F193" s="270">
        <v>375.75</v>
      </c>
      <c r="G193" s="117"/>
      <c r="H193" s="117"/>
      <c r="I193" s="271">
        <f t="shared" si="4"/>
        <v>99036.189999999959</v>
      </c>
      <c r="J193"/>
    </row>
    <row r="194" spans="1:10" s="60" customFormat="1" x14ac:dyDescent="0.45">
      <c r="A194">
        <f t="shared" si="5"/>
        <v>188</v>
      </c>
      <c r="B194" s="175" t="s">
        <v>289</v>
      </c>
      <c r="C194" s="77" t="s">
        <v>154</v>
      </c>
      <c r="D194" s="77"/>
      <c r="E194" s="77"/>
      <c r="F194" s="270">
        <v>27</v>
      </c>
      <c r="G194" s="117"/>
      <c r="H194" s="117"/>
      <c r="I194" s="271">
        <f t="shared" si="4"/>
        <v>99063.189999999959</v>
      </c>
      <c r="J194"/>
    </row>
    <row r="195" spans="1:10" s="60" customFormat="1" x14ac:dyDescent="0.45">
      <c r="A195">
        <f t="shared" si="5"/>
        <v>189</v>
      </c>
      <c r="B195" s="175" t="s">
        <v>292</v>
      </c>
      <c r="C195" s="77" t="s">
        <v>160</v>
      </c>
      <c r="D195" s="77"/>
      <c r="E195" s="77"/>
      <c r="F195" s="77"/>
      <c r="G195" s="272">
        <v>300</v>
      </c>
      <c r="H195" s="117"/>
      <c r="I195" s="271">
        <f t="shared" si="4"/>
        <v>98763.189999999959</v>
      </c>
      <c r="J195"/>
    </row>
    <row r="196" spans="1:10" s="60" customFormat="1" x14ac:dyDescent="0.45">
      <c r="A196">
        <f t="shared" si="5"/>
        <v>190</v>
      </c>
      <c r="B196" s="175" t="s">
        <v>292</v>
      </c>
      <c r="C196" s="77" t="s">
        <v>293</v>
      </c>
      <c r="D196" s="77"/>
      <c r="E196" s="77"/>
      <c r="F196" s="77"/>
      <c r="G196" s="272">
        <v>200</v>
      </c>
      <c r="H196" s="117"/>
      <c r="I196" s="271">
        <f t="shared" si="4"/>
        <v>98563.189999999959</v>
      </c>
      <c r="J196"/>
    </row>
    <row r="197" spans="1:10" s="60" customFormat="1" x14ac:dyDescent="0.45">
      <c r="A197">
        <f t="shared" si="5"/>
        <v>191</v>
      </c>
      <c r="B197" s="175" t="s">
        <v>292</v>
      </c>
      <c r="C197" s="77" t="s">
        <v>160</v>
      </c>
      <c r="D197" s="77"/>
      <c r="E197" s="77"/>
      <c r="F197" s="77"/>
      <c r="G197" s="285">
        <v>40</v>
      </c>
      <c r="H197" s="117"/>
      <c r="I197" s="271">
        <f t="shared" si="4"/>
        <v>98523.189999999959</v>
      </c>
      <c r="J197"/>
    </row>
    <row r="198" spans="1:10" s="60" customFormat="1" x14ac:dyDescent="0.45">
      <c r="A198">
        <f t="shared" si="5"/>
        <v>192</v>
      </c>
      <c r="B198" s="175" t="s">
        <v>292</v>
      </c>
      <c r="C198" s="77" t="s">
        <v>156</v>
      </c>
      <c r="D198" s="77"/>
      <c r="E198" s="77"/>
      <c r="F198" s="270">
        <v>731.41</v>
      </c>
      <c r="G198" s="117"/>
      <c r="H198" s="117"/>
      <c r="I198" s="271">
        <f t="shared" si="4"/>
        <v>99254.599999999962</v>
      </c>
      <c r="J198"/>
    </row>
    <row r="199" spans="1:10" s="60" customFormat="1" x14ac:dyDescent="0.45">
      <c r="A199">
        <f t="shared" ref="A199:A245" si="6">ROW()-6</f>
        <v>193</v>
      </c>
      <c r="B199" s="175" t="s">
        <v>292</v>
      </c>
      <c r="C199" s="77" t="s">
        <v>156</v>
      </c>
      <c r="D199" s="77"/>
      <c r="E199" s="77"/>
      <c r="F199" s="270">
        <v>439</v>
      </c>
      <c r="G199" s="117"/>
      <c r="H199" s="117"/>
      <c r="I199" s="271">
        <f t="shared" ref="I199:I245" si="7">I198+F199-G199-H199</f>
        <v>99693.599999999962</v>
      </c>
      <c r="J199"/>
    </row>
    <row r="200" spans="1:10" s="60" customFormat="1" x14ac:dyDescent="0.45">
      <c r="A200">
        <f t="shared" si="6"/>
        <v>194</v>
      </c>
      <c r="B200" s="175" t="s">
        <v>292</v>
      </c>
      <c r="C200" s="77" t="s">
        <v>161</v>
      </c>
      <c r="D200" s="77"/>
      <c r="E200" s="77"/>
      <c r="F200" s="270">
        <v>414.18</v>
      </c>
      <c r="G200" s="117"/>
      <c r="H200" s="117"/>
      <c r="I200" s="271">
        <f t="shared" si="7"/>
        <v>100107.77999999996</v>
      </c>
      <c r="J200"/>
    </row>
    <row r="201" spans="1:10" s="60" customFormat="1" x14ac:dyDescent="0.45">
      <c r="A201">
        <f t="shared" si="6"/>
        <v>195</v>
      </c>
      <c r="B201" s="175" t="s">
        <v>292</v>
      </c>
      <c r="C201" s="77" t="s">
        <v>161</v>
      </c>
      <c r="D201" s="77"/>
      <c r="E201" s="77"/>
      <c r="F201" s="270">
        <v>395.98</v>
      </c>
      <c r="G201" s="117"/>
      <c r="H201" s="117"/>
      <c r="I201" s="271">
        <f t="shared" si="7"/>
        <v>100503.75999999995</v>
      </c>
      <c r="J201"/>
    </row>
    <row r="202" spans="1:10" s="60" customFormat="1" x14ac:dyDescent="0.45">
      <c r="A202">
        <f t="shared" si="6"/>
        <v>196</v>
      </c>
      <c r="B202" s="175" t="s">
        <v>291</v>
      </c>
      <c r="C202" s="77" t="s">
        <v>160</v>
      </c>
      <c r="D202" s="77"/>
      <c r="E202" s="77"/>
      <c r="F202" s="77"/>
      <c r="G202" s="272">
        <v>1340</v>
      </c>
      <c r="H202" s="117"/>
      <c r="I202" s="271">
        <f t="shared" si="7"/>
        <v>99163.759999999951</v>
      </c>
      <c r="J202"/>
    </row>
    <row r="203" spans="1:10" s="60" customFormat="1" x14ac:dyDescent="0.45">
      <c r="A203">
        <f t="shared" si="6"/>
        <v>197</v>
      </c>
      <c r="B203" s="175" t="s">
        <v>291</v>
      </c>
      <c r="C203" s="77" t="s">
        <v>154</v>
      </c>
      <c r="D203" s="77"/>
      <c r="E203" s="77"/>
      <c r="F203" s="270">
        <v>390.77</v>
      </c>
      <c r="G203" s="117"/>
      <c r="H203" s="117"/>
      <c r="I203" s="271">
        <f t="shared" si="7"/>
        <v>99554.529999999955</v>
      </c>
      <c r="J203"/>
    </row>
    <row r="204" spans="1:10" s="60" customFormat="1" x14ac:dyDescent="0.45">
      <c r="A204">
        <f t="shared" si="6"/>
        <v>198</v>
      </c>
      <c r="B204" s="175" t="s">
        <v>291</v>
      </c>
      <c r="C204" s="77" t="s">
        <v>171</v>
      </c>
      <c r="D204" s="77"/>
      <c r="E204" s="77"/>
      <c r="F204" s="77"/>
      <c r="G204" s="117"/>
      <c r="H204" s="117">
        <v>0.05</v>
      </c>
      <c r="I204" s="271">
        <f t="shared" si="7"/>
        <v>99554.479999999952</v>
      </c>
      <c r="J204"/>
    </row>
    <row r="205" spans="1:10" s="60" customFormat="1" x14ac:dyDescent="0.45">
      <c r="A205">
        <f t="shared" si="6"/>
        <v>199</v>
      </c>
      <c r="B205" s="175" t="s">
        <v>291</v>
      </c>
      <c r="C205" s="77" t="s">
        <v>156</v>
      </c>
      <c r="D205" s="77"/>
      <c r="E205" s="77"/>
      <c r="F205" s="270">
        <v>500</v>
      </c>
      <c r="G205" s="117"/>
      <c r="H205" s="117"/>
      <c r="I205" s="271">
        <f t="shared" si="7"/>
        <v>100054.47999999995</v>
      </c>
      <c r="J205"/>
    </row>
    <row r="206" spans="1:10" s="60" customFormat="1" x14ac:dyDescent="0.45">
      <c r="A206">
        <f t="shared" si="6"/>
        <v>200</v>
      </c>
      <c r="B206" s="175" t="s">
        <v>291</v>
      </c>
      <c r="C206" s="77" t="s">
        <v>156</v>
      </c>
      <c r="D206" s="77"/>
      <c r="E206" s="77"/>
      <c r="F206" s="270">
        <v>490</v>
      </c>
      <c r="G206" s="117"/>
      <c r="H206" s="117"/>
      <c r="I206" s="271">
        <f t="shared" si="7"/>
        <v>100544.47999999995</v>
      </c>
      <c r="J206"/>
    </row>
    <row r="207" spans="1:10" s="60" customFormat="1" x14ac:dyDescent="0.45">
      <c r="A207">
        <f t="shared" si="6"/>
        <v>201</v>
      </c>
      <c r="B207" s="175" t="s">
        <v>291</v>
      </c>
      <c r="C207" s="77" t="s">
        <v>156</v>
      </c>
      <c r="D207" s="77"/>
      <c r="E207" s="77"/>
      <c r="F207" s="270">
        <v>398</v>
      </c>
      <c r="G207" s="117"/>
      <c r="H207" s="117"/>
      <c r="I207" s="271">
        <f t="shared" si="7"/>
        <v>100942.47999999995</v>
      </c>
      <c r="J207"/>
    </row>
    <row r="208" spans="1:10" s="60" customFormat="1" x14ac:dyDescent="0.45">
      <c r="A208">
        <f t="shared" si="6"/>
        <v>202</v>
      </c>
      <c r="B208" s="175" t="s">
        <v>291</v>
      </c>
      <c r="C208" s="77" t="s">
        <v>154</v>
      </c>
      <c r="D208" s="77"/>
      <c r="E208" s="77"/>
      <c r="F208" s="270">
        <v>396</v>
      </c>
      <c r="G208" s="117"/>
      <c r="H208" s="117"/>
      <c r="I208" s="271">
        <f t="shared" si="7"/>
        <v>101338.47999999995</v>
      </c>
      <c r="J208"/>
    </row>
    <row r="209" spans="1:10" s="60" customFormat="1" x14ac:dyDescent="0.45">
      <c r="A209">
        <f t="shared" si="6"/>
        <v>203</v>
      </c>
      <c r="B209" s="175" t="s">
        <v>291</v>
      </c>
      <c r="C209" s="77" t="s">
        <v>156</v>
      </c>
      <c r="D209" s="77"/>
      <c r="E209" s="77"/>
      <c r="F209" s="270">
        <v>349.85</v>
      </c>
      <c r="G209" s="117"/>
      <c r="H209" s="117"/>
      <c r="I209" s="271">
        <f t="shared" si="7"/>
        <v>101688.32999999996</v>
      </c>
      <c r="J209"/>
    </row>
    <row r="210" spans="1:10" s="60" customFormat="1" x14ac:dyDescent="0.45">
      <c r="A210">
        <f t="shared" si="6"/>
        <v>204</v>
      </c>
      <c r="B210" s="175" t="s">
        <v>294</v>
      </c>
      <c r="C210" s="77" t="s">
        <v>154</v>
      </c>
      <c r="D210" s="77"/>
      <c r="E210" s="77"/>
      <c r="F210" s="270">
        <v>500</v>
      </c>
      <c r="G210" s="117"/>
      <c r="H210" s="117"/>
      <c r="I210" s="271">
        <f t="shared" si="7"/>
        <v>102188.32999999996</v>
      </c>
      <c r="J210"/>
    </row>
    <row r="211" spans="1:10" s="60" customFormat="1" x14ac:dyDescent="0.45">
      <c r="A211">
        <f t="shared" si="6"/>
        <v>205</v>
      </c>
      <c r="B211" s="175" t="s">
        <v>294</v>
      </c>
      <c r="C211" s="77" t="s">
        <v>154</v>
      </c>
      <c r="D211" s="77"/>
      <c r="E211" s="77"/>
      <c r="F211" s="270">
        <v>500</v>
      </c>
      <c r="G211" s="117"/>
      <c r="H211" s="117"/>
      <c r="I211" s="271">
        <f t="shared" si="7"/>
        <v>102688.32999999996</v>
      </c>
      <c r="J211"/>
    </row>
    <row r="212" spans="1:10" s="60" customFormat="1" x14ac:dyDescent="0.45">
      <c r="A212">
        <f t="shared" si="6"/>
        <v>206</v>
      </c>
      <c r="B212" s="175" t="s">
        <v>294</v>
      </c>
      <c r="C212" s="77" t="s">
        <v>154</v>
      </c>
      <c r="D212" s="77"/>
      <c r="E212" s="77"/>
      <c r="F212" s="270">
        <v>426</v>
      </c>
      <c r="G212" s="117"/>
      <c r="H212" s="117"/>
      <c r="I212" s="271">
        <f t="shared" si="7"/>
        <v>103114.32999999996</v>
      </c>
      <c r="J212"/>
    </row>
    <row r="213" spans="1:10" s="60" customFormat="1" x14ac:dyDescent="0.45">
      <c r="A213">
        <f t="shared" si="6"/>
        <v>207</v>
      </c>
      <c r="B213" s="175" t="s">
        <v>294</v>
      </c>
      <c r="C213" s="77" t="s">
        <v>168</v>
      </c>
      <c r="D213" s="77"/>
      <c r="E213" s="77"/>
      <c r="F213" s="270">
        <v>374.48</v>
      </c>
      <c r="G213" s="117"/>
      <c r="H213" s="117"/>
      <c r="I213" s="271">
        <f t="shared" si="7"/>
        <v>103488.80999999995</v>
      </c>
      <c r="J213"/>
    </row>
    <row r="214" spans="1:10" s="60" customFormat="1" x14ac:dyDescent="0.45">
      <c r="A214">
        <f t="shared" si="6"/>
        <v>208</v>
      </c>
      <c r="B214" s="175" t="s">
        <v>294</v>
      </c>
      <c r="C214" s="77" t="s">
        <v>154</v>
      </c>
      <c r="D214" s="77"/>
      <c r="E214" s="77"/>
      <c r="F214" s="270">
        <v>361.4</v>
      </c>
      <c r="G214" s="117"/>
      <c r="H214" s="117"/>
      <c r="I214" s="271">
        <f t="shared" si="7"/>
        <v>103850.20999999995</v>
      </c>
      <c r="J214"/>
    </row>
    <row r="215" spans="1:10" s="60" customFormat="1" x14ac:dyDescent="0.45">
      <c r="A215">
        <f t="shared" si="6"/>
        <v>209</v>
      </c>
      <c r="B215" s="175" t="s">
        <v>294</v>
      </c>
      <c r="C215" s="77" t="s">
        <v>156</v>
      </c>
      <c r="D215" s="77"/>
      <c r="E215" s="77"/>
      <c r="F215" s="270">
        <v>360.95</v>
      </c>
      <c r="G215" s="117"/>
      <c r="H215" s="117"/>
      <c r="I215" s="271">
        <f t="shared" si="7"/>
        <v>104211.15999999995</v>
      </c>
      <c r="J215"/>
    </row>
    <row r="216" spans="1:10" s="60" customFormat="1" x14ac:dyDescent="0.45">
      <c r="A216">
        <f t="shared" si="6"/>
        <v>210</v>
      </c>
      <c r="B216" s="175" t="s">
        <v>294</v>
      </c>
      <c r="C216" s="77" t="s">
        <v>156</v>
      </c>
      <c r="D216" s="77"/>
      <c r="E216" s="77"/>
      <c r="F216" s="270">
        <v>335.04</v>
      </c>
      <c r="G216" s="117"/>
      <c r="H216" s="117"/>
      <c r="I216" s="271">
        <f t="shared" si="7"/>
        <v>104546.19999999994</v>
      </c>
      <c r="J216"/>
    </row>
    <row r="217" spans="1:10" s="60" customFormat="1" x14ac:dyDescent="0.45">
      <c r="A217">
        <f t="shared" si="6"/>
        <v>211</v>
      </c>
      <c r="B217" s="175" t="s">
        <v>294</v>
      </c>
      <c r="C217" s="77" t="s">
        <v>299</v>
      </c>
      <c r="D217" s="77"/>
      <c r="E217" s="77"/>
      <c r="F217" s="270">
        <v>334.19</v>
      </c>
      <c r="G217" s="117"/>
      <c r="H217" s="117"/>
      <c r="I217" s="271">
        <f t="shared" si="7"/>
        <v>104880.38999999994</v>
      </c>
      <c r="J217"/>
    </row>
    <row r="218" spans="1:10" s="60" customFormat="1" x14ac:dyDescent="0.45">
      <c r="A218">
        <f t="shared" si="6"/>
        <v>212</v>
      </c>
      <c r="B218" s="175" t="s">
        <v>294</v>
      </c>
      <c r="C218" s="77" t="s">
        <v>156</v>
      </c>
      <c r="D218" s="77"/>
      <c r="E218" s="77"/>
      <c r="F218" s="270">
        <v>32</v>
      </c>
      <c r="G218" s="117"/>
      <c r="H218" s="117"/>
      <c r="I218" s="271">
        <f t="shared" si="7"/>
        <v>104912.38999999994</v>
      </c>
      <c r="J218"/>
    </row>
    <row r="219" spans="1:10" s="60" customFormat="1" x14ac:dyDescent="0.45">
      <c r="A219">
        <f t="shared" si="6"/>
        <v>213</v>
      </c>
      <c r="B219" s="175" t="s">
        <v>296</v>
      </c>
      <c r="C219" s="77" t="s">
        <v>295</v>
      </c>
      <c r="D219" s="77"/>
      <c r="E219" s="77"/>
      <c r="F219" s="77"/>
      <c r="G219" s="272">
        <v>14187.4</v>
      </c>
      <c r="H219" s="117"/>
      <c r="I219" s="271">
        <f t="shared" si="7"/>
        <v>90724.989999999947</v>
      </c>
      <c r="J219"/>
    </row>
    <row r="220" spans="1:10" s="60" customFormat="1" x14ac:dyDescent="0.45">
      <c r="A220">
        <f t="shared" si="6"/>
        <v>214</v>
      </c>
      <c r="B220" s="175" t="s">
        <v>296</v>
      </c>
      <c r="C220" s="77" t="s">
        <v>298</v>
      </c>
      <c r="D220" s="77" t="s">
        <v>300</v>
      </c>
      <c r="E220" s="77"/>
      <c r="F220" s="270">
        <v>1203.0999999999999</v>
      </c>
      <c r="G220" s="117"/>
      <c r="H220" s="117"/>
      <c r="I220" s="271">
        <f t="shared" si="7"/>
        <v>91928.089999999953</v>
      </c>
      <c r="J220"/>
    </row>
    <row r="221" spans="1:10" s="60" customFormat="1" x14ac:dyDescent="0.45">
      <c r="A221">
        <f t="shared" si="6"/>
        <v>215</v>
      </c>
      <c r="B221" s="175" t="s">
        <v>296</v>
      </c>
      <c r="C221" s="77" t="s">
        <v>160</v>
      </c>
      <c r="D221" s="77" t="s">
        <v>300</v>
      </c>
      <c r="E221" s="77"/>
      <c r="F221" s="270">
        <v>-378.1</v>
      </c>
      <c r="G221" s="117"/>
      <c r="H221" s="117"/>
      <c r="I221" s="271">
        <f t="shared" si="7"/>
        <v>91549.989999999947</v>
      </c>
      <c r="J221"/>
    </row>
    <row r="222" spans="1:10" s="60" customFormat="1" x14ac:dyDescent="0.45">
      <c r="A222">
        <f t="shared" si="6"/>
        <v>216</v>
      </c>
      <c r="B222" s="175" t="s">
        <v>296</v>
      </c>
      <c r="C222" s="77" t="s">
        <v>237</v>
      </c>
      <c r="D222" s="77" t="s">
        <v>300</v>
      </c>
      <c r="E222" s="77"/>
      <c r="F222" s="270">
        <v>-825</v>
      </c>
      <c r="G222" s="117"/>
      <c r="H222" s="117"/>
      <c r="I222" s="271">
        <f t="shared" si="7"/>
        <v>90724.989999999947</v>
      </c>
      <c r="J222"/>
    </row>
    <row r="223" spans="1:10" s="60" customFormat="1" x14ac:dyDescent="0.45">
      <c r="A223">
        <f t="shared" si="6"/>
        <v>217</v>
      </c>
      <c r="B223" s="175" t="s">
        <v>296</v>
      </c>
      <c r="C223" s="77" t="s">
        <v>297</v>
      </c>
      <c r="D223" s="77"/>
      <c r="E223" s="77"/>
      <c r="F223" s="77"/>
      <c r="G223" s="77"/>
      <c r="H223" s="117">
        <v>1</v>
      </c>
      <c r="I223" s="271">
        <f t="shared" si="7"/>
        <v>90723.989999999947</v>
      </c>
      <c r="J223"/>
    </row>
    <row r="224" spans="1:10" s="60" customFormat="1" x14ac:dyDescent="0.45">
      <c r="A224">
        <f t="shared" si="6"/>
        <v>218</v>
      </c>
      <c r="B224" s="175" t="s">
        <v>296</v>
      </c>
      <c r="C224" s="77" t="s">
        <v>154</v>
      </c>
      <c r="D224" s="77"/>
      <c r="E224" s="77"/>
      <c r="F224" s="270">
        <v>761.87</v>
      </c>
      <c r="G224" s="117"/>
      <c r="H224" s="117"/>
      <c r="I224" s="271">
        <f t="shared" si="7"/>
        <v>91485.859999999942</v>
      </c>
      <c r="J224"/>
    </row>
    <row r="225" spans="1:10" s="60" customFormat="1" x14ac:dyDescent="0.45">
      <c r="A225">
        <f t="shared" si="6"/>
        <v>219</v>
      </c>
      <c r="B225" s="175" t="s">
        <v>296</v>
      </c>
      <c r="C225" s="77" t="s">
        <v>162</v>
      </c>
      <c r="D225" s="77"/>
      <c r="E225" s="77"/>
      <c r="F225" s="270">
        <v>544.01</v>
      </c>
      <c r="G225" s="117"/>
      <c r="H225" s="117"/>
      <c r="I225" s="271">
        <f t="shared" si="7"/>
        <v>92029.869999999937</v>
      </c>
      <c r="J225"/>
    </row>
    <row r="226" spans="1:10" s="60" customFormat="1" x14ac:dyDescent="0.45">
      <c r="A226">
        <f t="shared" si="6"/>
        <v>220</v>
      </c>
      <c r="B226" s="175" t="s">
        <v>296</v>
      </c>
      <c r="C226" s="77" t="s">
        <v>156</v>
      </c>
      <c r="D226" s="77"/>
      <c r="E226" s="77"/>
      <c r="F226" s="270">
        <v>493.96</v>
      </c>
      <c r="G226" s="117"/>
      <c r="H226" s="117"/>
      <c r="I226" s="271">
        <f t="shared" si="7"/>
        <v>92523.829999999944</v>
      </c>
      <c r="J226"/>
    </row>
    <row r="227" spans="1:10" s="60" customFormat="1" x14ac:dyDescent="0.45">
      <c r="A227">
        <f t="shared" si="6"/>
        <v>221</v>
      </c>
      <c r="B227" s="175" t="s">
        <v>296</v>
      </c>
      <c r="C227" s="77" t="s">
        <v>303</v>
      </c>
      <c r="D227" s="77"/>
      <c r="E227" s="77"/>
      <c r="F227" s="270">
        <v>457</v>
      </c>
      <c r="G227" s="117"/>
      <c r="H227" s="117"/>
      <c r="I227" s="271">
        <f t="shared" si="7"/>
        <v>92980.829999999944</v>
      </c>
      <c r="J227"/>
    </row>
    <row r="228" spans="1:10" s="60" customFormat="1" x14ac:dyDescent="0.45">
      <c r="A228">
        <f t="shared" si="6"/>
        <v>222</v>
      </c>
      <c r="B228" s="175" t="s">
        <v>296</v>
      </c>
      <c r="C228" s="77" t="s">
        <v>156</v>
      </c>
      <c r="D228" s="77"/>
      <c r="E228" s="77"/>
      <c r="F228" s="270">
        <v>397.95</v>
      </c>
      <c r="G228" s="117"/>
      <c r="H228" s="117"/>
      <c r="I228" s="271">
        <f t="shared" si="7"/>
        <v>93378.779999999941</v>
      </c>
      <c r="J228"/>
    </row>
    <row r="229" spans="1:10" s="60" customFormat="1" x14ac:dyDescent="0.45">
      <c r="A229">
        <f t="shared" si="6"/>
        <v>223</v>
      </c>
      <c r="B229" s="175" t="s">
        <v>296</v>
      </c>
      <c r="C229" s="77" t="s">
        <v>162</v>
      </c>
      <c r="D229" s="77"/>
      <c r="E229" s="77"/>
      <c r="F229" s="270">
        <v>386.77</v>
      </c>
      <c r="G229" s="117"/>
      <c r="H229" s="117"/>
      <c r="I229" s="271">
        <f t="shared" si="7"/>
        <v>93765.549999999945</v>
      </c>
      <c r="J229"/>
    </row>
    <row r="230" spans="1:10" s="60" customFormat="1" x14ac:dyDescent="0.45">
      <c r="A230">
        <f t="shared" si="6"/>
        <v>224</v>
      </c>
      <c r="B230" s="175" t="s">
        <v>296</v>
      </c>
      <c r="C230" s="77" t="s">
        <v>156</v>
      </c>
      <c r="D230" s="77"/>
      <c r="E230" s="77"/>
      <c r="F230" s="270">
        <v>361</v>
      </c>
      <c r="G230" s="117"/>
      <c r="H230" s="117"/>
      <c r="I230" s="271">
        <f t="shared" si="7"/>
        <v>94126.549999999945</v>
      </c>
      <c r="J230"/>
    </row>
    <row r="231" spans="1:10" s="60" customFormat="1" x14ac:dyDescent="0.45">
      <c r="A231">
        <f t="shared" si="6"/>
        <v>225</v>
      </c>
      <c r="B231" s="175" t="s">
        <v>296</v>
      </c>
      <c r="C231" s="77" t="s">
        <v>171</v>
      </c>
      <c r="D231" s="77"/>
      <c r="E231" s="77"/>
      <c r="F231" s="77"/>
      <c r="G231" s="117"/>
      <c r="H231" s="117">
        <v>0.7</v>
      </c>
      <c r="I231" s="271">
        <f t="shared" si="7"/>
        <v>94125.849999999948</v>
      </c>
      <c r="J231"/>
    </row>
    <row r="232" spans="1:10" s="60" customFormat="1" x14ac:dyDescent="0.45">
      <c r="A232">
        <f t="shared" si="6"/>
        <v>226</v>
      </c>
      <c r="B232" s="175" t="s">
        <v>296</v>
      </c>
      <c r="C232" s="77" t="s">
        <v>156</v>
      </c>
      <c r="D232" s="77" t="s">
        <v>307</v>
      </c>
      <c r="E232" s="77"/>
      <c r="F232" s="270">
        <v>361</v>
      </c>
      <c r="G232" s="117"/>
      <c r="H232" s="117"/>
      <c r="I232" s="271">
        <f t="shared" si="7"/>
        <v>94486.849999999948</v>
      </c>
      <c r="J232"/>
    </row>
    <row r="233" spans="1:10" s="60" customFormat="1" x14ac:dyDescent="0.45">
      <c r="A233">
        <f t="shared" si="6"/>
        <v>227</v>
      </c>
      <c r="B233" s="175" t="s">
        <v>296</v>
      </c>
      <c r="C233" s="77" t="s">
        <v>156</v>
      </c>
      <c r="D233" s="77"/>
      <c r="E233" s="77"/>
      <c r="F233" s="270">
        <v>352.53</v>
      </c>
      <c r="G233" s="117"/>
      <c r="H233" s="117"/>
      <c r="I233" s="271">
        <f t="shared" si="7"/>
        <v>94839.379999999946</v>
      </c>
      <c r="J233"/>
    </row>
    <row r="234" spans="1:10" s="60" customFormat="1" x14ac:dyDescent="0.45">
      <c r="A234">
        <f t="shared" si="6"/>
        <v>228</v>
      </c>
      <c r="B234" s="175" t="s">
        <v>301</v>
      </c>
      <c r="C234" s="77" t="s">
        <v>154</v>
      </c>
      <c r="D234" s="77"/>
      <c r="E234" s="77"/>
      <c r="F234" s="270">
        <v>500</v>
      </c>
      <c r="G234" s="117"/>
      <c r="H234" s="117"/>
      <c r="I234" s="271">
        <f t="shared" si="7"/>
        <v>95339.379999999946</v>
      </c>
      <c r="J234"/>
    </row>
    <row r="235" spans="1:10" s="60" customFormat="1" x14ac:dyDescent="0.45">
      <c r="A235">
        <f t="shared" si="6"/>
        <v>229</v>
      </c>
      <c r="B235" s="175" t="s">
        <v>301</v>
      </c>
      <c r="C235" s="77" t="s">
        <v>154</v>
      </c>
      <c r="D235" s="77"/>
      <c r="E235" s="77"/>
      <c r="F235" s="270">
        <v>12</v>
      </c>
      <c r="G235" s="117"/>
      <c r="H235" s="117"/>
      <c r="I235" s="271">
        <f t="shared" si="7"/>
        <v>95351.379999999946</v>
      </c>
      <c r="J235"/>
    </row>
    <row r="236" spans="1:10" s="60" customFormat="1" x14ac:dyDescent="0.45">
      <c r="A236">
        <f t="shared" si="6"/>
        <v>230</v>
      </c>
      <c r="B236" s="175" t="s">
        <v>301</v>
      </c>
      <c r="C236" s="77" t="s">
        <v>154</v>
      </c>
      <c r="D236" s="77"/>
      <c r="E236" s="77"/>
      <c r="F236" s="270">
        <v>500</v>
      </c>
      <c r="G236" s="117"/>
      <c r="H236" s="117"/>
      <c r="I236" s="271">
        <f t="shared" si="7"/>
        <v>95851.379999999946</v>
      </c>
      <c r="J236"/>
    </row>
    <row r="237" spans="1:10" s="60" customFormat="1" x14ac:dyDescent="0.45">
      <c r="A237">
        <f t="shared" si="6"/>
        <v>231</v>
      </c>
      <c r="B237" s="175" t="s">
        <v>301</v>
      </c>
      <c r="C237" s="77" t="s">
        <v>302</v>
      </c>
      <c r="D237" s="77"/>
      <c r="E237" s="77"/>
      <c r="F237" s="270">
        <v>0.04</v>
      </c>
      <c r="G237" s="117"/>
      <c r="H237" s="117"/>
      <c r="I237" s="271">
        <f t="shared" si="7"/>
        <v>95851.41999999994</v>
      </c>
      <c r="J237"/>
    </row>
    <row r="238" spans="1:10" s="60" customFormat="1" x14ac:dyDescent="0.45">
      <c r="A238">
        <f t="shared" si="6"/>
        <v>232</v>
      </c>
      <c r="B238" s="175" t="s">
        <v>301</v>
      </c>
      <c r="C238" s="77" t="s">
        <v>243</v>
      </c>
      <c r="D238" s="77"/>
      <c r="E238" s="77"/>
      <c r="F238" s="77"/>
      <c r="G238" s="117"/>
      <c r="H238" s="117">
        <v>35</v>
      </c>
      <c r="I238" s="271">
        <f t="shared" si="7"/>
        <v>95816.41999999994</v>
      </c>
      <c r="J238"/>
    </row>
    <row r="239" spans="1:10" s="60" customFormat="1" x14ac:dyDescent="0.45">
      <c r="A239">
        <f t="shared" si="6"/>
        <v>233</v>
      </c>
      <c r="B239" s="175" t="s">
        <v>301</v>
      </c>
      <c r="C239" s="77" t="s">
        <v>244</v>
      </c>
      <c r="D239" s="77"/>
      <c r="E239" s="77"/>
      <c r="F239" s="77"/>
      <c r="G239" s="117"/>
      <c r="H239" s="117">
        <v>5.5</v>
      </c>
      <c r="I239" s="271">
        <f t="shared" si="7"/>
        <v>95810.91999999994</v>
      </c>
      <c r="J239"/>
    </row>
    <row r="240" spans="1:10" s="60" customFormat="1" x14ac:dyDescent="0.45">
      <c r="A240">
        <f t="shared" si="6"/>
        <v>234</v>
      </c>
      <c r="B240" s="175" t="s">
        <v>301</v>
      </c>
      <c r="C240" s="77" t="s">
        <v>160</v>
      </c>
      <c r="D240" s="77"/>
      <c r="E240" s="77"/>
      <c r="F240" s="77"/>
      <c r="G240" s="117">
        <v>560.5</v>
      </c>
      <c r="H240" s="117"/>
      <c r="I240" s="271">
        <f t="shared" si="7"/>
        <v>95250.41999999994</v>
      </c>
      <c r="J240"/>
    </row>
    <row r="241" spans="1:10" s="60" customFormat="1" x14ac:dyDescent="0.45">
      <c r="A241">
        <f t="shared" si="6"/>
        <v>235</v>
      </c>
      <c r="B241" s="175" t="s">
        <v>301</v>
      </c>
      <c r="C241" s="77" t="s">
        <v>156</v>
      </c>
      <c r="D241" s="77"/>
      <c r="E241" s="77"/>
      <c r="F241" s="270">
        <v>720.74</v>
      </c>
      <c r="G241" s="117"/>
      <c r="H241" s="117"/>
      <c r="I241" s="271">
        <f t="shared" si="7"/>
        <v>95971.159999999945</v>
      </c>
      <c r="J241"/>
    </row>
    <row r="242" spans="1:10" s="60" customFormat="1" x14ac:dyDescent="0.45">
      <c r="A242">
        <f t="shared" si="6"/>
        <v>236</v>
      </c>
      <c r="B242" s="175" t="s">
        <v>301</v>
      </c>
      <c r="C242" s="77" t="s">
        <v>154</v>
      </c>
      <c r="D242" s="77"/>
      <c r="E242" s="77"/>
      <c r="F242" s="270">
        <v>500</v>
      </c>
      <c r="G242" s="117"/>
      <c r="H242" s="117"/>
      <c r="I242" s="271">
        <f t="shared" si="7"/>
        <v>96471.159999999945</v>
      </c>
      <c r="J242"/>
    </row>
    <row r="243" spans="1:10" s="60" customFormat="1" x14ac:dyDescent="0.45">
      <c r="A243">
        <f t="shared" si="6"/>
        <v>237</v>
      </c>
      <c r="B243" s="175" t="s">
        <v>301</v>
      </c>
      <c r="C243" s="77" t="s">
        <v>156</v>
      </c>
      <c r="D243" s="77"/>
      <c r="E243" s="77"/>
      <c r="F243" s="270">
        <v>433.19</v>
      </c>
      <c r="G243" s="117"/>
      <c r="H243" s="117"/>
      <c r="I243" s="271">
        <f t="shared" si="7"/>
        <v>96904.349999999948</v>
      </c>
      <c r="J243"/>
    </row>
    <row r="244" spans="1:10" s="60" customFormat="1" x14ac:dyDescent="0.45">
      <c r="A244">
        <f t="shared" si="6"/>
        <v>238</v>
      </c>
      <c r="B244" s="175" t="s">
        <v>301</v>
      </c>
      <c r="C244" s="77" t="s">
        <v>156</v>
      </c>
      <c r="D244" s="77"/>
      <c r="E244" s="77"/>
      <c r="F244" s="270">
        <v>368.3</v>
      </c>
      <c r="G244" s="117"/>
      <c r="H244" s="117"/>
      <c r="I244" s="271">
        <f t="shared" si="7"/>
        <v>97272.649999999951</v>
      </c>
      <c r="J244"/>
    </row>
    <row r="245" spans="1:10" s="60" customFormat="1" x14ac:dyDescent="0.45">
      <c r="A245">
        <f t="shared" si="6"/>
        <v>239</v>
      </c>
      <c r="B245" s="175" t="s">
        <v>301</v>
      </c>
      <c r="C245" s="77" t="s">
        <v>171</v>
      </c>
      <c r="D245" s="77"/>
      <c r="E245" s="77"/>
      <c r="F245" s="77"/>
      <c r="G245" s="117"/>
      <c r="H245" s="117">
        <v>0.05</v>
      </c>
      <c r="I245" s="271">
        <f t="shared" si="7"/>
        <v>97272.599999999948</v>
      </c>
      <c r="J245"/>
    </row>
    <row r="246" spans="1:10" ht="14.65" thickBot="1" x14ac:dyDescent="0.5">
      <c r="F246" s="40">
        <f>SUM(F7:F245)</f>
        <v>73777.840000000011</v>
      </c>
      <c r="G246" s="40">
        <f>SUM(G7:G245)</f>
        <v>63109.63</v>
      </c>
      <c r="H246" s="50">
        <f>SUM(H7:H245)</f>
        <v>48.649999999999991</v>
      </c>
      <c r="I246" s="7"/>
    </row>
    <row r="247" spans="1:10" ht="14.65" thickTop="1" x14ac:dyDescent="0.45">
      <c r="B247" s="163" t="s">
        <v>25</v>
      </c>
      <c r="C247" s="78" t="s">
        <v>25</v>
      </c>
      <c r="D247" s="6" t="s">
        <v>25</v>
      </c>
      <c r="E247" s="6" t="s">
        <v>25</v>
      </c>
      <c r="F247" s="45"/>
      <c r="I247" s="7"/>
    </row>
    <row r="248" spans="1:10" s="60" customFormat="1" x14ac:dyDescent="0.45">
      <c r="A248"/>
      <c r="B248" s="163"/>
      <c r="C248" s="93" t="s">
        <v>25</v>
      </c>
      <c r="D248"/>
      <c r="E248" s="6"/>
      <c r="F248" s="45" t="s">
        <v>25</v>
      </c>
      <c r="G248" s="8"/>
      <c r="H248" s="8"/>
      <c r="I248" s="7"/>
      <c r="J248"/>
    </row>
    <row r="249" spans="1:10" s="60" customFormat="1" x14ac:dyDescent="0.45">
      <c r="A249"/>
      <c r="B249" s="178"/>
      <c r="C249" s="94"/>
      <c r="D249" s="4"/>
      <c r="E249" s="16"/>
      <c r="F249" s="45"/>
      <c r="G249" s="8"/>
      <c r="H249" s="8"/>
      <c r="I249"/>
      <c r="J249"/>
    </row>
    <row r="250" spans="1:10" s="60" customFormat="1" x14ac:dyDescent="0.45">
      <c r="A250"/>
      <c r="B250" s="178"/>
      <c r="C250" s="308" t="s">
        <v>144</v>
      </c>
      <c r="D250" s="308"/>
      <c r="E250" s="308"/>
      <c r="F250" s="45"/>
      <c r="G250" s="8"/>
      <c r="H250" s="8"/>
      <c r="I250"/>
      <c r="J250"/>
    </row>
    <row r="251" spans="1:10" s="60" customFormat="1" x14ac:dyDescent="0.45">
      <c r="A251"/>
      <c r="B251" s="178"/>
      <c r="C251" s="95"/>
      <c r="D251" s="55"/>
      <c r="E251" s="55"/>
      <c r="F251" s="8"/>
      <c r="G251" s="8"/>
      <c r="H251" s="8"/>
      <c r="I251"/>
      <c r="J251"/>
    </row>
    <row r="252" spans="1:10" s="60" customFormat="1" x14ac:dyDescent="0.45">
      <c r="A252"/>
      <c r="B252" s="178"/>
      <c r="C252" s="96" t="s">
        <v>0</v>
      </c>
      <c r="D252" s="18" t="s">
        <v>12</v>
      </c>
      <c r="E252" s="18" t="s">
        <v>11</v>
      </c>
      <c r="F252" s="8"/>
      <c r="G252" s="8"/>
      <c r="H252" s="8"/>
      <c r="I252"/>
      <c r="J252"/>
    </row>
    <row r="253" spans="1:10" s="60" customFormat="1" x14ac:dyDescent="0.45">
      <c r="A253"/>
      <c r="B253" s="178"/>
      <c r="C253" s="59" t="s">
        <v>30</v>
      </c>
      <c r="D253" s="19"/>
      <c r="E253" s="13">
        <f>SUM(I6)</f>
        <v>86653.039999999979</v>
      </c>
      <c r="F253" s="8"/>
      <c r="G253" s="8"/>
      <c r="H253" s="8"/>
      <c r="I253"/>
      <c r="J253" s="48"/>
    </row>
    <row r="254" spans="1:10" s="60" customFormat="1" x14ac:dyDescent="0.45">
      <c r="A254"/>
      <c r="B254" s="178"/>
      <c r="C254" s="58" t="s">
        <v>42</v>
      </c>
      <c r="D254" s="19" t="s">
        <v>25</v>
      </c>
      <c r="E254" s="12">
        <f>SUM(F246)</f>
        <v>73777.840000000011</v>
      </c>
      <c r="F254" s="8"/>
      <c r="G254" s="8"/>
      <c r="H254" s="8"/>
      <c r="I254"/>
      <c r="J254" s="48"/>
    </row>
    <row r="255" spans="1:10" s="60" customFormat="1" ht="15.75" x14ac:dyDescent="0.5">
      <c r="A255"/>
      <c r="B255" s="178"/>
      <c r="C255" s="20" t="s">
        <v>9</v>
      </c>
      <c r="D255" s="21" t="s">
        <v>25</v>
      </c>
      <c r="E255" s="24">
        <f>SUM(E253:E254)</f>
        <v>160430.88</v>
      </c>
      <c r="F255" s="8"/>
      <c r="G255" s="8" t="s">
        <v>25</v>
      </c>
      <c r="H255" s="8"/>
      <c r="I255"/>
      <c r="J255" s="49">
        <v>43344</v>
      </c>
    </row>
    <row r="256" spans="1:10" s="60" customFormat="1" x14ac:dyDescent="0.45">
      <c r="A256"/>
      <c r="B256" s="178"/>
      <c r="C256" s="94"/>
      <c r="D256" s="4"/>
      <c r="E256" s="25"/>
      <c r="F256" s="8"/>
      <c r="G256" s="8"/>
      <c r="H256" s="8"/>
      <c r="I256"/>
      <c r="J256" s="44"/>
    </row>
    <row r="257" spans="1:14" s="60" customFormat="1" x14ac:dyDescent="0.45">
      <c r="A257"/>
      <c r="B257" s="178"/>
      <c r="C257" s="96" t="s">
        <v>1</v>
      </c>
      <c r="D257" s="4"/>
      <c r="E257" s="25"/>
      <c r="F257" s="8"/>
      <c r="G257" s="8"/>
      <c r="H257" s="8"/>
      <c r="I257"/>
      <c r="J257" s="44"/>
    </row>
    <row r="258" spans="1:14" s="292" customFormat="1" ht="105.4" customHeight="1" x14ac:dyDescent="0.45">
      <c r="A258" s="288"/>
      <c r="B258" s="289"/>
      <c r="C258" s="309" t="s">
        <v>282</v>
      </c>
      <c r="D258" s="310"/>
      <c r="E258" s="278">
        <f>SUM(G7)+G8+G9+G26+G27+G28+G29+G30+G40+G52+G74+G75+G82+G124+G122+G125+G169+G170+G165+G195+G196+G202+G219</f>
        <v>33844.269999999997</v>
      </c>
      <c r="F258" s="290"/>
      <c r="G258" s="290"/>
      <c r="H258" s="290"/>
      <c r="I258" s="288"/>
      <c r="J258" s="291"/>
    </row>
    <row r="259" spans="1:14" s="60" customFormat="1" ht="14.65" customHeight="1" x14ac:dyDescent="0.45">
      <c r="A259"/>
      <c r="B259" s="178"/>
      <c r="C259" s="311" t="s">
        <v>279</v>
      </c>
      <c r="D259" s="311"/>
      <c r="E259" s="279">
        <f>SUM(G97:G98)</f>
        <v>17336.400000000001</v>
      </c>
      <c r="F259" s="8"/>
      <c r="G259" s="8"/>
      <c r="H259" s="8"/>
      <c r="I259"/>
      <c r="J259" s="44"/>
    </row>
    <row r="260" spans="1:14" s="60" customFormat="1" ht="42" customHeight="1" x14ac:dyDescent="0.45">
      <c r="A260"/>
      <c r="B260" s="178"/>
      <c r="C260" s="312" t="s">
        <v>280</v>
      </c>
      <c r="D260" s="313"/>
      <c r="E260" s="280">
        <f>SUM(G87:G96)</f>
        <v>5860.5</v>
      </c>
      <c r="F260" s="8"/>
      <c r="G260" s="8"/>
      <c r="H260" s="8"/>
      <c r="I260"/>
      <c r="J260" s="44"/>
    </row>
    <row r="261" spans="1:14" s="60" customFormat="1" x14ac:dyDescent="0.45">
      <c r="A261"/>
      <c r="B261" s="178"/>
      <c r="C261" s="312" t="s">
        <v>269</v>
      </c>
      <c r="D261" s="313"/>
      <c r="E261" s="281">
        <f>SUM(G100:G101)</f>
        <v>2446.65</v>
      </c>
      <c r="F261" s="8"/>
      <c r="G261" s="8"/>
      <c r="H261" s="8"/>
      <c r="I261"/>
      <c r="J261" s="44"/>
    </row>
    <row r="262" spans="1:14" s="60" customFormat="1" x14ac:dyDescent="0.45">
      <c r="A262"/>
      <c r="B262" s="178"/>
      <c r="C262" s="311" t="s">
        <v>270</v>
      </c>
      <c r="D262" s="311"/>
      <c r="E262" s="282">
        <f>SUM(G159)+G160+G197</f>
        <v>64.8</v>
      </c>
      <c r="F262" s="8"/>
      <c r="G262" s="45"/>
      <c r="H262" s="8"/>
      <c r="I262"/>
      <c r="J262" s="44"/>
    </row>
    <row r="263" spans="1:14" s="60" customFormat="1" ht="58.15" customHeight="1" x14ac:dyDescent="0.45">
      <c r="A263"/>
      <c r="B263" s="178"/>
      <c r="C263" s="311" t="s">
        <v>283</v>
      </c>
      <c r="D263" s="311"/>
      <c r="E263" s="283">
        <f>SUM(G19)+G25+G41+G42+G51+G60+G61+G66+G67+G68+G78+G79+G116+G126+G171+G240</f>
        <v>3557.0099999999998</v>
      </c>
      <c r="F263" s="8" t="s">
        <v>25</v>
      </c>
      <c r="G263" s="45"/>
      <c r="H263" s="8"/>
      <c r="I263"/>
      <c r="J263" s="44"/>
    </row>
    <row r="264" spans="1:14" ht="58.15" customHeight="1" x14ac:dyDescent="0.45">
      <c r="B264" s="178"/>
      <c r="C264" s="311" t="s">
        <v>281</v>
      </c>
      <c r="D264" s="311"/>
      <c r="E264" s="284">
        <f>SUM(H246)</f>
        <v>48.649999999999991</v>
      </c>
      <c r="F264" s="8" t="s">
        <v>25</v>
      </c>
      <c r="G264" s="45" t="s">
        <v>25</v>
      </c>
      <c r="J264" s="44"/>
    </row>
    <row r="265" spans="1:14" x14ac:dyDescent="0.45">
      <c r="B265" s="178"/>
      <c r="C265" s="97" t="s">
        <v>10</v>
      </c>
      <c r="D265" s="4"/>
      <c r="E265" s="41">
        <f>SUM(E258:E264)</f>
        <v>63158.280000000006</v>
      </c>
      <c r="G265" s="52" t="s">
        <v>25</v>
      </c>
      <c r="J265" s="44"/>
    </row>
    <row r="266" spans="1:14" ht="14.65" thickBot="1" x14ac:dyDescent="0.5">
      <c r="B266" s="178"/>
      <c r="C266" s="94"/>
      <c r="D266" s="4"/>
      <c r="E266" s="23"/>
      <c r="G266" s="52"/>
      <c r="J266" s="44"/>
    </row>
    <row r="267" spans="1:14" ht="16.149999999999999" thickBot="1" x14ac:dyDescent="0.55000000000000004">
      <c r="B267" s="178"/>
      <c r="C267" s="305" t="s">
        <v>3</v>
      </c>
      <c r="D267" s="306"/>
      <c r="E267" s="28">
        <f>SUM(-E265,E255)</f>
        <v>97272.6</v>
      </c>
      <c r="G267" s="52"/>
      <c r="J267" s="44" t="s">
        <v>24</v>
      </c>
    </row>
    <row r="268" spans="1:14" x14ac:dyDescent="0.45">
      <c r="B268" s="178"/>
      <c r="C268" s="94"/>
      <c r="D268" s="4"/>
      <c r="E268" s="31"/>
      <c r="F268" s="52"/>
      <c r="G268" s="52">
        <f>SUM(E267,-I245)</f>
        <v>0</v>
      </c>
      <c r="J268" s="48"/>
    </row>
    <row r="269" spans="1:14" x14ac:dyDescent="0.45">
      <c r="B269" s="178"/>
      <c r="C269" s="94"/>
      <c r="D269" s="4"/>
      <c r="E269" s="51"/>
      <c r="F269" s="52"/>
      <c r="G269" s="52"/>
      <c r="J269" s="48"/>
    </row>
    <row r="270" spans="1:14" x14ac:dyDescent="0.45">
      <c r="E270" s="286">
        <f>SUM(E258,E260,E261,E262,E263,E264)</f>
        <v>45821.880000000005</v>
      </c>
      <c r="F270" s="52"/>
      <c r="G270" s="52"/>
      <c r="J270" s="48"/>
    </row>
    <row r="271" spans="1:14" x14ac:dyDescent="0.45">
      <c r="D271" s="287" t="s">
        <v>278</v>
      </c>
      <c r="E271" s="286" cm="1">
        <f t="array" ref="E271">MMULT(E270,1/180)</f>
        <v>254.56600000000003</v>
      </c>
    </row>
    <row r="272" spans="1:14" s="8" customFormat="1" x14ac:dyDescent="0.45">
      <c r="A272"/>
      <c r="B272" s="163"/>
      <c r="C272" s="77"/>
      <c r="D272"/>
      <c r="E272" s="30"/>
      <c r="I272"/>
      <c r="J272"/>
      <c r="K272" s="61"/>
      <c r="L272" s="61"/>
      <c r="M272" s="61"/>
      <c r="N272" s="61"/>
    </row>
    <row r="273" spans="1:14" s="8" customFormat="1" x14ac:dyDescent="0.45">
      <c r="A273"/>
      <c r="B273" s="163"/>
      <c r="C273" s="77"/>
      <c r="D273"/>
      <c r="E273" s="30">
        <v>11</v>
      </c>
      <c r="I273"/>
      <c r="J273"/>
      <c r="K273" s="61"/>
      <c r="L273" s="61"/>
      <c r="M273" s="61"/>
      <c r="N273" s="61"/>
    </row>
    <row r="274" spans="1:14" s="8" customFormat="1" x14ac:dyDescent="0.45">
      <c r="A274"/>
      <c r="B274" s="163"/>
      <c r="C274" s="77"/>
      <c r="D274"/>
      <c r="E274" s="30"/>
      <c r="I274"/>
      <c r="J274"/>
      <c r="K274" s="61"/>
      <c r="L274" s="61"/>
      <c r="M274" s="61"/>
      <c r="N274" s="61"/>
    </row>
    <row r="275" spans="1:14" s="8" customFormat="1" x14ac:dyDescent="0.45">
      <c r="A275"/>
      <c r="B275" s="163"/>
      <c r="C275" s="77"/>
      <c r="D275"/>
      <c r="E275" s="30"/>
      <c r="I275"/>
      <c r="J275"/>
      <c r="K275" s="61"/>
      <c r="L275" s="61"/>
      <c r="M275" s="61"/>
      <c r="N275" s="61"/>
    </row>
    <row r="276" spans="1:14" s="8" customFormat="1" x14ac:dyDescent="0.45">
      <c r="A276"/>
      <c r="B276" s="163"/>
      <c r="C276" s="77"/>
      <c r="D276"/>
      <c r="E276" s="36"/>
      <c r="I276"/>
      <c r="J276"/>
      <c r="K276" s="61"/>
      <c r="L276" s="61"/>
      <c r="M276" s="61"/>
      <c r="N276" s="61"/>
    </row>
  </sheetData>
  <sortState xmlns:xlrd2="http://schemas.microsoft.com/office/spreadsheetml/2017/richdata2" ref="B238:F245">
    <sortCondition ref="B238:B245"/>
  </sortState>
  <mergeCells count="15">
    <mergeCell ref="C263:D263"/>
    <mergeCell ref="C264:D264"/>
    <mergeCell ref="C267:D267"/>
    <mergeCell ref="C250:E250"/>
    <mergeCell ref="C258:D258"/>
    <mergeCell ref="C259:D259"/>
    <mergeCell ref="C260:D260"/>
    <mergeCell ref="C261:D261"/>
    <mergeCell ref="C262:D262"/>
    <mergeCell ref="H4:H5"/>
    <mergeCell ref="B4:B5"/>
    <mergeCell ref="C4:C5"/>
    <mergeCell ref="D4:E5"/>
    <mergeCell ref="F4:F5"/>
    <mergeCell ref="G4:G5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8889C-8F61-45AB-B01C-8A6639E5AE2C}">
  <sheetPr>
    <tabColor theme="9" tint="-0.249977111117893"/>
  </sheetPr>
  <dimension ref="A1:N214"/>
  <sheetViews>
    <sheetView topLeftCell="A4" zoomScale="80" zoomScaleNormal="80" workbookViewId="0">
      <pane xSplit="1" ySplit="3" topLeftCell="B195" activePane="bottomRight" state="frozen"/>
      <selection activeCell="D98" sqref="D98"/>
      <selection pane="topRight" activeCell="D98" sqref="D98"/>
      <selection pane="bottomLeft" activeCell="D98" sqref="D98"/>
      <selection pane="bottomRight" activeCell="G207" sqref="G207"/>
    </sheetView>
  </sheetViews>
  <sheetFormatPr baseColWidth="10" defaultRowHeight="14.25" x14ac:dyDescent="0.45"/>
  <cols>
    <col min="2" max="2" width="11.86328125" style="163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17" bestFit="1" customWidth="1"/>
    <col min="8" max="8" width="9.73046875" style="8" customWidth="1"/>
    <col min="9" max="9" width="12" bestFit="1" customWidth="1"/>
    <col min="10" max="10" width="15.265625" bestFit="1" customWidth="1"/>
    <col min="11" max="11" width="13.3984375" style="60" bestFit="1" customWidth="1"/>
    <col min="12" max="14" width="11.3984375" style="60"/>
  </cols>
  <sheetData>
    <row r="1" spans="1:10" ht="15.75" x14ac:dyDescent="0.5">
      <c r="B1" s="176">
        <v>2019</v>
      </c>
    </row>
    <row r="2" spans="1:10" x14ac:dyDescent="0.45">
      <c r="B2" s="177" t="s">
        <v>31</v>
      </c>
      <c r="C2" s="3"/>
      <c r="D2" s="3"/>
      <c r="E2" s="15"/>
      <c r="F2" s="9"/>
      <c r="G2" s="118"/>
      <c r="H2" s="9"/>
    </row>
    <row r="3" spans="1:10" x14ac:dyDescent="0.45">
      <c r="B3" s="177" t="s">
        <v>26</v>
      </c>
      <c r="C3" s="5">
        <v>20537982765</v>
      </c>
      <c r="D3" s="3"/>
      <c r="E3" s="15"/>
      <c r="F3" s="9"/>
      <c r="G3" s="118"/>
      <c r="H3" s="9"/>
      <c r="I3" s="3"/>
    </row>
    <row r="4" spans="1:10" x14ac:dyDescent="0.45">
      <c r="B4" s="177" t="s">
        <v>6</v>
      </c>
      <c r="C4" s="92" t="s">
        <v>41</v>
      </c>
      <c r="D4" s="3"/>
      <c r="E4" s="15"/>
      <c r="F4" s="9"/>
      <c r="G4" s="118"/>
      <c r="H4" s="9"/>
      <c r="I4" s="3"/>
    </row>
    <row r="5" spans="1:10" ht="15" customHeight="1" x14ac:dyDescent="0.45">
      <c r="A5" s="1"/>
      <c r="B5" s="317" t="s">
        <v>2</v>
      </c>
      <c r="C5" s="315" t="s">
        <v>32</v>
      </c>
      <c r="D5" s="307" t="s">
        <v>36</v>
      </c>
      <c r="E5" s="307"/>
      <c r="F5" s="316" t="s">
        <v>7</v>
      </c>
      <c r="G5" s="319" t="s">
        <v>8</v>
      </c>
      <c r="H5" s="316" t="s">
        <v>5</v>
      </c>
      <c r="I5" s="35" t="s">
        <v>3</v>
      </c>
    </row>
    <row r="6" spans="1:10" x14ac:dyDescent="0.45">
      <c r="A6" s="2"/>
      <c r="B6" s="317"/>
      <c r="C6" s="315"/>
      <c r="D6" s="307"/>
      <c r="E6" s="307"/>
      <c r="F6" s="316"/>
      <c r="G6" s="319"/>
      <c r="H6" s="316"/>
      <c r="I6" s="35" t="s">
        <v>4</v>
      </c>
    </row>
    <row r="7" spans="1:10" x14ac:dyDescent="0.45">
      <c r="C7" s="3" t="s">
        <v>30</v>
      </c>
      <c r="D7" t="s">
        <v>25</v>
      </c>
      <c r="I7" s="9">
        <f>SUM('FEB26'!E267)</f>
        <v>97272.6</v>
      </c>
    </row>
    <row r="8" spans="1:10" s="60" customFormat="1" x14ac:dyDescent="0.45">
      <c r="A8">
        <f t="shared" ref="A8:A72" si="0">ROW()-7</f>
        <v>1</v>
      </c>
      <c r="B8" s="175">
        <v>46082</v>
      </c>
      <c r="C8" s="77" t="s">
        <v>162</v>
      </c>
      <c r="F8" s="179">
        <v>382</v>
      </c>
      <c r="G8" s="117"/>
      <c r="H8" s="117"/>
      <c r="I8" s="271">
        <f t="shared" ref="I8:I71" si="1">I7+F8-G8-H8</f>
        <v>97654.6</v>
      </c>
      <c r="J8"/>
    </row>
    <row r="9" spans="1:10" s="60" customFormat="1" x14ac:dyDescent="0.45">
      <c r="A9">
        <f t="shared" si="0"/>
        <v>2</v>
      </c>
      <c r="B9" s="175">
        <v>46082</v>
      </c>
      <c r="C9" s="77" t="s">
        <v>162</v>
      </c>
      <c r="F9" s="179">
        <v>384.46</v>
      </c>
      <c r="G9" s="117"/>
      <c r="H9" s="117"/>
      <c r="I9" s="271">
        <f t="shared" si="1"/>
        <v>98039.060000000012</v>
      </c>
      <c r="J9"/>
    </row>
    <row r="10" spans="1:10" s="60" customFormat="1" x14ac:dyDescent="0.45">
      <c r="A10">
        <f t="shared" si="0"/>
        <v>3</v>
      </c>
      <c r="B10" s="175">
        <v>46082</v>
      </c>
      <c r="C10" s="77" t="s">
        <v>156</v>
      </c>
      <c r="F10" s="179">
        <v>394.93</v>
      </c>
      <c r="G10" s="117"/>
      <c r="H10" s="117"/>
      <c r="I10" s="271">
        <f t="shared" si="1"/>
        <v>98433.99</v>
      </c>
      <c r="J10"/>
    </row>
    <row r="11" spans="1:10" s="60" customFormat="1" x14ac:dyDescent="0.45">
      <c r="A11">
        <f t="shared" si="0"/>
        <v>4</v>
      </c>
      <c r="B11" s="175">
        <v>46082</v>
      </c>
      <c r="C11" s="77" t="s">
        <v>156</v>
      </c>
      <c r="F11" s="179">
        <v>422.79</v>
      </c>
      <c r="G11" s="117"/>
      <c r="H11" s="117"/>
      <c r="I11" s="271">
        <f t="shared" si="1"/>
        <v>98856.78</v>
      </c>
      <c r="J11"/>
    </row>
    <row r="12" spans="1:10" s="60" customFormat="1" x14ac:dyDescent="0.45">
      <c r="A12">
        <f t="shared" si="0"/>
        <v>5</v>
      </c>
      <c r="B12" s="175">
        <v>46082</v>
      </c>
      <c r="C12" s="77" t="s">
        <v>156</v>
      </c>
      <c r="F12" s="179">
        <v>441.98</v>
      </c>
      <c r="G12" s="117"/>
      <c r="H12" s="83"/>
      <c r="I12" s="271">
        <f t="shared" si="1"/>
        <v>99298.76</v>
      </c>
      <c r="J12"/>
    </row>
    <row r="13" spans="1:10" s="60" customFormat="1" x14ac:dyDescent="0.45">
      <c r="A13">
        <f t="shared" si="0"/>
        <v>6</v>
      </c>
      <c r="B13" s="175">
        <v>46082</v>
      </c>
      <c r="C13" s="77" t="s">
        <v>306</v>
      </c>
      <c r="F13" s="179">
        <v>600</v>
      </c>
      <c r="G13" s="117"/>
      <c r="H13" s="83"/>
      <c r="I13" s="271">
        <f t="shared" si="1"/>
        <v>99898.76</v>
      </c>
      <c r="J13"/>
    </row>
    <row r="14" spans="1:10" s="60" customFormat="1" x14ac:dyDescent="0.45">
      <c r="A14">
        <f t="shared" si="0"/>
        <v>7</v>
      </c>
      <c r="B14" s="175" t="s">
        <v>304</v>
      </c>
      <c r="C14" s="77" t="s">
        <v>305</v>
      </c>
      <c r="D14" s="77" t="s">
        <v>307</v>
      </c>
      <c r="E14" s="77"/>
      <c r="F14" s="270">
        <v>-361</v>
      </c>
      <c r="G14" s="117"/>
      <c r="H14" s="83"/>
      <c r="I14" s="271">
        <f t="shared" si="1"/>
        <v>99537.76</v>
      </c>
      <c r="J14"/>
    </row>
    <row r="15" spans="1:10" s="60" customFormat="1" x14ac:dyDescent="0.45">
      <c r="A15">
        <f t="shared" si="0"/>
        <v>8</v>
      </c>
      <c r="B15" s="175" t="s">
        <v>304</v>
      </c>
      <c r="C15" s="77" t="s">
        <v>154</v>
      </c>
      <c r="D15" s="77"/>
      <c r="E15" s="77"/>
      <c r="F15" s="270">
        <v>200</v>
      </c>
      <c r="G15" s="117"/>
      <c r="H15" s="83"/>
      <c r="I15" s="271">
        <f t="shared" si="1"/>
        <v>99737.76</v>
      </c>
      <c r="J15"/>
    </row>
    <row r="16" spans="1:10" s="60" customFormat="1" x14ac:dyDescent="0.45">
      <c r="A16">
        <f t="shared" si="0"/>
        <v>9</v>
      </c>
      <c r="B16" s="175" t="s">
        <v>304</v>
      </c>
      <c r="C16" s="77" t="s">
        <v>154</v>
      </c>
      <c r="D16" s="77"/>
      <c r="E16" s="77"/>
      <c r="F16" s="270">
        <v>300</v>
      </c>
      <c r="G16" s="117"/>
      <c r="H16" s="83"/>
      <c r="I16" s="271">
        <f t="shared" si="1"/>
        <v>100037.75999999999</v>
      </c>
      <c r="J16"/>
    </row>
    <row r="17" spans="1:10" s="60" customFormat="1" x14ac:dyDescent="0.45">
      <c r="A17">
        <f t="shared" si="0"/>
        <v>10</v>
      </c>
      <c r="B17" s="175" t="s">
        <v>304</v>
      </c>
      <c r="C17" s="77" t="s">
        <v>161</v>
      </c>
      <c r="F17" s="179">
        <v>358.68</v>
      </c>
      <c r="G17" s="117"/>
      <c r="H17" s="83"/>
      <c r="I17" s="271">
        <f t="shared" si="1"/>
        <v>100396.43999999999</v>
      </c>
      <c r="J17"/>
    </row>
    <row r="18" spans="1:10" s="60" customFormat="1" x14ac:dyDescent="0.45">
      <c r="A18">
        <f t="shared" si="0"/>
        <v>11</v>
      </c>
      <c r="B18" s="175" t="s">
        <v>304</v>
      </c>
      <c r="C18" s="77" t="s">
        <v>154</v>
      </c>
      <c r="F18" s="179">
        <v>362.55</v>
      </c>
      <c r="G18" s="117"/>
      <c r="H18" s="83"/>
      <c r="I18" s="271">
        <f t="shared" si="1"/>
        <v>100758.98999999999</v>
      </c>
      <c r="J18"/>
    </row>
    <row r="19" spans="1:10" s="60" customFormat="1" x14ac:dyDescent="0.45">
      <c r="A19">
        <f t="shared" si="0"/>
        <v>12</v>
      </c>
      <c r="B19" s="175" t="s">
        <v>304</v>
      </c>
      <c r="C19" s="77" t="s">
        <v>156</v>
      </c>
      <c r="D19" s="77"/>
      <c r="E19" s="77"/>
      <c r="F19" s="270">
        <v>367.82</v>
      </c>
      <c r="G19" s="117"/>
      <c r="H19" s="83"/>
      <c r="I19" s="271">
        <f t="shared" si="1"/>
        <v>101126.81</v>
      </c>
      <c r="J19"/>
    </row>
    <row r="20" spans="1:10" s="60" customFormat="1" x14ac:dyDescent="0.45">
      <c r="A20">
        <f t="shared" si="0"/>
        <v>13</v>
      </c>
      <c r="B20" s="175" t="s">
        <v>304</v>
      </c>
      <c r="C20" s="77" t="s">
        <v>154</v>
      </c>
      <c r="F20" s="179">
        <v>373.79</v>
      </c>
      <c r="G20" s="117"/>
      <c r="H20" s="83"/>
      <c r="I20" s="271">
        <f t="shared" si="1"/>
        <v>101500.59999999999</v>
      </c>
      <c r="J20"/>
    </row>
    <row r="21" spans="1:10" s="60" customFormat="1" x14ac:dyDescent="0.45">
      <c r="A21">
        <f t="shared" si="0"/>
        <v>14</v>
      </c>
      <c r="B21" s="175" t="s">
        <v>304</v>
      </c>
      <c r="C21" s="77" t="s">
        <v>156</v>
      </c>
      <c r="F21" s="179">
        <v>377.87</v>
      </c>
      <c r="G21" s="117"/>
      <c r="H21" s="83"/>
      <c r="I21" s="271">
        <f t="shared" si="1"/>
        <v>101878.46999999999</v>
      </c>
      <c r="J21"/>
    </row>
    <row r="22" spans="1:10" s="60" customFormat="1" x14ac:dyDescent="0.45">
      <c r="A22">
        <f t="shared" si="0"/>
        <v>15</v>
      </c>
      <c r="B22" s="175" t="s">
        <v>304</v>
      </c>
      <c r="C22" s="77" t="s">
        <v>154</v>
      </c>
      <c r="F22" s="179">
        <v>387.34</v>
      </c>
      <c r="G22" s="117"/>
      <c r="H22" s="83"/>
      <c r="I22" s="271">
        <f t="shared" si="1"/>
        <v>102265.80999999998</v>
      </c>
      <c r="J22"/>
    </row>
    <row r="23" spans="1:10" s="60" customFormat="1" x14ac:dyDescent="0.45">
      <c r="A23">
        <f t="shared" si="0"/>
        <v>16</v>
      </c>
      <c r="B23" s="175" t="s">
        <v>304</v>
      </c>
      <c r="C23" s="77" t="s">
        <v>161</v>
      </c>
      <c r="F23" s="179">
        <v>419.35</v>
      </c>
      <c r="G23" s="117"/>
      <c r="H23" s="83"/>
      <c r="I23" s="271">
        <f t="shared" si="1"/>
        <v>102685.15999999999</v>
      </c>
      <c r="J23"/>
    </row>
    <row r="24" spans="1:10" s="60" customFormat="1" x14ac:dyDescent="0.45">
      <c r="A24">
        <f t="shared" si="0"/>
        <v>17</v>
      </c>
      <c r="B24" s="175" t="s">
        <v>304</v>
      </c>
      <c r="C24" s="77" t="s">
        <v>162</v>
      </c>
      <c r="F24" s="179">
        <v>466</v>
      </c>
      <c r="G24" s="117"/>
      <c r="H24" s="83"/>
      <c r="I24" s="271">
        <f t="shared" si="1"/>
        <v>103151.15999999999</v>
      </c>
      <c r="J24"/>
    </row>
    <row r="25" spans="1:10" s="60" customFormat="1" x14ac:dyDescent="0.45">
      <c r="A25">
        <f t="shared" si="0"/>
        <v>18</v>
      </c>
      <c r="B25" s="175" t="s">
        <v>304</v>
      </c>
      <c r="C25" s="77" t="s">
        <v>168</v>
      </c>
      <c r="F25" s="179">
        <v>494.35</v>
      </c>
      <c r="G25" s="117"/>
      <c r="H25" s="83"/>
      <c r="I25" s="271">
        <f t="shared" si="1"/>
        <v>103645.51</v>
      </c>
      <c r="J25"/>
    </row>
    <row r="26" spans="1:10" s="60" customFormat="1" x14ac:dyDescent="0.45">
      <c r="A26">
        <f t="shared" si="0"/>
        <v>19</v>
      </c>
      <c r="B26" s="175" t="s">
        <v>304</v>
      </c>
      <c r="C26" s="77" t="s">
        <v>154</v>
      </c>
      <c r="F26" s="179">
        <v>500</v>
      </c>
      <c r="G26" s="117"/>
      <c r="H26" s="83"/>
      <c r="I26" s="271">
        <f t="shared" si="1"/>
        <v>104145.51</v>
      </c>
      <c r="J26"/>
    </row>
    <row r="27" spans="1:10" s="60" customFormat="1" x14ac:dyDescent="0.45">
      <c r="A27">
        <f t="shared" si="0"/>
        <v>20</v>
      </c>
      <c r="B27" s="175" t="s">
        <v>308</v>
      </c>
      <c r="C27" s="77" t="s">
        <v>154</v>
      </c>
      <c r="F27" s="179">
        <v>600</v>
      </c>
      <c r="G27" s="117"/>
      <c r="H27" s="83"/>
      <c r="I27" s="271">
        <f t="shared" si="1"/>
        <v>104745.51</v>
      </c>
      <c r="J27"/>
    </row>
    <row r="28" spans="1:10" s="60" customFormat="1" x14ac:dyDescent="0.45">
      <c r="A28">
        <f t="shared" si="0"/>
        <v>21</v>
      </c>
      <c r="B28" s="175" t="s">
        <v>308</v>
      </c>
      <c r="C28" s="77" t="s">
        <v>154</v>
      </c>
      <c r="F28" s="179">
        <v>430.36</v>
      </c>
      <c r="G28" s="117"/>
      <c r="H28" s="83"/>
      <c r="I28" s="271">
        <f t="shared" si="1"/>
        <v>105175.87</v>
      </c>
      <c r="J28"/>
    </row>
    <row r="29" spans="1:10" s="60" customFormat="1" x14ac:dyDescent="0.45">
      <c r="A29">
        <f t="shared" si="0"/>
        <v>22</v>
      </c>
      <c r="B29" s="175" t="s">
        <v>308</v>
      </c>
      <c r="C29" s="77" t="s">
        <v>156</v>
      </c>
      <c r="F29" s="179">
        <v>406.08</v>
      </c>
      <c r="G29" s="117"/>
      <c r="H29" s="83"/>
      <c r="I29" s="271">
        <f t="shared" si="1"/>
        <v>105581.95</v>
      </c>
      <c r="J29"/>
    </row>
    <row r="30" spans="1:10" s="60" customFormat="1" x14ac:dyDescent="0.45">
      <c r="A30">
        <f t="shared" si="0"/>
        <v>23</v>
      </c>
      <c r="B30" s="175" t="s">
        <v>308</v>
      </c>
      <c r="C30" s="77" t="s">
        <v>165</v>
      </c>
      <c r="F30" s="179">
        <v>398</v>
      </c>
      <c r="G30" s="117"/>
      <c r="H30" s="83"/>
      <c r="I30" s="271">
        <f t="shared" si="1"/>
        <v>105979.95</v>
      </c>
      <c r="J30"/>
    </row>
    <row r="31" spans="1:10" s="60" customFormat="1" x14ac:dyDescent="0.45">
      <c r="A31">
        <f t="shared" si="0"/>
        <v>24</v>
      </c>
      <c r="B31" s="175" t="s">
        <v>308</v>
      </c>
      <c r="C31" s="77" t="s">
        <v>162</v>
      </c>
      <c r="F31" s="179">
        <v>396.8</v>
      </c>
      <c r="G31" s="117"/>
      <c r="H31" s="83"/>
      <c r="I31" s="271">
        <f t="shared" si="1"/>
        <v>106376.75</v>
      </c>
      <c r="J31"/>
    </row>
    <row r="32" spans="1:10" s="60" customFormat="1" x14ac:dyDescent="0.45">
      <c r="A32">
        <f t="shared" si="0"/>
        <v>25</v>
      </c>
      <c r="B32" s="175" t="s">
        <v>308</v>
      </c>
      <c r="C32" s="77" t="s">
        <v>310</v>
      </c>
      <c r="F32" s="179">
        <v>369.75</v>
      </c>
      <c r="G32" s="117"/>
      <c r="H32" s="83"/>
      <c r="I32" s="271">
        <f t="shared" si="1"/>
        <v>106746.5</v>
      </c>
      <c r="J32"/>
    </row>
    <row r="33" spans="1:10" s="60" customFormat="1" x14ac:dyDescent="0.45">
      <c r="A33">
        <f t="shared" si="0"/>
        <v>26</v>
      </c>
      <c r="B33" s="175" t="s">
        <v>308</v>
      </c>
      <c r="C33" s="77" t="s">
        <v>161</v>
      </c>
      <c r="F33" s="179">
        <v>368.58</v>
      </c>
      <c r="G33" s="117"/>
      <c r="H33" s="83"/>
      <c r="I33" s="271">
        <f t="shared" si="1"/>
        <v>107115.08</v>
      </c>
      <c r="J33"/>
    </row>
    <row r="34" spans="1:10" s="60" customFormat="1" x14ac:dyDescent="0.45">
      <c r="A34">
        <f t="shared" si="0"/>
        <v>27</v>
      </c>
      <c r="B34" s="175" t="s">
        <v>308</v>
      </c>
      <c r="C34" s="77" t="s">
        <v>156</v>
      </c>
      <c r="F34" s="179">
        <v>367.54</v>
      </c>
      <c r="G34" s="117"/>
      <c r="H34" s="83"/>
      <c r="I34" s="271">
        <f t="shared" si="1"/>
        <v>107482.62</v>
      </c>
      <c r="J34"/>
    </row>
    <row r="35" spans="1:10" s="60" customFormat="1" x14ac:dyDescent="0.45">
      <c r="A35">
        <f t="shared" si="0"/>
        <v>28</v>
      </c>
      <c r="B35" s="175" t="s">
        <v>308</v>
      </c>
      <c r="C35" s="77" t="s">
        <v>156</v>
      </c>
      <c r="F35" s="179">
        <v>359</v>
      </c>
      <c r="G35" s="117"/>
      <c r="H35" s="83"/>
      <c r="I35" s="271">
        <f t="shared" si="1"/>
        <v>107841.62</v>
      </c>
      <c r="J35"/>
    </row>
    <row r="36" spans="1:10" s="60" customFormat="1" x14ac:dyDescent="0.45">
      <c r="A36">
        <f t="shared" si="0"/>
        <v>29</v>
      </c>
      <c r="B36" s="175" t="s">
        <v>308</v>
      </c>
      <c r="C36" s="77" t="s">
        <v>156</v>
      </c>
      <c r="F36" s="179">
        <v>350</v>
      </c>
      <c r="G36" s="117"/>
      <c r="H36" s="83"/>
      <c r="I36" s="271">
        <f t="shared" si="1"/>
        <v>108191.62</v>
      </c>
      <c r="J36"/>
    </row>
    <row r="37" spans="1:10" s="60" customFormat="1" x14ac:dyDescent="0.45">
      <c r="A37">
        <f t="shared" si="0"/>
        <v>30</v>
      </c>
      <c r="B37" s="175" t="s">
        <v>308</v>
      </c>
      <c r="C37" s="77" t="s">
        <v>156</v>
      </c>
      <c r="F37" s="179">
        <v>339.68</v>
      </c>
      <c r="G37" s="117"/>
      <c r="H37" s="83"/>
      <c r="I37" s="271">
        <f t="shared" si="1"/>
        <v>108531.29999999999</v>
      </c>
      <c r="J37"/>
    </row>
    <row r="38" spans="1:10" s="60" customFormat="1" x14ac:dyDescent="0.45">
      <c r="A38">
        <f t="shared" si="0"/>
        <v>31</v>
      </c>
      <c r="B38" s="175" t="s">
        <v>308</v>
      </c>
      <c r="C38" s="77" t="s">
        <v>154</v>
      </c>
      <c r="F38" s="179">
        <v>30</v>
      </c>
      <c r="G38" s="117"/>
      <c r="H38" s="83"/>
      <c r="I38" s="271">
        <f t="shared" si="1"/>
        <v>108561.29999999999</v>
      </c>
      <c r="J38"/>
    </row>
    <row r="39" spans="1:10" s="60" customFormat="1" x14ac:dyDescent="0.45">
      <c r="A39">
        <f t="shared" si="0"/>
        <v>32</v>
      </c>
      <c r="B39" s="175" t="s">
        <v>309</v>
      </c>
      <c r="C39" s="77" t="s">
        <v>232</v>
      </c>
      <c r="G39" s="117"/>
      <c r="H39" s="83">
        <v>41.88</v>
      </c>
      <c r="I39" s="271">
        <f t="shared" si="1"/>
        <v>108519.41999999998</v>
      </c>
      <c r="J39"/>
    </row>
    <row r="40" spans="1:10" s="60" customFormat="1" x14ac:dyDescent="0.45">
      <c r="A40">
        <f t="shared" si="0"/>
        <v>33</v>
      </c>
      <c r="B40" s="175">
        <v>46085</v>
      </c>
      <c r="C40" s="77" t="s">
        <v>154</v>
      </c>
      <c r="F40" s="179">
        <v>393.72</v>
      </c>
      <c r="G40" s="117"/>
      <c r="H40" s="83"/>
      <c r="I40" s="271">
        <f t="shared" si="1"/>
        <v>108913.13999999998</v>
      </c>
      <c r="J40"/>
    </row>
    <row r="41" spans="1:10" s="60" customFormat="1" x14ac:dyDescent="0.45">
      <c r="A41">
        <f t="shared" si="0"/>
        <v>34</v>
      </c>
      <c r="B41" s="175" t="s">
        <v>309</v>
      </c>
      <c r="C41" s="77" t="s">
        <v>249</v>
      </c>
      <c r="G41" s="272">
        <v>350</v>
      </c>
      <c r="H41" s="83"/>
      <c r="I41" s="271">
        <f t="shared" si="1"/>
        <v>108563.13999999998</v>
      </c>
      <c r="J41"/>
    </row>
    <row r="42" spans="1:10" s="60" customFormat="1" x14ac:dyDescent="0.45">
      <c r="A42">
        <f t="shared" si="0"/>
        <v>35</v>
      </c>
      <c r="B42" s="175" t="s">
        <v>309</v>
      </c>
      <c r="C42" s="77" t="s">
        <v>317</v>
      </c>
      <c r="G42" s="272">
        <v>208.35</v>
      </c>
      <c r="H42" s="83"/>
      <c r="I42" s="271">
        <f t="shared" si="1"/>
        <v>108354.78999999998</v>
      </c>
      <c r="J42"/>
    </row>
    <row r="43" spans="1:10" s="60" customFormat="1" x14ac:dyDescent="0.45">
      <c r="A43">
        <f t="shared" si="0"/>
        <v>36</v>
      </c>
      <c r="B43" s="175" t="s">
        <v>309</v>
      </c>
      <c r="C43" s="77" t="s">
        <v>314</v>
      </c>
      <c r="G43" s="272">
        <v>202.29</v>
      </c>
      <c r="H43" s="83"/>
      <c r="I43" s="271">
        <f t="shared" si="1"/>
        <v>108152.49999999999</v>
      </c>
      <c r="J43"/>
    </row>
    <row r="44" spans="1:10" s="60" customFormat="1" x14ac:dyDescent="0.45">
      <c r="A44">
        <f t="shared" si="0"/>
        <v>37</v>
      </c>
      <c r="B44" s="175" t="s">
        <v>309</v>
      </c>
      <c r="C44" s="77" t="s">
        <v>318</v>
      </c>
      <c r="G44" s="273">
        <v>177</v>
      </c>
      <c r="H44" s="83"/>
      <c r="I44" s="271">
        <f t="shared" si="1"/>
        <v>107975.49999999999</v>
      </c>
      <c r="J44"/>
    </row>
    <row r="45" spans="1:10" s="60" customFormat="1" x14ac:dyDescent="0.45">
      <c r="A45">
        <f t="shared" si="0"/>
        <v>38</v>
      </c>
      <c r="B45" s="175" t="s">
        <v>309</v>
      </c>
      <c r="C45" s="77" t="s">
        <v>159</v>
      </c>
      <c r="G45" s="272">
        <v>100</v>
      </c>
      <c r="H45" s="83"/>
      <c r="I45" s="271">
        <f t="shared" si="1"/>
        <v>107875.49999999999</v>
      </c>
      <c r="J45"/>
    </row>
    <row r="46" spans="1:10" s="60" customFormat="1" x14ac:dyDescent="0.45">
      <c r="A46">
        <f t="shared" si="0"/>
        <v>39</v>
      </c>
      <c r="B46" s="175" t="s">
        <v>309</v>
      </c>
      <c r="C46" s="77" t="s">
        <v>156</v>
      </c>
      <c r="F46" s="179">
        <v>395.6</v>
      </c>
      <c r="G46" s="117"/>
      <c r="H46" s="83"/>
      <c r="I46" s="271">
        <f t="shared" si="1"/>
        <v>108271.09999999999</v>
      </c>
      <c r="J46"/>
    </row>
    <row r="47" spans="1:10" s="60" customFormat="1" x14ac:dyDescent="0.45">
      <c r="A47">
        <f t="shared" si="0"/>
        <v>40</v>
      </c>
      <c r="B47" s="175" t="s">
        <v>309</v>
      </c>
      <c r="C47" s="77" t="s">
        <v>162</v>
      </c>
      <c r="F47" s="179">
        <v>340</v>
      </c>
      <c r="G47" s="117"/>
      <c r="H47" s="83"/>
      <c r="I47" s="271">
        <f t="shared" si="1"/>
        <v>108611.09999999999</v>
      </c>
      <c r="J47"/>
    </row>
    <row r="48" spans="1:10" s="60" customFormat="1" x14ac:dyDescent="0.45">
      <c r="A48">
        <f t="shared" si="0"/>
        <v>41</v>
      </c>
      <c r="B48" s="175" t="s">
        <v>311</v>
      </c>
      <c r="C48" s="77" t="s">
        <v>312</v>
      </c>
      <c r="F48" s="179">
        <v>379.54</v>
      </c>
      <c r="G48" s="117"/>
      <c r="H48" s="83"/>
      <c r="I48" s="271">
        <f t="shared" si="1"/>
        <v>108990.63999999998</v>
      </c>
      <c r="J48"/>
    </row>
    <row r="49" spans="1:10" s="60" customFormat="1" x14ac:dyDescent="0.45">
      <c r="A49">
        <f t="shared" si="0"/>
        <v>42</v>
      </c>
      <c r="B49" s="175" t="s">
        <v>311</v>
      </c>
      <c r="C49" s="77" t="s">
        <v>313</v>
      </c>
      <c r="F49" s="179">
        <v>376.87</v>
      </c>
      <c r="G49" s="117"/>
      <c r="H49" s="83"/>
      <c r="I49" s="271">
        <f t="shared" si="1"/>
        <v>109367.50999999998</v>
      </c>
      <c r="J49"/>
    </row>
    <row r="50" spans="1:10" s="60" customFormat="1" x14ac:dyDescent="0.45">
      <c r="A50">
        <f t="shared" si="0"/>
        <v>43</v>
      </c>
      <c r="B50" s="175" t="s">
        <v>311</v>
      </c>
      <c r="C50" s="77" t="s">
        <v>171</v>
      </c>
      <c r="G50" s="117"/>
      <c r="H50" s="83">
        <v>0.05</v>
      </c>
      <c r="I50" s="271">
        <f t="shared" si="1"/>
        <v>109367.45999999998</v>
      </c>
      <c r="J50"/>
    </row>
    <row r="51" spans="1:10" s="60" customFormat="1" x14ac:dyDescent="0.45">
      <c r="A51">
        <f t="shared" si="0"/>
        <v>44</v>
      </c>
      <c r="B51" s="175" t="s">
        <v>311</v>
      </c>
      <c r="C51" s="77" t="s">
        <v>230</v>
      </c>
      <c r="G51" s="273">
        <v>410</v>
      </c>
      <c r="H51" s="83"/>
      <c r="I51" s="271">
        <f t="shared" si="1"/>
        <v>108957.45999999998</v>
      </c>
      <c r="J51"/>
    </row>
    <row r="52" spans="1:10" s="60" customFormat="1" x14ac:dyDescent="0.45">
      <c r="A52">
        <f t="shared" si="0"/>
        <v>45</v>
      </c>
      <c r="B52" s="175" t="s">
        <v>311</v>
      </c>
      <c r="C52" s="77" t="s">
        <v>222</v>
      </c>
      <c r="G52" s="272">
        <v>128.47999999999999</v>
      </c>
      <c r="H52" s="83"/>
      <c r="I52" s="271">
        <f t="shared" si="1"/>
        <v>108828.97999999998</v>
      </c>
      <c r="J52"/>
    </row>
    <row r="53" spans="1:10" s="60" customFormat="1" x14ac:dyDescent="0.45">
      <c r="A53">
        <f t="shared" si="0"/>
        <v>46</v>
      </c>
      <c r="B53" s="175" t="s">
        <v>311</v>
      </c>
      <c r="C53" s="77" t="s">
        <v>221</v>
      </c>
      <c r="G53" s="272">
        <v>128.47999999999999</v>
      </c>
      <c r="H53" s="83"/>
      <c r="I53" s="271">
        <f t="shared" si="1"/>
        <v>108700.49999999999</v>
      </c>
      <c r="J53"/>
    </row>
    <row r="54" spans="1:10" s="60" customFormat="1" x14ac:dyDescent="0.45">
      <c r="A54">
        <f t="shared" si="0"/>
        <v>47</v>
      </c>
      <c r="B54" s="175" t="s">
        <v>311</v>
      </c>
      <c r="C54" s="77" t="s">
        <v>219</v>
      </c>
      <c r="G54" s="272">
        <v>513.91999999999996</v>
      </c>
      <c r="H54" s="83"/>
      <c r="I54" s="271">
        <f t="shared" si="1"/>
        <v>108186.57999999999</v>
      </c>
      <c r="J54"/>
    </row>
    <row r="55" spans="1:10" s="60" customFormat="1" x14ac:dyDescent="0.45">
      <c r="A55">
        <f t="shared" si="0"/>
        <v>48</v>
      </c>
      <c r="B55" s="175" t="s">
        <v>311</v>
      </c>
      <c r="C55" s="77" t="s">
        <v>220</v>
      </c>
      <c r="G55" s="272">
        <v>427.51</v>
      </c>
      <c r="H55" s="83"/>
      <c r="I55" s="271">
        <f t="shared" si="1"/>
        <v>107759.06999999999</v>
      </c>
      <c r="J55"/>
    </row>
    <row r="56" spans="1:10" s="60" customFormat="1" x14ac:dyDescent="0.45">
      <c r="A56">
        <f t="shared" si="0"/>
        <v>49</v>
      </c>
      <c r="B56" s="175" t="s">
        <v>311</v>
      </c>
      <c r="C56" s="77" t="s">
        <v>156</v>
      </c>
      <c r="F56" s="179">
        <v>1421.5</v>
      </c>
      <c r="G56" s="117"/>
      <c r="H56" s="83"/>
      <c r="I56" s="271">
        <f t="shared" si="1"/>
        <v>109180.56999999999</v>
      </c>
      <c r="J56"/>
    </row>
    <row r="57" spans="1:10" s="60" customFormat="1" x14ac:dyDescent="0.45">
      <c r="A57">
        <f t="shared" si="0"/>
        <v>50</v>
      </c>
      <c r="B57" s="175" t="s">
        <v>311</v>
      </c>
      <c r="C57" s="77" t="s">
        <v>156</v>
      </c>
      <c r="F57" s="179">
        <v>821.41</v>
      </c>
      <c r="G57" s="117"/>
      <c r="H57" s="83"/>
      <c r="I57" s="271">
        <f t="shared" si="1"/>
        <v>110001.98</v>
      </c>
      <c r="J57"/>
    </row>
    <row r="58" spans="1:10" s="60" customFormat="1" x14ac:dyDescent="0.45">
      <c r="A58">
        <f t="shared" si="0"/>
        <v>51</v>
      </c>
      <c r="B58" s="175" t="s">
        <v>311</v>
      </c>
      <c r="C58" s="77" t="s">
        <v>160</v>
      </c>
      <c r="G58" s="273">
        <v>51</v>
      </c>
      <c r="H58" s="83"/>
      <c r="I58" s="271">
        <f t="shared" si="1"/>
        <v>109950.98</v>
      </c>
      <c r="J58"/>
    </row>
    <row r="59" spans="1:10" s="60" customFormat="1" x14ac:dyDescent="0.45">
      <c r="A59">
        <f t="shared" si="0"/>
        <v>52</v>
      </c>
      <c r="B59" s="175" t="s">
        <v>311</v>
      </c>
      <c r="C59" s="77" t="s">
        <v>316</v>
      </c>
      <c r="G59" s="272">
        <v>104</v>
      </c>
      <c r="H59" s="83"/>
      <c r="I59" s="271">
        <f t="shared" si="1"/>
        <v>109846.98</v>
      </c>
      <c r="J59"/>
    </row>
    <row r="60" spans="1:10" s="60" customFormat="1" x14ac:dyDescent="0.45">
      <c r="A60">
        <f t="shared" si="0"/>
        <v>53</v>
      </c>
      <c r="B60" s="175" t="s">
        <v>311</v>
      </c>
      <c r="C60" s="77" t="s">
        <v>315</v>
      </c>
      <c r="G60" s="272">
        <v>298.5</v>
      </c>
      <c r="H60" s="83"/>
      <c r="I60" s="271">
        <f t="shared" si="1"/>
        <v>109548.48</v>
      </c>
      <c r="J60"/>
    </row>
    <row r="61" spans="1:10" s="60" customFormat="1" x14ac:dyDescent="0.45">
      <c r="A61">
        <f t="shared" si="0"/>
        <v>54</v>
      </c>
      <c r="B61" s="175">
        <v>46087</v>
      </c>
      <c r="C61" s="77" t="s">
        <v>155</v>
      </c>
      <c r="D61" s="77"/>
      <c r="E61" s="77"/>
      <c r="F61" s="117"/>
      <c r="G61" s="272">
        <v>177</v>
      </c>
      <c r="H61" s="83"/>
      <c r="I61" s="271">
        <f t="shared" si="1"/>
        <v>109371.48</v>
      </c>
      <c r="J61"/>
    </row>
    <row r="62" spans="1:10" s="60" customFormat="1" x14ac:dyDescent="0.45">
      <c r="A62">
        <f t="shared" si="0"/>
        <v>55</v>
      </c>
      <c r="B62" s="175" t="s">
        <v>320</v>
      </c>
      <c r="C62" s="77" t="s">
        <v>171</v>
      </c>
      <c r="G62" s="117"/>
      <c r="H62" s="83">
        <v>0.05</v>
      </c>
      <c r="I62" s="271">
        <f t="shared" si="1"/>
        <v>109371.43</v>
      </c>
      <c r="J62"/>
    </row>
    <row r="63" spans="1:10" s="60" customFormat="1" x14ac:dyDescent="0.45">
      <c r="A63">
        <f t="shared" si="0"/>
        <v>56</v>
      </c>
      <c r="B63" s="175" t="s">
        <v>320</v>
      </c>
      <c r="C63" s="77" t="s">
        <v>156</v>
      </c>
      <c r="F63" s="179">
        <v>1000</v>
      </c>
      <c r="G63" s="117"/>
      <c r="H63" s="83"/>
      <c r="I63" s="271">
        <f t="shared" si="1"/>
        <v>110371.43</v>
      </c>
      <c r="J63"/>
    </row>
    <row r="64" spans="1:10" s="60" customFormat="1" x14ac:dyDescent="0.45">
      <c r="A64">
        <f t="shared" si="0"/>
        <v>57</v>
      </c>
      <c r="B64" s="175" t="s">
        <v>320</v>
      </c>
      <c r="C64" s="77" t="s">
        <v>154</v>
      </c>
      <c r="F64" s="179">
        <v>500</v>
      </c>
      <c r="G64" s="117"/>
      <c r="H64" s="83"/>
      <c r="I64" s="271">
        <f t="shared" si="1"/>
        <v>110871.43</v>
      </c>
      <c r="J64"/>
    </row>
    <row r="65" spans="1:10" s="60" customFormat="1" x14ac:dyDescent="0.45">
      <c r="A65">
        <f t="shared" si="0"/>
        <v>58</v>
      </c>
      <c r="B65" s="175" t="s">
        <v>320</v>
      </c>
      <c r="C65" s="77" t="s">
        <v>156</v>
      </c>
      <c r="F65" s="179">
        <v>444.7</v>
      </c>
      <c r="G65" s="117"/>
      <c r="H65" s="83"/>
      <c r="I65" s="271">
        <f t="shared" si="1"/>
        <v>111316.12999999999</v>
      </c>
      <c r="J65"/>
    </row>
    <row r="66" spans="1:10" s="60" customFormat="1" x14ac:dyDescent="0.45">
      <c r="A66">
        <f t="shared" si="0"/>
        <v>59</v>
      </c>
      <c r="B66" s="175" t="s">
        <v>320</v>
      </c>
      <c r="C66" s="77" t="s">
        <v>165</v>
      </c>
      <c r="F66" s="179">
        <v>407.74</v>
      </c>
      <c r="G66" s="117"/>
      <c r="H66" s="83"/>
      <c r="I66" s="271">
        <f t="shared" si="1"/>
        <v>111723.87</v>
      </c>
      <c r="J66"/>
    </row>
    <row r="67" spans="1:10" s="60" customFormat="1" x14ac:dyDescent="0.45">
      <c r="A67">
        <f t="shared" si="0"/>
        <v>60</v>
      </c>
      <c r="B67" s="175" t="s">
        <v>320</v>
      </c>
      <c r="C67" s="77" t="s">
        <v>156</v>
      </c>
      <c r="F67" s="179">
        <v>404.29</v>
      </c>
      <c r="G67" s="117"/>
      <c r="H67" s="83"/>
      <c r="I67" s="271">
        <f t="shared" si="1"/>
        <v>112128.15999999999</v>
      </c>
      <c r="J67"/>
    </row>
    <row r="68" spans="1:10" s="60" customFormat="1" x14ac:dyDescent="0.45">
      <c r="A68">
        <f t="shared" si="0"/>
        <v>61</v>
      </c>
      <c r="B68" s="175" t="s">
        <v>320</v>
      </c>
      <c r="C68" s="77" t="s">
        <v>154</v>
      </c>
      <c r="F68" s="179">
        <v>370</v>
      </c>
      <c r="G68" s="117"/>
      <c r="H68" s="83"/>
      <c r="I68" s="271">
        <f t="shared" si="1"/>
        <v>112498.15999999999</v>
      </c>
      <c r="J68"/>
    </row>
    <row r="69" spans="1:10" s="60" customFormat="1" x14ac:dyDescent="0.45">
      <c r="A69">
        <f t="shared" si="0"/>
        <v>62</v>
      </c>
      <c r="B69" s="175" t="s">
        <v>320</v>
      </c>
      <c r="C69" s="77" t="s">
        <v>154</v>
      </c>
      <c r="F69" s="179">
        <v>70</v>
      </c>
      <c r="G69" s="117"/>
      <c r="H69" s="83"/>
      <c r="I69" s="271">
        <f t="shared" si="1"/>
        <v>112568.15999999999</v>
      </c>
      <c r="J69"/>
    </row>
    <row r="70" spans="1:10" s="60" customFormat="1" x14ac:dyDescent="0.45">
      <c r="A70">
        <f t="shared" si="0"/>
        <v>63</v>
      </c>
      <c r="B70" s="175" t="s">
        <v>319</v>
      </c>
      <c r="C70" s="77" t="s">
        <v>230</v>
      </c>
      <c r="G70" s="273">
        <v>184.08</v>
      </c>
      <c r="H70" s="83"/>
      <c r="I70" s="271">
        <f t="shared" si="1"/>
        <v>112384.07999999999</v>
      </c>
      <c r="J70"/>
    </row>
    <row r="71" spans="1:10" s="60" customFormat="1" x14ac:dyDescent="0.45">
      <c r="A71">
        <f t="shared" si="0"/>
        <v>64</v>
      </c>
      <c r="B71" s="175" t="s">
        <v>319</v>
      </c>
      <c r="C71" s="77" t="s">
        <v>154</v>
      </c>
      <c r="F71" s="179">
        <v>353.76</v>
      </c>
      <c r="G71" s="117"/>
      <c r="H71" s="83"/>
      <c r="I71" s="271">
        <f t="shared" si="1"/>
        <v>112737.83999999998</v>
      </c>
      <c r="J71"/>
    </row>
    <row r="72" spans="1:10" s="60" customFormat="1" x14ac:dyDescent="0.45">
      <c r="A72">
        <f t="shared" si="0"/>
        <v>65</v>
      </c>
      <c r="B72" s="175" t="s">
        <v>319</v>
      </c>
      <c r="C72" s="77" t="s">
        <v>184</v>
      </c>
      <c r="G72" s="272">
        <v>50</v>
      </c>
      <c r="H72" s="83"/>
      <c r="I72" s="271">
        <f t="shared" ref="I72:I135" si="2">I71+F72-G72-H72</f>
        <v>112687.83999999998</v>
      </c>
      <c r="J72"/>
    </row>
    <row r="73" spans="1:10" s="60" customFormat="1" x14ac:dyDescent="0.45">
      <c r="A73">
        <f t="shared" ref="A73:A135" si="3">ROW()-7</f>
        <v>66</v>
      </c>
      <c r="B73" s="175" t="s">
        <v>319</v>
      </c>
      <c r="C73" s="77" t="s">
        <v>156</v>
      </c>
      <c r="F73" s="179">
        <v>794.09</v>
      </c>
      <c r="G73" s="117"/>
      <c r="H73" s="83"/>
      <c r="I73" s="271">
        <f t="shared" si="2"/>
        <v>113481.92999999998</v>
      </c>
      <c r="J73"/>
    </row>
    <row r="74" spans="1:10" s="60" customFormat="1" x14ac:dyDescent="0.45">
      <c r="A74">
        <f t="shared" si="3"/>
        <v>67</v>
      </c>
      <c r="B74" s="175" t="s">
        <v>321</v>
      </c>
      <c r="C74" s="77" t="s">
        <v>154</v>
      </c>
      <c r="F74" s="179">
        <v>100</v>
      </c>
      <c r="G74" s="117"/>
      <c r="H74" s="83"/>
      <c r="I74" s="271">
        <f t="shared" si="2"/>
        <v>113581.92999999998</v>
      </c>
      <c r="J74"/>
    </row>
    <row r="75" spans="1:10" s="60" customFormat="1" x14ac:dyDescent="0.45">
      <c r="A75">
        <f t="shared" si="3"/>
        <v>68</v>
      </c>
      <c r="B75" s="175" t="s">
        <v>321</v>
      </c>
      <c r="C75" s="77" t="s">
        <v>154</v>
      </c>
      <c r="F75" s="179">
        <v>500</v>
      </c>
      <c r="G75" s="117"/>
      <c r="H75" s="83"/>
      <c r="I75" s="271">
        <f t="shared" si="2"/>
        <v>114081.92999999998</v>
      </c>
      <c r="J75"/>
    </row>
    <row r="76" spans="1:10" s="60" customFormat="1" x14ac:dyDescent="0.45">
      <c r="A76">
        <f t="shared" si="3"/>
        <v>69</v>
      </c>
      <c r="B76" s="175" t="s">
        <v>321</v>
      </c>
      <c r="C76" s="77" t="s">
        <v>156</v>
      </c>
      <c r="F76" s="179">
        <v>392.81</v>
      </c>
      <c r="G76" s="117"/>
      <c r="H76" s="83"/>
      <c r="I76" s="271">
        <f t="shared" si="2"/>
        <v>114474.73999999998</v>
      </c>
      <c r="J76"/>
    </row>
    <row r="77" spans="1:10" s="60" customFormat="1" x14ac:dyDescent="0.45">
      <c r="A77">
        <f t="shared" si="3"/>
        <v>70</v>
      </c>
      <c r="B77" s="175">
        <v>46091</v>
      </c>
      <c r="C77" s="77" t="s">
        <v>230</v>
      </c>
      <c r="G77" s="273">
        <v>410</v>
      </c>
      <c r="H77" s="83"/>
      <c r="I77" s="271">
        <f t="shared" si="2"/>
        <v>114064.73999999998</v>
      </c>
      <c r="J77"/>
    </row>
    <row r="78" spans="1:10" s="60" customFormat="1" x14ac:dyDescent="0.45">
      <c r="A78">
        <f t="shared" si="3"/>
        <v>71</v>
      </c>
      <c r="B78" s="175" t="s">
        <v>323</v>
      </c>
      <c r="C78" s="77" t="s">
        <v>154</v>
      </c>
      <c r="F78" s="179">
        <v>450</v>
      </c>
      <c r="G78" s="117"/>
      <c r="H78" s="83"/>
      <c r="I78" s="271">
        <f t="shared" si="2"/>
        <v>114514.73999999998</v>
      </c>
      <c r="J78"/>
    </row>
    <row r="79" spans="1:10" s="60" customFormat="1" x14ac:dyDescent="0.45">
      <c r="A79">
        <f t="shared" si="3"/>
        <v>72</v>
      </c>
      <c r="B79" s="175" t="s">
        <v>323</v>
      </c>
      <c r="C79" s="77" t="s">
        <v>161</v>
      </c>
      <c r="F79" s="179">
        <v>410.41</v>
      </c>
      <c r="G79" s="117"/>
      <c r="H79" s="83"/>
      <c r="I79" s="271">
        <f t="shared" si="2"/>
        <v>114925.14999999998</v>
      </c>
      <c r="J79"/>
    </row>
    <row r="80" spans="1:10" s="60" customFormat="1" x14ac:dyDescent="0.45">
      <c r="A80">
        <f t="shared" si="3"/>
        <v>73</v>
      </c>
      <c r="B80" s="175" t="s">
        <v>323</v>
      </c>
      <c r="C80" s="77" t="s">
        <v>162</v>
      </c>
      <c r="F80" s="179">
        <v>400</v>
      </c>
      <c r="G80" s="117"/>
      <c r="H80" s="83"/>
      <c r="I80" s="271">
        <f t="shared" si="2"/>
        <v>115325.14999999998</v>
      </c>
      <c r="J80"/>
    </row>
    <row r="81" spans="1:10" s="60" customFormat="1" x14ac:dyDescent="0.45">
      <c r="A81">
        <f t="shared" si="3"/>
        <v>74</v>
      </c>
      <c r="B81" s="175" t="s">
        <v>322</v>
      </c>
      <c r="C81" s="77" t="s">
        <v>154</v>
      </c>
      <c r="F81" s="179">
        <v>410.58</v>
      </c>
      <c r="G81" s="117"/>
      <c r="H81" s="83"/>
      <c r="I81" s="271">
        <f t="shared" si="2"/>
        <v>115735.72999999998</v>
      </c>
      <c r="J81"/>
    </row>
    <row r="82" spans="1:10" s="60" customFormat="1" x14ac:dyDescent="0.45">
      <c r="A82">
        <f t="shared" si="3"/>
        <v>75</v>
      </c>
      <c r="B82" s="175" t="s">
        <v>322</v>
      </c>
      <c r="C82" s="77" t="s">
        <v>154</v>
      </c>
      <c r="F82" s="179">
        <v>416.72</v>
      </c>
      <c r="G82" s="117"/>
      <c r="H82" s="83"/>
      <c r="I82" s="271">
        <f t="shared" si="2"/>
        <v>116152.44999999998</v>
      </c>
      <c r="J82"/>
    </row>
    <row r="83" spans="1:10" s="60" customFormat="1" x14ac:dyDescent="0.45">
      <c r="A83">
        <f t="shared" si="3"/>
        <v>76</v>
      </c>
      <c r="B83" s="175" t="s">
        <v>325</v>
      </c>
      <c r="C83" s="77" t="s">
        <v>160</v>
      </c>
      <c r="G83" s="272">
        <v>130</v>
      </c>
      <c r="H83" s="83"/>
      <c r="I83" s="271">
        <f t="shared" si="2"/>
        <v>116022.44999999998</v>
      </c>
      <c r="J83"/>
    </row>
    <row r="84" spans="1:10" s="60" customFormat="1" x14ac:dyDescent="0.45">
      <c r="A84">
        <f t="shared" si="3"/>
        <v>77</v>
      </c>
      <c r="B84" s="175" t="s">
        <v>325</v>
      </c>
      <c r="C84" s="77" t="s">
        <v>161</v>
      </c>
      <c r="F84" s="179">
        <v>377.4</v>
      </c>
      <c r="G84" s="117"/>
      <c r="H84" s="83"/>
      <c r="I84" s="271">
        <f t="shared" si="2"/>
        <v>116399.84999999998</v>
      </c>
      <c r="J84"/>
    </row>
    <row r="85" spans="1:10" s="60" customFormat="1" x14ac:dyDescent="0.45">
      <c r="A85">
        <f t="shared" si="3"/>
        <v>78</v>
      </c>
      <c r="B85" s="175" t="s">
        <v>324</v>
      </c>
      <c r="C85" s="77" t="s">
        <v>327</v>
      </c>
      <c r="G85" s="272">
        <v>12534.68</v>
      </c>
      <c r="H85" s="83"/>
      <c r="I85" s="271">
        <f t="shared" si="2"/>
        <v>103865.16999999998</v>
      </c>
      <c r="J85"/>
    </row>
    <row r="86" spans="1:10" s="60" customFormat="1" x14ac:dyDescent="0.45">
      <c r="A86">
        <f t="shared" si="3"/>
        <v>79</v>
      </c>
      <c r="B86" s="175" t="s">
        <v>324</v>
      </c>
      <c r="C86" s="77" t="s">
        <v>326</v>
      </c>
      <c r="D86" s="77" t="s">
        <v>328</v>
      </c>
      <c r="F86" s="179">
        <v>2475</v>
      </c>
      <c r="G86" s="117"/>
      <c r="H86" s="83"/>
      <c r="I86" s="271">
        <f t="shared" si="2"/>
        <v>106340.16999999998</v>
      </c>
      <c r="J86"/>
    </row>
    <row r="87" spans="1:10" s="60" customFormat="1" x14ac:dyDescent="0.45">
      <c r="A87">
        <f t="shared" si="3"/>
        <v>80</v>
      </c>
      <c r="B87" s="175" t="s">
        <v>324</v>
      </c>
      <c r="C87" s="77" t="s">
        <v>237</v>
      </c>
      <c r="D87" s="77" t="s">
        <v>328</v>
      </c>
      <c r="F87" s="179">
        <v>-825</v>
      </c>
      <c r="G87" s="117"/>
      <c r="H87" s="83"/>
      <c r="I87" s="271">
        <f t="shared" si="2"/>
        <v>105515.16999999998</v>
      </c>
      <c r="J87"/>
    </row>
    <row r="88" spans="1:10" s="60" customFormat="1" x14ac:dyDescent="0.45">
      <c r="A88">
        <f t="shared" si="3"/>
        <v>81</v>
      </c>
      <c r="B88" s="175" t="s">
        <v>324</v>
      </c>
      <c r="C88" s="77" t="s">
        <v>174</v>
      </c>
      <c r="D88" s="77" t="s">
        <v>328</v>
      </c>
      <c r="F88" s="179">
        <v>-825</v>
      </c>
      <c r="G88" s="117"/>
      <c r="H88" s="83"/>
      <c r="I88" s="271">
        <f t="shared" si="2"/>
        <v>104690.16999999998</v>
      </c>
      <c r="J88"/>
    </row>
    <row r="89" spans="1:10" s="60" customFormat="1" x14ac:dyDescent="0.45">
      <c r="A89">
        <f t="shared" si="3"/>
        <v>82</v>
      </c>
      <c r="B89" s="175" t="s">
        <v>324</v>
      </c>
      <c r="C89" s="77" t="s">
        <v>160</v>
      </c>
      <c r="D89" s="77" t="s">
        <v>328</v>
      </c>
      <c r="F89" s="179">
        <v>-825</v>
      </c>
      <c r="G89" s="117"/>
      <c r="H89" s="83"/>
      <c r="I89" s="271">
        <f t="shared" si="2"/>
        <v>103865.16999999998</v>
      </c>
      <c r="J89"/>
    </row>
    <row r="90" spans="1:10" s="60" customFormat="1" x14ac:dyDescent="0.45">
      <c r="A90">
        <f t="shared" si="3"/>
        <v>83</v>
      </c>
      <c r="B90" s="175" t="s">
        <v>324</v>
      </c>
      <c r="C90" s="77" t="s">
        <v>195</v>
      </c>
      <c r="G90" s="275">
        <v>306.8</v>
      </c>
      <c r="H90" s="83"/>
      <c r="I90" s="271">
        <f t="shared" si="2"/>
        <v>103558.36999999998</v>
      </c>
      <c r="J90"/>
    </row>
    <row r="91" spans="1:10" s="60" customFormat="1" x14ac:dyDescent="0.45">
      <c r="A91">
        <f t="shared" si="3"/>
        <v>84</v>
      </c>
      <c r="B91" s="175" t="s">
        <v>324</v>
      </c>
      <c r="C91" s="77" t="s">
        <v>188</v>
      </c>
      <c r="G91" s="275">
        <v>296.8</v>
      </c>
      <c r="H91" s="83"/>
      <c r="I91" s="271">
        <f t="shared" si="2"/>
        <v>103261.56999999998</v>
      </c>
      <c r="J91"/>
    </row>
    <row r="92" spans="1:10" s="60" customFormat="1" x14ac:dyDescent="0.45">
      <c r="A92">
        <f t="shared" si="3"/>
        <v>85</v>
      </c>
      <c r="B92" s="175" t="s">
        <v>324</v>
      </c>
      <c r="C92" s="77" t="s">
        <v>186</v>
      </c>
      <c r="G92" s="275">
        <v>210</v>
      </c>
      <c r="H92" s="83"/>
      <c r="I92" s="271">
        <f t="shared" si="2"/>
        <v>103051.56999999998</v>
      </c>
      <c r="J92"/>
    </row>
    <row r="93" spans="1:10" s="60" customFormat="1" x14ac:dyDescent="0.45">
      <c r="A93">
        <f t="shared" si="3"/>
        <v>86</v>
      </c>
      <c r="B93" s="175" t="s">
        <v>324</v>
      </c>
      <c r="C93" s="77" t="s">
        <v>185</v>
      </c>
      <c r="G93" s="275">
        <v>200.5</v>
      </c>
      <c r="H93" s="83"/>
      <c r="I93" s="271">
        <f t="shared" si="2"/>
        <v>102851.06999999998</v>
      </c>
      <c r="J93"/>
    </row>
    <row r="94" spans="1:10" s="60" customFormat="1" x14ac:dyDescent="0.45">
      <c r="A94">
        <f t="shared" si="3"/>
        <v>87</v>
      </c>
      <c r="B94" s="175" t="s">
        <v>324</v>
      </c>
      <c r="C94" s="77" t="s">
        <v>194</v>
      </c>
      <c r="G94" s="275">
        <v>205.1</v>
      </c>
      <c r="H94" s="83"/>
      <c r="I94" s="271">
        <f t="shared" si="2"/>
        <v>102645.96999999997</v>
      </c>
      <c r="J94"/>
    </row>
    <row r="95" spans="1:10" s="60" customFormat="1" x14ac:dyDescent="0.45">
      <c r="A95">
        <f t="shared" si="3"/>
        <v>88</v>
      </c>
      <c r="B95" s="175" t="s">
        <v>324</v>
      </c>
      <c r="C95" s="77" t="s">
        <v>190</v>
      </c>
      <c r="G95" s="275">
        <v>240.6</v>
      </c>
      <c r="H95" s="83"/>
      <c r="I95" s="271">
        <f t="shared" si="2"/>
        <v>102405.36999999997</v>
      </c>
      <c r="J95"/>
    </row>
    <row r="96" spans="1:10" s="60" customFormat="1" x14ac:dyDescent="0.45">
      <c r="A96">
        <f t="shared" si="3"/>
        <v>89</v>
      </c>
      <c r="B96" s="175" t="s">
        <v>324</v>
      </c>
      <c r="C96" s="77" t="s">
        <v>192</v>
      </c>
      <c r="G96" s="275">
        <v>171.4</v>
      </c>
      <c r="H96" s="83"/>
      <c r="I96" s="271">
        <f t="shared" si="2"/>
        <v>102233.96999999997</v>
      </c>
      <c r="J96"/>
    </row>
    <row r="97" spans="1:10" s="60" customFormat="1" x14ac:dyDescent="0.45">
      <c r="A97">
        <f t="shared" si="3"/>
        <v>90</v>
      </c>
      <c r="B97" s="175" t="s">
        <v>324</v>
      </c>
      <c r="C97" s="77" t="s">
        <v>193</v>
      </c>
      <c r="G97" s="275">
        <v>222.5</v>
      </c>
      <c r="H97" s="83"/>
      <c r="I97" s="271">
        <f t="shared" si="2"/>
        <v>102011.46999999997</v>
      </c>
      <c r="J97"/>
    </row>
    <row r="98" spans="1:10" s="60" customFormat="1" x14ac:dyDescent="0.45">
      <c r="A98">
        <f t="shared" si="3"/>
        <v>91</v>
      </c>
      <c r="B98" s="175" t="s">
        <v>324</v>
      </c>
      <c r="C98" s="77" t="s">
        <v>191</v>
      </c>
      <c r="G98" s="275">
        <v>225.6</v>
      </c>
      <c r="H98" s="83"/>
      <c r="I98" s="271">
        <f t="shared" si="2"/>
        <v>101785.86999999997</v>
      </c>
      <c r="J98"/>
    </row>
    <row r="99" spans="1:10" s="60" customFormat="1" x14ac:dyDescent="0.45">
      <c r="A99">
        <f t="shared" si="3"/>
        <v>92</v>
      </c>
      <c r="B99" s="175" t="s">
        <v>324</v>
      </c>
      <c r="C99" s="77" t="s">
        <v>187</v>
      </c>
      <c r="G99" s="275">
        <v>3462.8</v>
      </c>
      <c r="H99" s="83"/>
      <c r="I99" s="271">
        <f t="shared" si="2"/>
        <v>98323.069999999963</v>
      </c>
      <c r="J99"/>
    </row>
    <row r="100" spans="1:10" s="60" customFormat="1" x14ac:dyDescent="0.45">
      <c r="A100">
        <f t="shared" si="3"/>
        <v>93</v>
      </c>
      <c r="B100" s="175" t="s">
        <v>329</v>
      </c>
      <c r="C100" s="77" t="s">
        <v>196</v>
      </c>
      <c r="G100" s="276">
        <v>7012.2</v>
      </c>
      <c r="H100" s="83"/>
      <c r="I100" s="271">
        <f t="shared" si="2"/>
        <v>91310.869999999966</v>
      </c>
      <c r="J100"/>
    </row>
    <row r="101" spans="1:10" s="60" customFormat="1" x14ac:dyDescent="0.45">
      <c r="A101">
        <f t="shared" si="3"/>
        <v>94</v>
      </c>
      <c r="B101" s="175" t="s">
        <v>330</v>
      </c>
      <c r="C101" s="77" t="s">
        <v>189</v>
      </c>
      <c r="G101" s="276">
        <v>9593.7000000000007</v>
      </c>
      <c r="H101" s="83"/>
      <c r="I101" s="271">
        <f t="shared" si="2"/>
        <v>81717.169999999969</v>
      </c>
      <c r="J101"/>
    </row>
    <row r="102" spans="1:10" s="60" customFormat="1" x14ac:dyDescent="0.45">
      <c r="A102">
        <f t="shared" si="3"/>
        <v>95</v>
      </c>
      <c r="B102" s="175" t="s">
        <v>331</v>
      </c>
      <c r="C102" s="76" t="s">
        <v>198</v>
      </c>
      <c r="G102" s="269">
        <v>1946.65</v>
      </c>
      <c r="H102" s="87">
        <v>4.3</v>
      </c>
      <c r="I102" s="271">
        <f t="shared" si="2"/>
        <v>79766.219999999972</v>
      </c>
      <c r="J102"/>
    </row>
    <row r="103" spans="1:10" s="60" customFormat="1" x14ac:dyDescent="0.45">
      <c r="A103">
        <f t="shared" si="3"/>
        <v>96</v>
      </c>
      <c r="B103" s="175" t="s">
        <v>332</v>
      </c>
      <c r="C103" s="76" t="s">
        <v>199</v>
      </c>
      <c r="G103" s="269">
        <v>500</v>
      </c>
      <c r="H103" s="8"/>
      <c r="I103" s="271">
        <f t="shared" si="2"/>
        <v>79266.219999999972</v>
      </c>
      <c r="J103"/>
    </row>
    <row r="104" spans="1:10" s="60" customFormat="1" x14ac:dyDescent="0.45">
      <c r="A104">
        <f t="shared" si="3"/>
        <v>97</v>
      </c>
      <c r="B104" s="175" t="s">
        <v>333</v>
      </c>
      <c r="C104" s="77" t="s">
        <v>160</v>
      </c>
      <c r="G104" s="285">
        <v>4</v>
      </c>
      <c r="H104" s="83"/>
      <c r="I104" s="271">
        <f t="shared" si="2"/>
        <v>79262.219999999972</v>
      </c>
      <c r="J104"/>
    </row>
    <row r="105" spans="1:10" s="60" customFormat="1" x14ac:dyDescent="0.45">
      <c r="A105">
        <f t="shared" si="3"/>
        <v>98</v>
      </c>
      <c r="B105" s="175" t="s">
        <v>334</v>
      </c>
      <c r="C105" s="77" t="s">
        <v>160</v>
      </c>
      <c r="G105" s="285">
        <v>22</v>
      </c>
      <c r="H105" s="83"/>
      <c r="I105" s="271">
        <f t="shared" si="2"/>
        <v>79240.219999999972</v>
      </c>
      <c r="J105"/>
    </row>
    <row r="106" spans="1:10" s="60" customFormat="1" x14ac:dyDescent="0.45">
      <c r="A106">
        <f t="shared" si="3"/>
        <v>99</v>
      </c>
      <c r="B106" s="175" t="s">
        <v>337</v>
      </c>
      <c r="C106" s="77" t="s">
        <v>154</v>
      </c>
      <c r="F106" s="179">
        <v>396.32</v>
      </c>
      <c r="G106" s="117"/>
      <c r="H106" s="83"/>
      <c r="I106" s="271">
        <f t="shared" si="2"/>
        <v>79636.539999999979</v>
      </c>
      <c r="J106"/>
    </row>
    <row r="107" spans="1:10" s="60" customFormat="1" x14ac:dyDescent="0.45">
      <c r="A107">
        <f t="shared" si="3"/>
        <v>100</v>
      </c>
      <c r="B107" s="175" t="s">
        <v>338</v>
      </c>
      <c r="C107" s="77" t="s">
        <v>156</v>
      </c>
      <c r="F107" s="179">
        <v>374.54</v>
      </c>
      <c r="G107" s="117"/>
      <c r="H107" s="83"/>
      <c r="I107" s="271">
        <f t="shared" si="2"/>
        <v>80011.079999999973</v>
      </c>
      <c r="J107"/>
    </row>
    <row r="108" spans="1:10" s="60" customFormat="1" x14ac:dyDescent="0.45">
      <c r="A108">
        <f t="shared" si="3"/>
        <v>101</v>
      </c>
      <c r="B108" s="175" t="s">
        <v>339</v>
      </c>
      <c r="C108" s="77" t="s">
        <v>156</v>
      </c>
      <c r="F108" s="179">
        <v>460</v>
      </c>
      <c r="G108" s="117"/>
      <c r="H108" s="83"/>
      <c r="I108" s="271">
        <f t="shared" si="2"/>
        <v>80471.079999999973</v>
      </c>
      <c r="J108"/>
    </row>
    <row r="109" spans="1:10" s="60" customFormat="1" x14ac:dyDescent="0.45">
      <c r="A109">
        <f t="shared" si="3"/>
        <v>102</v>
      </c>
      <c r="B109" s="175" t="s">
        <v>340</v>
      </c>
      <c r="C109" s="77" t="s">
        <v>171</v>
      </c>
      <c r="G109" s="117"/>
      <c r="H109" s="83">
        <v>1.6</v>
      </c>
      <c r="I109" s="271">
        <f t="shared" si="2"/>
        <v>80469.479999999967</v>
      </c>
      <c r="J109"/>
    </row>
    <row r="110" spans="1:10" s="60" customFormat="1" x14ac:dyDescent="0.45">
      <c r="A110">
        <f t="shared" si="3"/>
        <v>103</v>
      </c>
      <c r="B110" s="163" t="s">
        <v>336</v>
      </c>
      <c r="C110" t="s">
        <v>162</v>
      </c>
      <c r="D110"/>
      <c r="E110" s="6"/>
      <c r="F110" s="179">
        <v>432.2</v>
      </c>
      <c r="G110" s="117"/>
      <c r="H110" s="83"/>
      <c r="I110" s="271">
        <f t="shared" si="2"/>
        <v>80901.679999999964</v>
      </c>
      <c r="J110"/>
    </row>
    <row r="111" spans="1:10" s="60" customFormat="1" x14ac:dyDescent="0.45">
      <c r="A111">
        <f t="shared" si="3"/>
        <v>104</v>
      </c>
      <c r="B111" s="163" t="s">
        <v>335</v>
      </c>
      <c r="C111" t="s">
        <v>302</v>
      </c>
      <c r="D111"/>
      <c r="E111" s="6"/>
      <c r="F111" s="179">
        <v>0.1</v>
      </c>
      <c r="G111" s="117"/>
      <c r="H111" s="83"/>
      <c r="I111" s="271">
        <f t="shared" si="2"/>
        <v>80901.77999999997</v>
      </c>
      <c r="J111"/>
    </row>
    <row r="112" spans="1:10" s="60" customFormat="1" x14ac:dyDescent="0.45">
      <c r="A112">
        <f t="shared" si="3"/>
        <v>105</v>
      </c>
      <c r="B112" s="163" t="s">
        <v>335</v>
      </c>
      <c r="C112" t="s">
        <v>154</v>
      </c>
      <c r="D112"/>
      <c r="E112" s="6"/>
      <c r="F112" s="179">
        <v>400.5</v>
      </c>
      <c r="G112" s="117"/>
      <c r="H112" s="83"/>
      <c r="I112" s="271">
        <f t="shared" si="2"/>
        <v>81302.27999999997</v>
      </c>
      <c r="J112"/>
    </row>
    <row r="113" spans="1:10" s="60" customFormat="1" x14ac:dyDescent="0.45">
      <c r="A113">
        <f t="shared" si="3"/>
        <v>106</v>
      </c>
      <c r="B113" s="163" t="s">
        <v>335</v>
      </c>
      <c r="C113" t="s">
        <v>156</v>
      </c>
      <c r="D113"/>
      <c r="E113" s="6"/>
      <c r="F113" s="179">
        <v>350.88</v>
      </c>
      <c r="G113" s="117"/>
      <c r="H113" s="83"/>
      <c r="I113" s="271">
        <f t="shared" si="2"/>
        <v>81653.159999999974</v>
      </c>
      <c r="J113"/>
    </row>
    <row r="114" spans="1:10" s="60" customFormat="1" x14ac:dyDescent="0.45">
      <c r="A114">
        <f t="shared" si="3"/>
        <v>107</v>
      </c>
      <c r="B114" s="163" t="s">
        <v>335</v>
      </c>
      <c r="C114" t="s">
        <v>156</v>
      </c>
      <c r="D114"/>
      <c r="E114" s="6"/>
      <c r="F114" s="179">
        <v>30</v>
      </c>
      <c r="G114" s="117"/>
      <c r="H114" s="83"/>
      <c r="I114" s="271">
        <f t="shared" si="2"/>
        <v>81683.159999999974</v>
      </c>
      <c r="J114"/>
    </row>
    <row r="115" spans="1:10" s="60" customFormat="1" x14ac:dyDescent="0.45">
      <c r="A115">
        <f t="shared" si="3"/>
        <v>108</v>
      </c>
      <c r="B115" s="163" t="s">
        <v>341</v>
      </c>
      <c r="C115" t="s">
        <v>171</v>
      </c>
      <c r="D115"/>
      <c r="E115" s="6"/>
      <c r="F115" s="6"/>
      <c r="G115" s="117"/>
      <c r="H115" s="83">
        <v>0.05</v>
      </c>
      <c r="I115" s="271">
        <f t="shared" si="2"/>
        <v>81683.109999999971</v>
      </c>
      <c r="J115"/>
    </row>
    <row r="116" spans="1:10" s="60" customFormat="1" x14ac:dyDescent="0.45">
      <c r="A116">
        <f t="shared" si="3"/>
        <v>109</v>
      </c>
      <c r="B116" s="163" t="s">
        <v>341</v>
      </c>
      <c r="C116" t="s">
        <v>160</v>
      </c>
      <c r="D116"/>
      <c r="E116" s="6"/>
      <c r="F116" s="6"/>
      <c r="G116" s="285">
        <v>13</v>
      </c>
      <c r="H116" s="83"/>
      <c r="I116" s="271">
        <f t="shared" si="2"/>
        <v>81670.109999999971</v>
      </c>
      <c r="J116"/>
    </row>
    <row r="117" spans="1:10" s="60" customFormat="1" x14ac:dyDescent="0.45">
      <c r="A117">
        <f t="shared" si="3"/>
        <v>110</v>
      </c>
      <c r="B117" s="163" t="s">
        <v>341</v>
      </c>
      <c r="C117" t="s">
        <v>156</v>
      </c>
      <c r="D117"/>
      <c r="E117" s="6"/>
      <c r="F117" s="179">
        <v>1000</v>
      </c>
      <c r="G117" s="117"/>
      <c r="H117" s="83"/>
      <c r="I117" s="271">
        <f t="shared" si="2"/>
        <v>82670.109999999971</v>
      </c>
      <c r="J117"/>
    </row>
    <row r="118" spans="1:10" s="60" customFormat="1" x14ac:dyDescent="0.45">
      <c r="A118">
        <f t="shared" si="3"/>
        <v>111</v>
      </c>
      <c r="B118" s="163" t="s">
        <v>341</v>
      </c>
      <c r="C118" t="s">
        <v>156</v>
      </c>
      <c r="D118"/>
      <c r="E118" s="6"/>
      <c r="F118" s="179">
        <v>913</v>
      </c>
      <c r="G118" s="117"/>
      <c r="H118" s="83"/>
      <c r="I118" s="271">
        <f t="shared" si="2"/>
        <v>83583.109999999971</v>
      </c>
      <c r="J118"/>
    </row>
    <row r="119" spans="1:10" s="60" customFormat="1" x14ac:dyDescent="0.45">
      <c r="A119">
        <f t="shared" si="3"/>
        <v>112</v>
      </c>
      <c r="B119" s="163" t="s">
        <v>341</v>
      </c>
      <c r="C119" t="s">
        <v>161</v>
      </c>
      <c r="D119"/>
      <c r="E119" s="6"/>
      <c r="F119" s="179">
        <v>413.53</v>
      </c>
      <c r="G119" s="117"/>
      <c r="H119" s="83"/>
      <c r="I119" s="271">
        <f t="shared" si="2"/>
        <v>83996.63999999997</v>
      </c>
      <c r="J119"/>
    </row>
    <row r="120" spans="1:10" s="60" customFormat="1" x14ac:dyDescent="0.45">
      <c r="A120">
        <f t="shared" si="3"/>
        <v>113</v>
      </c>
      <c r="B120" s="163" t="s">
        <v>341</v>
      </c>
      <c r="C120" t="s">
        <v>161</v>
      </c>
      <c r="D120"/>
      <c r="E120" s="6"/>
      <c r="F120" s="179">
        <v>406.7</v>
      </c>
      <c r="G120" s="117"/>
      <c r="H120" s="83"/>
      <c r="I120" s="271">
        <f t="shared" si="2"/>
        <v>84403.339999999967</v>
      </c>
      <c r="J120"/>
    </row>
    <row r="121" spans="1:10" s="60" customFormat="1" x14ac:dyDescent="0.45">
      <c r="A121">
        <f t="shared" si="3"/>
        <v>114</v>
      </c>
      <c r="B121" s="163" t="s">
        <v>341</v>
      </c>
      <c r="C121" t="s">
        <v>156</v>
      </c>
      <c r="D121"/>
      <c r="E121" s="6"/>
      <c r="F121" s="179">
        <v>381.52</v>
      </c>
      <c r="G121" s="117"/>
      <c r="H121" s="83"/>
      <c r="I121" s="271">
        <f t="shared" si="2"/>
        <v>84784.859999999971</v>
      </c>
      <c r="J121"/>
    </row>
    <row r="122" spans="1:10" s="60" customFormat="1" x14ac:dyDescent="0.45">
      <c r="A122">
        <f t="shared" si="3"/>
        <v>115</v>
      </c>
      <c r="B122" s="163" t="s">
        <v>341</v>
      </c>
      <c r="C122" t="s">
        <v>156</v>
      </c>
      <c r="D122"/>
      <c r="E122" s="6"/>
      <c r="F122" s="179">
        <v>380</v>
      </c>
      <c r="G122" s="117"/>
      <c r="H122" s="83"/>
      <c r="I122" s="271">
        <f t="shared" si="2"/>
        <v>85164.859999999971</v>
      </c>
      <c r="J122"/>
    </row>
    <row r="123" spans="1:10" s="60" customFormat="1" x14ac:dyDescent="0.45">
      <c r="A123">
        <f t="shared" si="3"/>
        <v>116</v>
      </c>
      <c r="B123" s="163" t="s">
        <v>341</v>
      </c>
      <c r="C123" t="s">
        <v>156</v>
      </c>
      <c r="D123"/>
      <c r="E123" s="6"/>
      <c r="F123" s="179">
        <v>378.11</v>
      </c>
      <c r="G123" s="117"/>
      <c r="H123" s="83"/>
      <c r="I123" s="271">
        <f t="shared" si="2"/>
        <v>85542.969999999972</v>
      </c>
      <c r="J123"/>
    </row>
    <row r="124" spans="1:10" s="60" customFormat="1" x14ac:dyDescent="0.45">
      <c r="A124">
        <f t="shared" si="3"/>
        <v>117</v>
      </c>
      <c r="B124" s="163" t="s">
        <v>341</v>
      </c>
      <c r="C124" t="s">
        <v>154</v>
      </c>
      <c r="D124"/>
      <c r="E124" s="6"/>
      <c r="F124" s="179">
        <v>355</v>
      </c>
      <c r="G124" s="117"/>
      <c r="H124" s="83"/>
      <c r="I124" s="271">
        <f t="shared" si="2"/>
        <v>85897.969999999972</v>
      </c>
      <c r="J124"/>
    </row>
    <row r="125" spans="1:10" s="60" customFormat="1" x14ac:dyDescent="0.45">
      <c r="A125">
        <f t="shared" si="3"/>
        <v>118</v>
      </c>
      <c r="B125" s="163" t="s">
        <v>341</v>
      </c>
      <c r="C125" t="s">
        <v>208</v>
      </c>
      <c r="D125"/>
      <c r="E125" s="6"/>
      <c r="F125" s="179">
        <v>342.5</v>
      </c>
      <c r="G125" s="117"/>
      <c r="H125" s="83"/>
      <c r="I125" s="271">
        <f t="shared" si="2"/>
        <v>86240.469999999972</v>
      </c>
      <c r="J125"/>
    </row>
    <row r="126" spans="1:10" s="60" customFormat="1" x14ac:dyDescent="0.45">
      <c r="A126">
        <f t="shared" si="3"/>
        <v>119</v>
      </c>
      <c r="B126" s="163" t="s">
        <v>342</v>
      </c>
      <c r="C126" t="s">
        <v>160</v>
      </c>
      <c r="D126"/>
      <c r="E126" s="6"/>
      <c r="F126" s="6"/>
      <c r="G126" s="285">
        <v>20</v>
      </c>
      <c r="H126" s="83"/>
      <c r="I126" s="271">
        <f t="shared" si="2"/>
        <v>86220.469999999972</v>
      </c>
      <c r="J126"/>
    </row>
    <row r="127" spans="1:10" s="60" customFormat="1" x14ac:dyDescent="0.45">
      <c r="A127">
        <f t="shared" si="3"/>
        <v>120</v>
      </c>
      <c r="B127" s="163" t="s">
        <v>343</v>
      </c>
      <c r="C127" t="s">
        <v>160</v>
      </c>
      <c r="D127"/>
      <c r="E127" s="6"/>
      <c r="F127" s="6"/>
      <c r="G127" s="285">
        <v>15</v>
      </c>
      <c r="H127" s="83"/>
      <c r="I127" s="271">
        <f t="shared" si="2"/>
        <v>86205.469999999972</v>
      </c>
      <c r="J127"/>
    </row>
    <row r="128" spans="1:10" s="60" customFormat="1" x14ac:dyDescent="0.45">
      <c r="A128">
        <f t="shared" si="3"/>
        <v>121</v>
      </c>
      <c r="B128" s="163" t="s">
        <v>342</v>
      </c>
      <c r="C128" t="s">
        <v>154</v>
      </c>
      <c r="D128"/>
      <c r="E128" s="6"/>
      <c r="F128" s="179">
        <v>500</v>
      </c>
      <c r="G128" s="117"/>
      <c r="H128" s="83"/>
      <c r="I128" s="271">
        <f t="shared" si="2"/>
        <v>86705.469999999972</v>
      </c>
      <c r="J128"/>
    </row>
    <row r="129" spans="1:10" s="60" customFormat="1" x14ac:dyDescent="0.45">
      <c r="A129">
        <f t="shared" si="3"/>
        <v>122</v>
      </c>
      <c r="B129" s="163" t="s">
        <v>342</v>
      </c>
      <c r="C129" t="s">
        <v>154</v>
      </c>
      <c r="D129"/>
      <c r="E129" s="6"/>
      <c r="F129" s="179">
        <v>500</v>
      </c>
      <c r="G129" s="117"/>
      <c r="H129" s="83"/>
      <c r="I129" s="271">
        <f t="shared" si="2"/>
        <v>87205.469999999972</v>
      </c>
      <c r="J129"/>
    </row>
    <row r="130" spans="1:10" s="60" customFormat="1" x14ac:dyDescent="0.45">
      <c r="A130">
        <f t="shared" si="3"/>
        <v>123</v>
      </c>
      <c r="B130" s="163" t="s">
        <v>342</v>
      </c>
      <c r="C130" t="s">
        <v>161</v>
      </c>
      <c r="D130"/>
      <c r="E130" s="6"/>
      <c r="F130" s="179">
        <v>467.85</v>
      </c>
      <c r="G130" s="117"/>
      <c r="H130" s="83"/>
      <c r="I130" s="271">
        <f t="shared" si="2"/>
        <v>87673.319999999978</v>
      </c>
      <c r="J130"/>
    </row>
    <row r="131" spans="1:10" s="60" customFormat="1" x14ac:dyDescent="0.45">
      <c r="A131">
        <f t="shared" si="3"/>
        <v>124</v>
      </c>
      <c r="B131" s="163" t="s">
        <v>342</v>
      </c>
      <c r="C131" t="s">
        <v>154</v>
      </c>
      <c r="D131"/>
      <c r="E131" s="6"/>
      <c r="F131" s="179">
        <v>451</v>
      </c>
      <c r="G131" s="117"/>
      <c r="H131" s="83"/>
      <c r="I131" s="271">
        <f t="shared" si="2"/>
        <v>88124.319999999978</v>
      </c>
      <c r="J131"/>
    </row>
    <row r="132" spans="1:10" s="60" customFormat="1" x14ac:dyDescent="0.45">
      <c r="A132">
        <f t="shared" si="3"/>
        <v>125</v>
      </c>
      <c r="B132" s="163" t="s">
        <v>342</v>
      </c>
      <c r="C132" t="s">
        <v>165</v>
      </c>
      <c r="D132"/>
      <c r="E132" s="6"/>
      <c r="F132" s="179">
        <v>450</v>
      </c>
      <c r="G132" s="117"/>
      <c r="H132" s="83"/>
      <c r="I132" s="271">
        <f t="shared" si="2"/>
        <v>88574.319999999978</v>
      </c>
      <c r="J132"/>
    </row>
    <row r="133" spans="1:10" s="60" customFormat="1" x14ac:dyDescent="0.45">
      <c r="A133">
        <f t="shared" si="3"/>
        <v>126</v>
      </c>
      <c r="B133" s="163" t="s">
        <v>342</v>
      </c>
      <c r="C133" t="s">
        <v>156</v>
      </c>
      <c r="D133"/>
      <c r="E133" s="6"/>
      <c r="F133" s="179">
        <v>431</v>
      </c>
      <c r="G133" s="117"/>
      <c r="H133" s="83"/>
      <c r="I133" s="271">
        <f t="shared" si="2"/>
        <v>89005.319999999978</v>
      </c>
      <c r="J133"/>
    </row>
    <row r="134" spans="1:10" s="60" customFormat="1" x14ac:dyDescent="0.45">
      <c r="A134">
        <f t="shared" si="3"/>
        <v>127</v>
      </c>
      <c r="B134" s="163" t="s">
        <v>342</v>
      </c>
      <c r="C134" t="s">
        <v>154</v>
      </c>
      <c r="D134"/>
      <c r="E134" s="6"/>
      <c r="F134" s="179">
        <v>420.71</v>
      </c>
      <c r="G134" s="117"/>
      <c r="H134" s="83"/>
      <c r="I134" s="271">
        <f t="shared" si="2"/>
        <v>89426.029999999984</v>
      </c>
      <c r="J134"/>
    </row>
    <row r="135" spans="1:10" s="60" customFormat="1" x14ac:dyDescent="0.45">
      <c r="A135">
        <f t="shared" si="3"/>
        <v>128</v>
      </c>
      <c r="B135" s="163" t="s">
        <v>342</v>
      </c>
      <c r="C135" t="s">
        <v>168</v>
      </c>
      <c r="D135"/>
      <c r="E135" s="6"/>
      <c r="F135" s="179">
        <v>409.02</v>
      </c>
      <c r="G135" s="117"/>
      <c r="H135" s="83"/>
      <c r="I135" s="271">
        <f t="shared" si="2"/>
        <v>89835.049999999988</v>
      </c>
      <c r="J135"/>
    </row>
    <row r="136" spans="1:10" s="60" customFormat="1" x14ac:dyDescent="0.45">
      <c r="A136">
        <f t="shared" ref="A136:A162" si="4">ROW()-7</f>
        <v>129</v>
      </c>
      <c r="B136" s="163" t="s">
        <v>342</v>
      </c>
      <c r="C136" t="s">
        <v>154</v>
      </c>
      <c r="D136"/>
      <c r="E136" s="6"/>
      <c r="F136" s="179">
        <v>402.39</v>
      </c>
      <c r="G136" s="117"/>
      <c r="H136" s="83"/>
      <c r="I136" s="271">
        <f t="shared" ref="I136:I162" si="5">I135+F136-G136-H136</f>
        <v>90237.439999999988</v>
      </c>
      <c r="J136"/>
    </row>
    <row r="137" spans="1:10" s="60" customFormat="1" x14ac:dyDescent="0.45">
      <c r="A137">
        <f t="shared" si="4"/>
        <v>130</v>
      </c>
      <c r="B137" s="163" t="s">
        <v>342</v>
      </c>
      <c r="C137" t="s">
        <v>154</v>
      </c>
      <c r="D137"/>
      <c r="E137" s="6"/>
      <c r="F137" s="179">
        <v>400.65</v>
      </c>
      <c r="G137" s="117"/>
      <c r="H137" s="83"/>
      <c r="I137" s="271">
        <f t="shared" si="5"/>
        <v>90638.089999999982</v>
      </c>
      <c r="J137"/>
    </row>
    <row r="138" spans="1:10" s="60" customFormat="1" x14ac:dyDescent="0.45">
      <c r="A138">
        <f t="shared" si="4"/>
        <v>131</v>
      </c>
      <c r="B138" s="163" t="s">
        <v>342</v>
      </c>
      <c r="C138" t="s">
        <v>168</v>
      </c>
      <c r="D138"/>
      <c r="E138" s="6"/>
      <c r="F138" s="179">
        <v>381</v>
      </c>
      <c r="G138" s="117"/>
      <c r="H138" s="83"/>
      <c r="I138" s="271">
        <f t="shared" si="5"/>
        <v>91019.089999999982</v>
      </c>
      <c r="J138"/>
    </row>
    <row r="139" spans="1:10" s="60" customFormat="1" x14ac:dyDescent="0.45">
      <c r="A139">
        <f t="shared" si="4"/>
        <v>132</v>
      </c>
      <c r="B139" s="163" t="s">
        <v>342</v>
      </c>
      <c r="C139" t="s">
        <v>168</v>
      </c>
      <c r="D139"/>
      <c r="E139" s="6"/>
      <c r="F139" s="179">
        <v>376.97</v>
      </c>
      <c r="G139" s="117"/>
      <c r="H139" s="83"/>
      <c r="I139" s="271">
        <f t="shared" si="5"/>
        <v>91396.059999999983</v>
      </c>
      <c r="J139"/>
    </row>
    <row r="140" spans="1:10" s="60" customFormat="1" x14ac:dyDescent="0.45">
      <c r="A140">
        <f t="shared" si="4"/>
        <v>133</v>
      </c>
      <c r="B140" s="163" t="s">
        <v>342</v>
      </c>
      <c r="C140" t="s">
        <v>156</v>
      </c>
      <c r="D140"/>
      <c r="E140" s="6"/>
      <c r="F140" s="179">
        <v>373.66</v>
      </c>
      <c r="G140" s="117"/>
      <c r="H140" s="83"/>
      <c r="I140" s="271">
        <f t="shared" si="5"/>
        <v>91769.719999999987</v>
      </c>
      <c r="J140"/>
    </row>
    <row r="141" spans="1:10" s="60" customFormat="1" x14ac:dyDescent="0.45">
      <c r="A141">
        <f t="shared" si="4"/>
        <v>134</v>
      </c>
      <c r="B141" s="163" t="s">
        <v>342</v>
      </c>
      <c r="C141" t="s">
        <v>154</v>
      </c>
      <c r="D141"/>
      <c r="E141" s="6"/>
      <c r="F141" s="179">
        <v>365.41</v>
      </c>
      <c r="G141" s="117"/>
      <c r="H141" s="83"/>
      <c r="I141" s="271">
        <f t="shared" si="5"/>
        <v>92135.12999999999</v>
      </c>
      <c r="J141"/>
    </row>
    <row r="142" spans="1:10" s="60" customFormat="1" x14ac:dyDescent="0.45">
      <c r="A142">
        <f t="shared" si="4"/>
        <v>135</v>
      </c>
      <c r="B142" s="163" t="s">
        <v>342</v>
      </c>
      <c r="C142" t="s">
        <v>168</v>
      </c>
      <c r="D142"/>
      <c r="E142" s="6"/>
      <c r="F142" s="179">
        <v>300</v>
      </c>
      <c r="G142" s="117"/>
      <c r="H142" s="83"/>
      <c r="I142" s="271">
        <f t="shared" si="5"/>
        <v>92435.12999999999</v>
      </c>
      <c r="J142"/>
    </row>
    <row r="143" spans="1:10" s="60" customFormat="1" x14ac:dyDescent="0.45">
      <c r="A143">
        <f t="shared" si="4"/>
        <v>136</v>
      </c>
      <c r="B143" s="163" t="s">
        <v>342</v>
      </c>
      <c r="C143" t="s">
        <v>154</v>
      </c>
      <c r="D143"/>
      <c r="E143" s="6"/>
      <c r="F143" s="179">
        <v>298.08</v>
      </c>
      <c r="G143" s="117"/>
      <c r="H143" s="83"/>
      <c r="I143" s="271">
        <f t="shared" si="5"/>
        <v>92733.209999999992</v>
      </c>
      <c r="J143"/>
    </row>
    <row r="144" spans="1:10" s="60" customFormat="1" x14ac:dyDescent="0.45">
      <c r="A144">
        <f t="shared" si="4"/>
        <v>137</v>
      </c>
      <c r="B144" s="163" t="s">
        <v>342</v>
      </c>
      <c r="C144" t="s">
        <v>154</v>
      </c>
      <c r="D144"/>
      <c r="E144" s="6"/>
      <c r="F144" s="179">
        <v>41.78</v>
      </c>
      <c r="G144" s="117"/>
      <c r="H144" s="83"/>
      <c r="I144" s="271">
        <f t="shared" si="5"/>
        <v>92774.989999999991</v>
      </c>
      <c r="J144"/>
    </row>
    <row r="145" spans="1:10" s="60" customFormat="1" x14ac:dyDescent="0.45">
      <c r="A145">
        <f t="shared" si="4"/>
        <v>138</v>
      </c>
      <c r="B145" s="163" t="s">
        <v>344</v>
      </c>
      <c r="C145" t="s">
        <v>345</v>
      </c>
      <c r="D145"/>
      <c r="E145" s="6"/>
      <c r="F145" s="6"/>
      <c r="G145" s="272">
        <v>1446</v>
      </c>
      <c r="H145" s="83"/>
      <c r="I145" s="271">
        <f t="shared" si="5"/>
        <v>91328.989999999991</v>
      </c>
      <c r="J145"/>
    </row>
    <row r="146" spans="1:10" s="60" customFormat="1" x14ac:dyDescent="0.45">
      <c r="A146">
        <f t="shared" si="4"/>
        <v>139</v>
      </c>
      <c r="B146" s="163" t="s">
        <v>344</v>
      </c>
      <c r="C146" t="s">
        <v>159</v>
      </c>
      <c r="D146"/>
      <c r="E146" s="6"/>
      <c r="F146" s="6"/>
      <c r="G146" s="272">
        <v>450</v>
      </c>
      <c r="H146" s="83"/>
      <c r="I146" s="271">
        <f t="shared" si="5"/>
        <v>90878.989999999991</v>
      </c>
      <c r="J146"/>
    </row>
    <row r="147" spans="1:10" s="60" customFormat="1" x14ac:dyDescent="0.45">
      <c r="A147">
        <f t="shared" si="4"/>
        <v>140</v>
      </c>
      <c r="B147" s="163" t="s">
        <v>344</v>
      </c>
      <c r="C147" t="s">
        <v>249</v>
      </c>
      <c r="D147"/>
      <c r="E147" s="6"/>
      <c r="F147" s="6"/>
      <c r="G147" s="272">
        <v>300</v>
      </c>
      <c r="H147" s="83"/>
      <c r="I147" s="271">
        <f t="shared" si="5"/>
        <v>90578.989999999991</v>
      </c>
      <c r="J147"/>
    </row>
    <row r="148" spans="1:10" s="60" customFormat="1" x14ac:dyDescent="0.45">
      <c r="A148">
        <f t="shared" si="4"/>
        <v>141</v>
      </c>
      <c r="B148" s="163" t="s">
        <v>344</v>
      </c>
      <c r="C148" t="s">
        <v>156</v>
      </c>
      <c r="D148"/>
      <c r="E148" s="6"/>
      <c r="F148" s="179">
        <v>332.91</v>
      </c>
      <c r="G148" s="117"/>
      <c r="H148" s="83"/>
      <c r="I148" s="271">
        <f t="shared" si="5"/>
        <v>90911.9</v>
      </c>
      <c r="J148"/>
    </row>
    <row r="149" spans="1:10" s="60" customFormat="1" x14ac:dyDescent="0.45">
      <c r="A149">
        <f t="shared" si="4"/>
        <v>142</v>
      </c>
      <c r="B149" s="163" t="s">
        <v>344</v>
      </c>
      <c r="C149" t="s">
        <v>171</v>
      </c>
      <c r="D149"/>
      <c r="E149" s="6"/>
      <c r="F149" s="6"/>
      <c r="G149" s="117"/>
      <c r="H149" s="83">
        <v>0.05</v>
      </c>
      <c r="I149" s="271">
        <f t="shared" si="5"/>
        <v>90911.849999999991</v>
      </c>
      <c r="J149"/>
    </row>
    <row r="150" spans="1:10" s="60" customFormat="1" x14ac:dyDescent="0.45">
      <c r="A150">
        <f t="shared" si="4"/>
        <v>143</v>
      </c>
      <c r="B150" s="163" t="s">
        <v>344</v>
      </c>
      <c r="C150" t="s">
        <v>161</v>
      </c>
      <c r="D150"/>
      <c r="E150" s="6"/>
      <c r="F150" s="179">
        <v>571.89</v>
      </c>
      <c r="G150" s="117"/>
      <c r="H150" s="83"/>
      <c r="I150" s="271">
        <f t="shared" si="5"/>
        <v>91483.739999999991</v>
      </c>
      <c r="J150"/>
    </row>
    <row r="151" spans="1:10" s="60" customFormat="1" x14ac:dyDescent="0.45">
      <c r="A151">
        <f t="shared" si="4"/>
        <v>144</v>
      </c>
      <c r="B151" s="163" t="s">
        <v>344</v>
      </c>
      <c r="C151" t="s">
        <v>156</v>
      </c>
      <c r="D151"/>
      <c r="E151" s="6"/>
      <c r="F151" s="179">
        <v>507.51</v>
      </c>
      <c r="G151" s="117"/>
      <c r="H151" s="83"/>
      <c r="I151" s="271">
        <f t="shared" si="5"/>
        <v>91991.249999999985</v>
      </c>
      <c r="J151"/>
    </row>
    <row r="152" spans="1:10" s="60" customFormat="1" x14ac:dyDescent="0.45">
      <c r="A152">
        <f t="shared" si="4"/>
        <v>145</v>
      </c>
      <c r="B152" s="163" t="s">
        <v>344</v>
      </c>
      <c r="C152" t="s">
        <v>154</v>
      </c>
      <c r="D152"/>
      <c r="E152" s="6"/>
      <c r="F152" s="179">
        <v>500</v>
      </c>
      <c r="G152" s="117"/>
      <c r="H152" s="83"/>
      <c r="I152" s="271">
        <f t="shared" si="5"/>
        <v>92491.249999999985</v>
      </c>
      <c r="J152"/>
    </row>
    <row r="153" spans="1:10" s="60" customFormat="1" x14ac:dyDescent="0.45">
      <c r="A153">
        <f t="shared" si="4"/>
        <v>146</v>
      </c>
      <c r="B153" s="163" t="s">
        <v>344</v>
      </c>
      <c r="C153" t="s">
        <v>154</v>
      </c>
      <c r="D153"/>
      <c r="E153" s="6"/>
      <c r="F153" s="179">
        <v>494.47</v>
      </c>
      <c r="G153" s="117"/>
      <c r="H153" s="83"/>
      <c r="I153" s="271">
        <f t="shared" si="5"/>
        <v>92985.719999999987</v>
      </c>
      <c r="J153"/>
    </row>
    <row r="154" spans="1:10" s="60" customFormat="1" x14ac:dyDescent="0.45">
      <c r="A154">
        <f t="shared" si="4"/>
        <v>147</v>
      </c>
      <c r="B154" s="163" t="s">
        <v>344</v>
      </c>
      <c r="C154" t="s">
        <v>156</v>
      </c>
      <c r="D154"/>
      <c r="E154" s="6"/>
      <c r="F154" s="179">
        <v>406.54</v>
      </c>
      <c r="G154" s="117"/>
      <c r="H154" s="83"/>
      <c r="I154" s="271">
        <f t="shared" si="5"/>
        <v>93392.25999999998</v>
      </c>
      <c r="J154"/>
    </row>
    <row r="155" spans="1:10" s="60" customFormat="1" x14ac:dyDescent="0.45">
      <c r="A155">
        <f t="shared" si="4"/>
        <v>148</v>
      </c>
      <c r="B155" s="163" t="s">
        <v>344</v>
      </c>
      <c r="C155" t="s">
        <v>168</v>
      </c>
      <c r="D155"/>
      <c r="E155" s="6"/>
      <c r="F155" s="179">
        <v>397.56</v>
      </c>
      <c r="G155" s="117"/>
      <c r="H155" s="83"/>
      <c r="I155" s="271">
        <f t="shared" si="5"/>
        <v>93789.819999999978</v>
      </c>
      <c r="J155"/>
    </row>
    <row r="156" spans="1:10" s="60" customFormat="1" x14ac:dyDescent="0.45">
      <c r="A156">
        <f t="shared" si="4"/>
        <v>149</v>
      </c>
      <c r="B156" s="163" t="s">
        <v>344</v>
      </c>
      <c r="C156" t="s">
        <v>154</v>
      </c>
      <c r="D156"/>
      <c r="E156" s="6"/>
      <c r="F156" s="179">
        <v>395.32</v>
      </c>
      <c r="G156" s="117"/>
      <c r="H156" s="83"/>
      <c r="I156" s="271">
        <f t="shared" si="5"/>
        <v>94185.139999999985</v>
      </c>
      <c r="J156"/>
    </row>
    <row r="157" spans="1:10" s="60" customFormat="1" x14ac:dyDescent="0.45">
      <c r="A157">
        <f t="shared" si="4"/>
        <v>150</v>
      </c>
      <c r="B157" s="163" t="s">
        <v>344</v>
      </c>
      <c r="C157" t="s">
        <v>161</v>
      </c>
      <c r="D157"/>
      <c r="E157" s="6"/>
      <c r="F157" s="179">
        <v>391.41</v>
      </c>
      <c r="G157" s="117"/>
      <c r="H157" s="83"/>
      <c r="I157" s="271">
        <f t="shared" si="5"/>
        <v>94576.549999999988</v>
      </c>
      <c r="J157"/>
    </row>
    <row r="158" spans="1:10" s="60" customFormat="1" x14ac:dyDescent="0.45">
      <c r="A158">
        <f t="shared" si="4"/>
        <v>151</v>
      </c>
      <c r="B158" s="163" t="s">
        <v>344</v>
      </c>
      <c r="C158" t="s">
        <v>154</v>
      </c>
      <c r="D158"/>
      <c r="E158" s="6"/>
      <c r="F158" s="179">
        <v>389.82</v>
      </c>
      <c r="G158" s="117"/>
      <c r="H158" s="83"/>
      <c r="I158" s="271">
        <f t="shared" si="5"/>
        <v>94966.37</v>
      </c>
      <c r="J158"/>
    </row>
    <row r="159" spans="1:10" s="60" customFormat="1" x14ac:dyDescent="0.45">
      <c r="A159">
        <f t="shared" si="4"/>
        <v>152</v>
      </c>
      <c r="B159" s="163" t="s">
        <v>344</v>
      </c>
      <c r="C159" t="s">
        <v>161</v>
      </c>
      <c r="D159"/>
      <c r="E159" s="6"/>
      <c r="F159" s="179">
        <v>372</v>
      </c>
      <c r="G159" s="117"/>
      <c r="H159" s="83"/>
      <c r="I159" s="271">
        <f t="shared" si="5"/>
        <v>95338.37</v>
      </c>
      <c r="J159"/>
    </row>
    <row r="160" spans="1:10" s="60" customFormat="1" x14ac:dyDescent="0.45">
      <c r="A160">
        <f t="shared" si="4"/>
        <v>153</v>
      </c>
      <c r="B160" s="163" t="s">
        <v>344</v>
      </c>
      <c r="C160" t="s">
        <v>156</v>
      </c>
      <c r="D160"/>
      <c r="E160" s="6"/>
      <c r="F160" s="179">
        <v>359.76</v>
      </c>
      <c r="G160" s="117"/>
      <c r="H160" s="83"/>
      <c r="I160" s="271">
        <f t="shared" si="5"/>
        <v>95698.12999999999</v>
      </c>
      <c r="J160"/>
    </row>
    <row r="161" spans="1:10" s="60" customFormat="1" x14ac:dyDescent="0.45">
      <c r="A161">
        <f t="shared" si="4"/>
        <v>154</v>
      </c>
      <c r="B161" s="163" t="s">
        <v>344</v>
      </c>
      <c r="C161" t="s">
        <v>154</v>
      </c>
      <c r="D161"/>
      <c r="E161" s="6"/>
      <c r="F161" s="179">
        <v>352.97</v>
      </c>
      <c r="G161" s="117"/>
      <c r="H161" s="83"/>
      <c r="I161" s="271">
        <f t="shared" si="5"/>
        <v>96051.099999999991</v>
      </c>
      <c r="J161"/>
    </row>
    <row r="162" spans="1:10" s="60" customFormat="1" x14ac:dyDescent="0.45">
      <c r="A162">
        <f t="shared" si="4"/>
        <v>155</v>
      </c>
      <c r="B162" s="163" t="s">
        <v>344</v>
      </c>
      <c r="C162" t="s">
        <v>154</v>
      </c>
      <c r="D162"/>
      <c r="E162" s="6"/>
      <c r="F162" s="179">
        <v>345.94</v>
      </c>
      <c r="G162" s="117"/>
      <c r="H162" s="83"/>
      <c r="I162" s="271">
        <f t="shared" si="5"/>
        <v>96397.04</v>
      </c>
      <c r="J162"/>
    </row>
    <row r="163" spans="1:10" s="60" customFormat="1" x14ac:dyDescent="0.45">
      <c r="A163"/>
      <c r="B163" s="163"/>
      <c r="C163"/>
      <c r="D163"/>
      <c r="E163" s="6"/>
      <c r="F163" s="179"/>
      <c r="G163" s="117"/>
      <c r="H163" s="83"/>
      <c r="I163" s="219"/>
      <c r="J163"/>
    </row>
    <row r="164" spans="1:10" s="60" customFormat="1" x14ac:dyDescent="0.45">
      <c r="A164"/>
      <c r="B164" s="163"/>
      <c r="C164"/>
      <c r="D164"/>
      <c r="E164" s="6"/>
      <c r="F164" s="179"/>
      <c r="G164" s="117"/>
      <c r="H164" s="83"/>
      <c r="I164" s="219"/>
      <c r="J164"/>
    </row>
    <row r="165" spans="1:10" s="60" customFormat="1" x14ac:dyDescent="0.45">
      <c r="A165"/>
      <c r="B165" s="163"/>
      <c r="C165"/>
      <c r="D165"/>
      <c r="E165" s="6"/>
      <c r="F165" s="179"/>
      <c r="G165" s="117"/>
      <c r="H165" s="83"/>
      <c r="I165" s="219"/>
      <c r="J165"/>
    </row>
    <row r="166" spans="1:10" s="60" customFormat="1" x14ac:dyDescent="0.45">
      <c r="A166"/>
      <c r="B166" s="163"/>
      <c r="C166"/>
      <c r="D166"/>
      <c r="E166" s="6"/>
      <c r="F166" s="179"/>
      <c r="G166" s="117"/>
      <c r="H166" s="83"/>
      <c r="I166" s="219"/>
      <c r="J166"/>
    </row>
    <row r="167" spans="1:10" s="60" customFormat="1" x14ac:dyDescent="0.45">
      <c r="A167"/>
      <c r="B167" s="163"/>
      <c r="C167"/>
      <c r="D167"/>
      <c r="E167" s="6"/>
      <c r="F167" s="179"/>
      <c r="G167" s="117"/>
      <c r="H167" s="83"/>
      <c r="I167" s="219"/>
      <c r="J167"/>
    </row>
    <row r="168" spans="1:10" s="60" customFormat="1" x14ac:dyDescent="0.45">
      <c r="A168"/>
      <c r="B168" s="163"/>
      <c r="C168"/>
      <c r="D168"/>
      <c r="E168" s="6"/>
      <c r="F168" s="179"/>
      <c r="G168" s="117"/>
      <c r="H168" s="83"/>
      <c r="I168" s="219"/>
      <c r="J168"/>
    </row>
    <row r="169" spans="1:10" s="60" customFormat="1" x14ac:dyDescent="0.45">
      <c r="A169"/>
      <c r="B169" s="163"/>
      <c r="C169"/>
      <c r="D169"/>
      <c r="E169" s="6"/>
      <c r="F169" s="179"/>
      <c r="G169" s="117"/>
      <c r="H169" s="83"/>
      <c r="I169" s="219"/>
      <c r="J169"/>
    </row>
    <row r="170" spans="1:10" s="60" customFormat="1" x14ac:dyDescent="0.45">
      <c r="A170"/>
      <c r="B170" s="163"/>
      <c r="C170"/>
      <c r="D170"/>
      <c r="E170" s="6"/>
      <c r="F170" s="179"/>
      <c r="G170" s="117"/>
      <c r="H170" s="83"/>
      <c r="I170" s="219"/>
      <c r="J170"/>
    </row>
    <row r="171" spans="1:10" s="60" customFormat="1" x14ac:dyDescent="0.45">
      <c r="A171"/>
      <c r="B171" s="163"/>
      <c r="C171"/>
      <c r="D171"/>
      <c r="E171" s="6"/>
      <c r="F171" s="179"/>
      <c r="G171" s="117"/>
      <c r="H171" s="83"/>
      <c r="I171" s="219"/>
      <c r="J171"/>
    </row>
    <row r="172" spans="1:10" s="60" customFormat="1" x14ac:dyDescent="0.45">
      <c r="A172"/>
      <c r="B172" s="163"/>
      <c r="C172"/>
      <c r="D172"/>
      <c r="E172" s="6"/>
      <c r="F172" s="179"/>
      <c r="G172" s="117"/>
      <c r="H172" s="83"/>
      <c r="I172" s="219"/>
      <c r="J172"/>
    </row>
    <row r="173" spans="1:10" s="60" customFormat="1" x14ac:dyDescent="0.45">
      <c r="A173"/>
      <c r="B173" s="163"/>
      <c r="C173"/>
      <c r="D173"/>
      <c r="E173" s="6"/>
      <c r="F173" s="179"/>
      <c r="G173" s="117"/>
      <c r="H173" s="83"/>
      <c r="I173" s="219"/>
      <c r="J173"/>
    </row>
    <row r="174" spans="1:10" s="60" customFormat="1" x14ac:dyDescent="0.45">
      <c r="A174"/>
      <c r="B174" s="163"/>
      <c r="C174"/>
      <c r="D174"/>
      <c r="E174" s="6"/>
      <c r="F174" s="179"/>
      <c r="G174" s="117"/>
      <c r="H174" s="83"/>
      <c r="I174" s="219"/>
      <c r="J174"/>
    </row>
    <row r="175" spans="1:10" s="60" customFormat="1" x14ac:dyDescent="0.45">
      <c r="A175"/>
      <c r="B175" s="163"/>
      <c r="C175"/>
      <c r="D175"/>
      <c r="E175" s="6"/>
      <c r="F175" s="179"/>
      <c r="G175" s="117"/>
      <c r="H175" s="83"/>
      <c r="I175" s="219"/>
      <c r="J175"/>
    </row>
    <row r="176" spans="1:10" s="60" customFormat="1" x14ac:dyDescent="0.45">
      <c r="A176"/>
      <c r="B176" s="163"/>
      <c r="C176"/>
      <c r="D176"/>
      <c r="E176" s="6"/>
      <c r="F176" s="179"/>
      <c r="G176" s="117"/>
      <c r="H176" s="83"/>
      <c r="I176" s="219"/>
      <c r="J176"/>
    </row>
    <row r="177" spans="1:10" s="60" customFormat="1" x14ac:dyDescent="0.45">
      <c r="A177"/>
      <c r="B177" s="163"/>
      <c r="C177"/>
      <c r="D177"/>
      <c r="E177" s="6"/>
      <c r="F177" s="179"/>
      <c r="G177" s="117"/>
      <c r="H177" s="83"/>
      <c r="I177" s="219"/>
      <c r="J177"/>
    </row>
    <row r="178" spans="1:10" s="60" customFormat="1" x14ac:dyDescent="0.45">
      <c r="A178"/>
      <c r="B178" s="163"/>
      <c r="C178"/>
      <c r="D178"/>
      <c r="E178" s="6"/>
      <c r="F178" s="179"/>
      <c r="G178" s="117"/>
      <c r="H178" s="83"/>
      <c r="I178" s="219"/>
      <c r="J178"/>
    </row>
    <row r="179" spans="1:10" s="60" customFormat="1" x14ac:dyDescent="0.45">
      <c r="A179"/>
      <c r="B179" s="163"/>
      <c r="C179"/>
      <c r="D179"/>
      <c r="E179" s="6"/>
      <c r="F179" s="179"/>
      <c r="G179" s="117"/>
      <c r="H179" s="83"/>
      <c r="I179" s="219"/>
      <c r="J179"/>
    </row>
    <row r="180" spans="1:10" s="60" customFormat="1" x14ac:dyDescent="0.45">
      <c r="A180"/>
      <c r="B180" s="163"/>
      <c r="C180"/>
      <c r="D180"/>
      <c r="E180" s="6"/>
      <c r="F180" s="179"/>
      <c r="G180" s="117"/>
      <c r="H180" s="83"/>
      <c r="I180" s="7"/>
      <c r="J180"/>
    </row>
    <row r="181" spans="1:10" s="60" customFormat="1" x14ac:dyDescent="0.45">
      <c r="A181"/>
      <c r="B181" s="163"/>
      <c r="C181"/>
      <c r="D181"/>
      <c r="E181" s="6"/>
      <c r="F181" s="179"/>
      <c r="G181" s="117"/>
      <c r="H181" s="83"/>
      <c r="I181" s="7"/>
      <c r="J181"/>
    </row>
    <row r="182" spans="1:10" s="60" customFormat="1" x14ac:dyDescent="0.45">
      <c r="A182"/>
      <c r="B182" s="163"/>
      <c r="C182"/>
      <c r="D182"/>
      <c r="E182" s="6"/>
      <c r="F182" s="179"/>
      <c r="G182" s="117"/>
      <c r="H182" s="83"/>
      <c r="I182" s="7"/>
      <c r="J182"/>
    </row>
    <row r="183" spans="1:10" s="60" customFormat="1" x14ac:dyDescent="0.45">
      <c r="A183"/>
      <c r="B183" s="163"/>
      <c r="C183"/>
      <c r="D183"/>
      <c r="E183" s="6"/>
      <c r="F183" s="179"/>
      <c r="G183" s="117"/>
      <c r="H183" s="83"/>
      <c r="I183" s="7"/>
      <c r="J183"/>
    </row>
    <row r="184" spans="1:10" s="60" customFormat="1" ht="14.65" thickBot="1" x14ac:dyDescent="0.5">
      <c r="A184"/>
      <c r="B184" s="163"/>
      <c r="C184"/>
      <c r="D184"/>
      <c r="E184" s="6"/>
      <c r="F184" s="81">
        <f>SUM(F8:F183)</f>
        <v>42622.36000000003</v>
      </c>
      <c r="G184" s="119">
        <f>SUM(G8:G183)</f>
        <v>43449.939999999995</v>
      </c>
      <c r="H184" s="82">
        <f>SUM(H8:H183)</f>
        <v>47.97999999999999</v>
      </c>
      <c r="I184" s="7"/>
      <c r="J184"/>
    </row>
    <row r="185" spans="1:10" s="60" customFormat="1" ht="14.65" thickTop="1" x14ac:dyDescent="0.45">
      <c r="A185"/>
      <c r="B185" s="163" t="s">
        <v>25</v>
      </c>
      <c r="C185" s="6" t="s">
        <v>25</v>
      </c>
      <c r="D185" s="6" t="s">
        <v>25</v>
      </c>
      <c r="E185" s="6" t="s">
        <v>25</v>
      </c>
      <c r="F185" s="45"/>
      <c r="G185" s="117"/>
      <c r="H185" s="8"/>
      <c r="I185" s="7"/>
      <c r="J185"/>
    </row>
    <row r="186" spans="1:10" s="60" customFormat="1" x14ac:dyDescent="0.45">
      <c r="A186"/>
      <c r="B186" s="163"/>
      <c r="C186" s="14" t="s">
        <v>25</v>
      </c>
      <c r="D186"/>
      <c r="E186" s="6"/>
      <c r="F186" s="45" t="s">
        <v>25</v>
      </c>
      <c r="G186" s="117"/>
      <c r="H186" s="8"/>
      <c r="I186" s="7"/>
      <c r="J186"/>
    </row>
    <row r="187" spans="1:10" s="60" customFormat="1" x14ac:dyDescent="0.45">
      <c r="A187"/>
      <c r="B187" s="178"/>
      <c r="C187" s="4"/>
      <c r="D187" s="4"/>
      <c r="E187" s="16"/>
      <c r="F187" s="45"/>
      <c r="G187" s="117"/>
      <c r="H187" s="8"/>
      <c r="I187" s="143" t="s">
        <v>25</v>
      </c>
      <c r="J187"/>
    </row>
    <row r="188" spans="1:10" s="60" customFormat="1" x14ac:dyDescent="0.45">
      <c r="A188"/>
      <c r="B188" s="178"/>
      <c r="C188" s="308" t="s">
        <v>143</v>
      </c>
      <c r="D188" s="308"/>
      <c r="E188" s="308"/>
      <c r="F188" s="45"/>
      <c r="G188" s="117"/>
      <c r="H188" s="8"/>
      <c r="I188" t="s">
        <v>25</v>
      </c>
      <c r="J188"/>
    </row>
    <row r="189" spans="1:10" s="60" customFormat="1" x14ac:dyDescent="0.45">
      <c r="A189"/>
      <c r="B189" s="178"/>
      <c r="C189" s="55"/>
      <c r="D189" s="55"/>
      <c r="E189" s="55"/>
      <c r="F189" s="8"/>
      <c r="G189" s="117"/>
      <c r="H189" s="8"/>
      <c r="I189" t="s">
        <v>25</v>
      </c>
      <c r="J189"/>
    </row>
    <row r="190" spans="1:10" s="60" customFormat="1" x14ac:dyDescent="0.45">
      <c r="A190"/>
      <c r="B190" s="178"/>
      <c r="C190" s="17" t="s">
        <v>0</v>
      </c>
      <c r="D190" s="18" t="s">
        <v>12</v>
      </c>
      <c r="E190" s="18" t="s">
        <v>11</v>
      </c>
      <c r="F190" s="8"/>
      <c r="G190" s="117"/>
      <c r="H190" s="8"/>
      <c r="I190" s="73" t="s">
        <v>25</v>
      </c>
      <c r="J190"/>
    </row>
    <row r="191" spans="1:10" s="60" customFormat="1" x14ac:dyDescent="0.45">
      <c r="A191"/>
      <c r="B191" s="178"/>
      <c r="C191" s="59" t="s">
        <v>30</v>
      </c>
      <c r="D191" s="19"/>
      <c r="E191" s="13">
        <f>SUM(I7)</f>
        <v>97272.6</v>
      </c>
      <c r="F191" s="8"/>
      <c r="G191" s="117"/>
      <c r="H191" s="8"/>
      <c r="I191" t="s">
        <v>25</v>
      </c>
      <c r="J191" s="48"/>
    </row>
    <row r="192" spans="1:10" s="60" customFormat="1" x14ac:dyDescent="0.45">
      <c r="A192"/>
      <c r="B192" s="178"/>
      <c r="C192" s="58" t="s">
        <v>42</v>
      </c>
      <c r="D192" s="19" t="s">
        <v>25</v>
      </c>
      <c r="E192" s="12">
        <f>SUM(F184)</f>
        <v>42622.36000000003</v>
      </c>
      <c r="F192" s="8"/>
      <c r="G192" s="117"/>
      <c r="H192" s="8"/>
      <c r="I192" t="s">
        <v>25</v>
      </c>
      <c r="J192" s="48"/>
    </row>
    <row r="193" spans="1:10" s="60" customFormat="1" ht="15.75" x14ac:dyDescent="0.5">
      <c r="A193"/>
      <c r="B193" s="178"/>
      <c r="C193" s="20" t="s">
        <v>9</v>
      </c>
      <c r="D193" s="21" t="s">
        <v>25</v>
      </c>
      <c r="E193" s="24">
        <f>SUM(E191:E192)</f>
        <v>139894.96000000002</v>
      </c>
      <c r="F193" s="8"/>
      <c r="G193" s="117" t="s">
        <v>25</v>
      </c>
      <c r="H193" s="8"/>
      <c r="I193"/>
      <c r="J193" s="49">
        <v>43344</v>
      </c>
    </row>
    <row r="194" spans="1:10" s="60" customFormat="1" x14ac:dyDescent="0.45">
      <c r="A194"/>
      <c r="B194" s="178"/>
      <c r="C194" s="4"/>
      <c r="D194" s="4"/>
      <c r="E194" s="25"/>
      <c r="F194" s="8"/>
      <c r="G194" s="117"/>
      <c r="H194" s="8"/>
      <c r="I194"/>
      <c r="J194" s="44"/>
    </row>
    <row r="195" spans="1:10" s="60" customFormat="1" x14ac:dyDescent="0.45">
      <c r="A195"/>
      <c r="B195" s="178"/>
      <c r="C195" s="17" t="s">
        <v>1</v>
      </c>
      <c r="D195" s="4"/>
      <c r="E195" s="25"/>
      <c r="F195" s="8"/>
      <c r="G195" s="117"/>
      <c r="H195" s="8"/>
      <c r="I195"/>
      <c r="J195" s="44"/>
    </row>
    <row r="196" spans="1:10" s="292" customFormat="1" ht="105.4" customHeight="1" x14ac:dyDescent="0.45">
      <c r="A196" s="288"/>
      <c r="B196" s="289"/>
      <c r="C196" s="309" t="s">
        <v>282</v>
      </c>
      <c r="D196" s="310"/>
      <c r="E196" s="278">
        <f>SUM(G41)+G42+G43+G45+G52+G53+G54+G55+G59+G60+G61+G72+G83+G85+G145+G146+G147</f>
        <v>17549.21</v>
      </c>
      <c r="F196" s="290"/>
      <c r="G196" s="290"/>
      <c r="H196" s="290"/>
      <c r="I196" s="288"/>
      <c r="J196" s="291"/>
    </row>
    <row r="197" spans="1:10" s="60" customFormat="1" ht="14.65" customHeight="1" x14ac:dyDescent="0.45">
      <c r="A197"/>
      <c r="B197" s="178"/>
      <c r="C197" s="311" t="s">
        <v>279</v>
      </c>
      <c r="D197" s="311"/>
      <c r="E197" s="279">
        <f>SUM(G100:G101)</f>
        <v>16605.900000000001</v>
      </c>
      <c r="F197" s="8"/>
      <c r="G197" s="8"/>
      <c r="H197" s="8"/>
      <c r="I197"/>
      <c r="J197" s="44"/>
    </row>
    <row r="198" spans="1:10" s="60" customFormat="1" ht="42" customHeight="1" x14ac:dyDescent="0.45">
      <c r="A198"/>
      <c r="B198" s="178"/>
      <c r="C198" s="312" t="s">
        <v>280</v>
      </c>
      <c r="D198" s="313"/>
      <c r="E198" s="280">
        <f>SUM(G90:G99)</f>
        <v>5542.1</v>
      </c>
      <c r="F198" s="8"/>
      <c r="G198" s="8"/>
      <c r="H198" s="8"/>
      <c r="I198"/>
      <c r="J198" s="44"/>
    </row>
    <row r="199" spans="1:10" s="60" customFormat="1" x14ac:dyDescent="0.45">
      <c r="A199"/>
      <c r="B199" s="178"/>
      <c r="C199" s="312" t="s">
        <v>269</v>
      </c>
      <c r="D199" s="313"/>
      <c r="E199" s="281">
        <f>SUM(G102:G103)</f>
        <v>2446.65</v>
      </c>
      <c r="F199" s="8"/>
      <c r="G199" s="8"/>
      <c r="H199" s="8"/>
      <c r="I199"/>
      <c r="J199" s="44"/>
    </row>
    <row r="200" spans="1:10" s="60" customFormat="1" x14ac:dyDescent="0.45">
      <c r="A200"/>
      <c r="B200" s="178"/>
      <c r="C200" s="311" t="s">
        <v>270</v>
      </c>
      <c r="D200" s="311"/>
      <c r="E200" s="282">
        <f>SUM(G104)+G105+G126+G116+G127</f>
        <v>74</v>
      </c>
      <c r="F200" s="8"/>
      <c r="G200" s="45"/>
      <c r="H200" s="8"/>
      <c r="I200"/>
      <c r="J200" s="44"/>
    </row>
    <row r="201" spans="1:10" s="60" customFormat="1" ht="58.15" customHeight="1" x14ac:dyDescent="0.45">
      <c r="A201"/>
      <c r="B201" s="178"/>
      <c r="C201" s="311" t="s">
        <v>283</v>
      </c>
      <c r="D201" s="311"/>
      <c r="E201" s="283">
        <f>SUM(G44)+G51+G58+G70+G77</f>
        <v>1232.08</v>
      </c>
      <c r="F201" s="8" t="s">
        <v>25</v>
      </c>
      <c r="G201" s="45"/>
      <c r="H201" s="8"/>
      <c r="I201"/>
      <c r="J201" s="44"/>
    </row>
    <row r="202" spans="1:10" ht="58.15" customHeight="1" x14ac:dyDescent="0.45">
      <c r="B202" s="178"/>
      <c r="C202" s="311" t="s">
        <v>281</v>
      </c>
      <c r="D202" s="311"/>
      <c r="E202" s="284">
        <f>SUM(H184)</f>
        <v>47.97999999999999</v>
      </c>
      <c r="F202" s="8" t="s">
        <v>25</v>
      </c>
      <c r="G202" s="45" t="s">
        <v>25</v>
      </c>
      <c r="J202" s="44"/>
    </row>
    <row r="203" spans="1:10" s="60" customFormat="1" x14ac:dyDescent="0.45">
      <c r="A203"/>
      <c r="B203" s="178"/>
      <c r="C203" s="22" t="s">
        <v>10</v>
      </c>
      <c r="D203" s="4"/>
      <c r="E203" s="41">
        <f>SUM(E196:E202)</f>
        <v>43497.920000000006</v>
      </c>
      <c r="F203" s="8"/>
      <c r="G203" s="117"/>
      <c r="H203" s="8"/>
      <c r="I203"/>
      <c r="J203" s="44"/>
    </row>
    <row r="204" spans="1:10" s="60" customFormat="1" ht="14.65" thickBot="1" x14ac:dyDescent="0.5">
      <c r="A204"/>
      <c r="B204" s="178"/>
      <c r="C204" s="4"/>
      <c r="D204" s="4"/>
      <c r="E204" s="23"/>
      <c r="F204" s="8"/>
      <c r="G204" s="117"/>
      <c r="H204" s="8"/>
      <c r="I204"/>
      <c r="J204" s="44"/>
    </row>
    <row r="205" spans="1:10" s="60" customFormat="1" ht="16.149999999999999" thickBot="1" x14ac:dyDescent="0.55000000000000004">
      <c r="A205"/>
      <c r="B205" s="178"/>
      <c r="C205" s="305" t="s">
        <v>3</v>
      </c>
      <c r="D205" s="306"/>
      <c r="E205" s="28">
        <f>SUM(-E203,E193)</f>
        <v>96397.040000000008</v>
      </c>
      <c r="F205" s="8"/>
      <c r="G205" s="117"/>
      <c r="H205" s="8"/>
      <c r="I205"/>
      <c r="J205" s="44" t="s">
        <v>24</v>
      </c>
    </row>
    <row r="206" spans="1:10" s="60" customFormat="1" x14ac:dyDescent="0.45">
      <c r="A206"/>
      <c r="B206" s="178"/>
      <c r="C206" s="4"/>
      <c r="D206" s="4"/>
      <c r="E206" s="31"/>
      <c r="F206" s="45"/>
      <c r="G206" s="296">
        <f>SUM(E205,-I162)</f>
        <v>0</v>
      </c>
      <c r="H206" s="45"/>
      <c r="I206"/>
      <c r="J206" s="48"/>
    </row>
    <row r="207" spans="1:10" s="60" customFormat="1" x14ac:dyDescent="0.45">
      <c r="A207"/>
      <c r="B207" s="178"/>
      <c r="C207" s="4"/>
      <c r="D207" s="4"/>
      <c r="E207" s="31"/>
      <c r="F207" s="45"/>
      <c r="G207" s="296"/>
      <c r="H207" s="45"/>
      <c r="I207"/>
      <c r="J207" s="48"/>
    </row>
    <row r="208" spans="1:10" s="60" customFormat="1" x14ac:dyDescent="0.45">
      <c r="A208"/>
      <c r="B208" s="163"/>
      <c r="C208"/>
      <c r="D208"/>
      <c r="E208" s="286">
        <f>SUM(E196,E198,E199,E200,E201,E202)</f>
        <v>26892.02</v>
      </c>
      <c r="F208" s="45"/>
      <c r="G208" s="296"/>
      <c r="H208" s="45"/>
      <c r="I208"/>
      <c r="J208" s="48"/>
    </row>
    <row r="209" spans="1:14" x14ac:dyDescent="0.45">
      <c r="D209" s="287" t="s">
        <v>278</v>
      </c>
      <c r="E209" s="286" cm="1">
        <f t="array" ref="E209">MMULT(E208,1/180)</f>
        <v>149.40011111111113</v>
      </c>
      <c r="F209" s="45"/>
      <c r="G209" s="296"/>
      <c r="H209" s="45"/>
    </row>
    <row r="210" spans="1:14" s="8" customFormat="1" x14ac:dyDescent="0.45">
      <c r="A210"/>
      <c r="B210" s="163"/>
      <c r="C210"/>
      <c r="D210"/>
      <c r="E210" s="295"/>
      <c r="F210" s="45"/>
      <c r="G210" s="296"/>
      <c r="H210" s="45"/>
      <c r="I210"/>
      <c r="J210"/>
      <c r="K210" s="61"/>
      <c r="L210" s="61"/>
      <c r="M210" s="61"/>
      <c r="N210" s="61"/>
    </row>
    <row r="211" spans="1:14" s="8" customFormat="1" x14ac:dyDescent="0.45">
      <c r="A211"/>
      <c r="B211" s="163"/>
      <c r="C211"/>
      <c r="D211"/>
      <c r="E211" s="295"/>
      <c r="F211" s="45"/>
      <c r="G211" s="296"/>
      <c r="H211" s="45"/>
      <c r="I211"/>
      <c r="J211"/>
      <c r="K211" s="61"/>
      <c r="L211" s="61"/>
      <c r="M211" s="61"/>
      <c r="N211" s="61"/>
    </row>
    <row r="212" spans="1:14" s="8" customFormat="1" x14ac:dyDescent="0.45">
      <c r="A212"/>
      <c r="B212" s="163"/>
      <c r="C212"/>
      <c r="D212"/>
      <c r="E212" s="295"/>
      <c r="G212" s="117"/>
      <c r="I212"/>
      <c r="J212"/>
      <c r="K212" s="61"/>
      <c r="L212" s="61"/>
      <c r="M212" s="61"/>
      <c r="N212" s="61"/>
    </row>
    <row r="213" spans="1:14" s="8" customFormat="1" x14ac:dyDescent="0.45">
      <c r="A213"/>
      <c r="B213" s="163"/>
      <c r="C213"/>
      <c r="D213"/>
      <c r="E213" s="295"/>
      <c r="G213" s="117"/>
      <c r="I213"/>
      <c r="J213"/>
      <c r="K213" s="61"/>
      <c r="L213" s="61"/>
      <c r="M213" s="61"/>
      <c r="N213" s="61"/>
    </row>
    <row r="214" spans="1:14" s="8" customFormat="1" x14ac:dyDescent="0.45">
      <c r="A214"/>
      <c r="B214" s="163"/>
      <c r="C214"/>
      <c r="D214"/>
      <c r="E214" s="295"/>
      <c r="G214" s="117"/>
      <c r="I214"/>
      <c r="J214"/>
      <c r="K214" s="61"/>
      <c r="L214" s="61"/>
      <c r="M214" s="61"/>
      <c r="N214" s="61"/>
    </row>
  </sheetData>
  <sortState xmlns:xlrd2="http://schemas.microsoft.com/office/spreadsheetml/2017/richdata2" ref="B128:F144">
    <sortCondition ref="B128:B144"/>
  </sortState>
  <mergeCells count="15">
    <mergeCell ref="C205:D205"/>
    <mergeCell ref="C188:E188"/>
    <mergeCell ref="C196:D196"/>
    <mergeCell ref="C197:D197"/>
    <mergeCell ref="C198:D198"/>
    <mergeCell ref="C199:D199"/>
    <mergeCell ref="C200:D200"/>
    <mergeCell ref="C201:D201"/>
    <mergeCell ref="C202:D202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FA6E3-6371-4663-9806-EF1C251BB40B}">
  <sheetPr>
    <tabColor theme="9" tint="-0.249977111117893"/>
  </sheetPr>
  <dimension ref="A1:N48"/>
  <sheetViews>
    <sheetView topLeftCell="A4" zoomScale="80" zoomScaleNormal="80" workbookViewId="0">
      <pane xSplit="1" ySplit="3" topLeftCell="B7" activePane="bottomRight" state="frozen"/>
      <selection activeCell="D98" sqref="D98"/>
      <selection pane="topRight" activeCell="D98" sqref="D98"/>
      <selection pane="bottomLeft" activeCell="D98" sqref="D98"/>
      <selection pane="bottomRight" activeCell="C23" sqref="C23"/>
    </sheetView>
  </sheetViews>
  <sheetFormatPr baseColWidth="10" defaultRowHeight="14.25" x14ac:dyDescent="0.45"/>
  <cols>
    <col min="2" max="2" width="11.86328125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17" bestFit="1" customWidth="1"/>
    <col min="8" max="8" width="9.73046875" style="83" customWidth="1"/>
    <col min="9" max="9" width="12" bestFit="1" customWidth="1"/>
    <col min="10" max="10" width="15.265625" bestFit="1" customWidth="1"/>
    <col min="11" max="11" width="13.3984375" style="60" bestFit="1" customWidth="1"/>
    <col min="12" max="14" width="11.3984375" style="60"/>
  </cols>
  <sheetData>
    <row r="1" spans="1:10" ht="15.75" x14ac:dyDescent="0.5">
      <c r="B1" s="56">
        <v>2019</v>
      </c>
    </row>
    <row r="2" spans="1:10" x14ac:dyDescent="0.45">
      <c r="B2" s="3" t="s">
        <v>31</v>
      </c>
      <c r="C2" s="3"/>
      <c r="D2" s="3"/>
      <c r="E2" s="15"/>
      <c r="F2" s="9"/>
      <c r="G2" s="118"/>
      <c r="H2" s="86"/>
    </row>
    <row r="3" spans="1:10" x14ac:dyDescent="0.45">
      <c r="B3" s="3" t="s">
        <v>26</v>
      </c>
      <c r="C3" s="5">
        <v>20537982765</v>
      </c>
      <c r="D3" s="3"/>
      <c r="E3" s="15"/>
      <c r="F3" s="9"/>
      <c r="G3" s="118"/>
      <c r="H3" s="86"/>
      <c r="I3" s="3"/>
    </row>
    <row r="4" spans="1:10" x14ac:dyDescent="0.45">
      <c r="B4" s="3" t="s">
        <v>6</v>
      </c>
      <c r="C4" s="5" t="s">
        <v>41</v>
      </c>
      <c r="D4" s="3"/>
      <c r="E4" s="15"/>
      <c r="F4" s="9"/>
      <c r="G4" s="118"/>
      <c r="H4" s="86"/>
      <c r="I4" s="3"/>
    </row>
    <row r="5" spans="1:10" ht="15" customHeight="1" x14ac:dyDescent="0.45">
      <c r="A5" s="1"/>
      <c r="B5" s="315" t="s">
        <v>2</v>
      </c>
      <c r="C5" s="315" t="s">
        <v>32</v>
      </c>
      <c r="D5" s="307" t="s">
        <v>36</v>
      </c>
      <c r="E5" s="307"/>
      <c r="F5" s="316" t="s">
        <v>7</v>
      </c>
      <c r="G5" s="319" t="s">
        <v>8</v>
      </c>
      <c r="H5" s="323" t="s">
        <v>5</v>
      </c>
      <c r="I5" s="35" t="s">
        <v>3</v>
      </c>
    </row>
    <row r="6" spans="1:10" x14ac:dyDescent="0.45">
      <c r="A6" s="2"/>
      <c r="B6" s="315"/>
      <c r="C6" s="315"/>
      <c r="D6" s="307"/>
      <c r="E6" s="307"/>
      <c r="F6" s="316"/>
      <c r="G6" s="319"/>
      <c r="H6" s="323"/>
      <c r="I6" s="35" t="s">
        <v>4</v>
      </c>
    </row>
    <row r="7" spans="1:10" x14ac:dyDescent="0.45">
      <c r="C7" s="3" t="s">
        <v>30</v>
      </c>
      <c r="D7" t="s">
        <v>25</v>
      </c>
      <c r="I7" s="9">
        <f>SUM('MAR26'!E205)</f>
        <v>96397.040000000008</v>
      </c>
    </row>
    <row r="8" spans="1:10" s="60" customFormat="1" x14ac:dyDescent="0.45">
      <c r="A8"/>
      <c r="B8" s="185"/>
      <c r="C8" s="77"/>
      <c r="D8" s="77"/>
      <c r="E8" s="78"/>
      <c r="F8" s="179"/>
      <c r="G8" s="117"/>
      <c r="H8" s="83"/>
      <c r="I8" s="219"/>
      <c r="J8"/>
    </row>
    <row r="9" spans="1:10" s="60" customFormat="1" x14ac:dyDescent="0.45">
      <c r="A9"/>
      <c r="B9" s="185"/>
      <c r="C9" s="77"/>
      <c r="D9" s="77"/>
      <c r="E9" s="78"/>
      <c r="F9" s="179"/>
      <c r="G9" s="117"/>
      <c r="H9" s="83"/>
      <c r="I9" s="219"/>
      <c r="J9"/>
    </row>
    <row r="10" spans="1:10" s="60" customFormat="1" x14ac:dyDescent="0.45">
      <c r="A10"/>
      <c r="B10" s="185"/>
      <c r="C10" s="77"/>
      <c r="D10" s="77"/>
      <c r="E10" s="78"/>
      <c r="F10" s="179"/>
      <c r="G10" s="117"/>
      <c r="H10" s="83"/>
      <c r="I10" s="219"/>
      <c r="J10"/>
    </row>
    <row r="11" spans="1:10" s="60" customFormat="1" x14ac:dyDescent="0.45">
      <c r="A11"/>
      <c r="B11" s="185"/>
      <c r="C11" s="77"/>
      <c r="D11" s="77"/>
      <c r="E11" s="78"/>
      <c r="F11" s="179"/>
      <c r="G11" s="117"/>
      <c r="H11" s="83"/>
      <c r="I11" s="219"/>
      <c r="J11"/>
    </row>
    <row r="12" spans="1:10" s="60" customFormat="1" x14ac:dyDescent="0.45">
      <c r="A12"/>
      <c r="B12" s="185"/>
      <c r="C12" s="77"/>
      <c r="D12" s="77"/>
      <c r="E12" s="78"/>
      <c r="F12" s="179"/>
      <c r="G12" s="117"/>
      <c r="H12" s="83"/>
      <c r="I12" s="219"/>
      <c r="J12"/>
    </row>
    <row r="13" spans="1:10" s="60" customFormat="1" x14ac:dyDescent="0.45">
      <c r="A13"/>
      <c r="B13" s="185"/>
      <c r="C13" s="77"/>
      <c r="D13" s="77"/>
      <c r="E13" s="78"/>
      <c r="F13" s="179"/>
      <c r="G13" s="117"/>
      <c r="H13" s="83"/>
      <c r="I13" s="219"/>
      <c r="J13"/>
    </row>
    <row r="14" spans="1:10" s="60" customFormat="1" x14ac:dyDescent="0.45">
      <c r="A14"/>
      <c r="B14" s="185"/>
      <c r="C14" s="77"/>
      <c r="D14" s="77"/>
      <c r="E14" s="78"/>
      <c r="F14" s="179"/>
      <c r="G14" s="117"/>
      <c r="H14" s="83"/>
      <c r="I14" s="219"/>
      <c r="J14"/>
    </row>
    <row r="15" spans="1:10" s="60" customFormat="1" x14ac:dyDescent="0.45">
      <c r="A15"/>
      <c r="B15" s="185"/>
      <c r="C15" s="77"/>
      <c r="D15" s="77"/>
      <c r="E15" s="78"/>
      <c r="F15" s="179"/>
      <c r="G15" s="117"/>
      <c r="H15" s="83"/>
      <c r="I15" s="219"/>
      <c r="J15"/>
    </row>
    <row r="16" spans="1:10" s="60" customFormat="1" x14ac:dyDescent="0.45">
      <c r="A16"/>
      <c r="B16" s="185"/>
      <c r="C16" s="77"/>
      <c r="D16" s="77"/>
      <c r="E16" s="78"/>
      <c r="F16" s="179"/>
      <c r="G16" s="117"/>
      <c r="H16" s="83"/>
      <c r="I16" s="219"/>
      <c r="J16"/>
    </row>
    <row r="17" spans="1:10" s="60" customFormat="1" x14ac:dyDescent="0.45">
      <c r="A17"/>
      <c r="B17" s="185"/>
      <c r="C17" s="77"/>
      <c r="D17" s="77"/>
      <c r="E17" s="78"/>
      <c r="F17" s="179"/>
      <c r="G17" s="117"/>
      <c r="H17" s="83"/>
      <c r="I17" s="219"/>
      <c r="J17"/>
    </row>
    <row r="18" spans="1:10" s="60" customFormat="1" ht="14.65" thickBot="1" x14ac:dyDescent="0.5">
      <c r="A18"/>
      <c r="B18" s="163"/>
      <c r="C18"/>
      <c r="D18"/>
      <c r="E18" s="6"/>
      <c r="F18" s="81">
        <f>SUM(F8:F17)</f>
        <v>0</v>
      </c>
      <c r="G18" s="119">
        <f>SUM(G8:G17)</f>
        <v>0</v>
      </c>
      <c r="H18" s="85">
        <f>SUM(H8:H17)</f>
        <v>0</v>
      </c>
      <c r="I18" s="7"/>
      <c r="J18"/>
    </row>
    <row r="19" spans="1:10" s="60" customFormat="1" ht="14.65" thickTop="1" x14ac:dyDescent="0.45">
      <c r="A19"/>
      <c r="B19" t="s">
        <v>25</v>
      </c>
      <c r="C19" s="6" t="s">
        <v>25</v>
      </c>
      <c r="D19" s="6" t="s">
        <v>25</v>
      </c>
      <c r="E19" s="6" t="s">
        <v>25</v>
      </c>
      <c r="F19" s="45"/>
      <c r="G19" s="117"/>
      <c r="H19" s="83"/>
      <c r="I19" s="7"/>
      <c r="J19"/>
    </row>
    <row r="20" spans="1:10" s="60" customFormat="1" x14ac:dyDescent="0.45">
      <c r="A20"/>
      <c r="B20"/>
      <c r="C20" s="14" t="s">
        <v>25</v>
      </c>
      <c r="D20"/>
      <c r="E20" s="6"/>
      <c r="F20" s="45" t="s">
        <v>25</v>
      </c>
      <c r="G20" s="117"/>
      <c r="H20" s="83"/>
      <c r="I20" s="7"/>
      <c r="J20"/>
    </row>
    <row r="21" spans="1:10" s="60" customFormat="1" x14ac:dyDescent="0.45">
      <c r="A21"/>
      <c r="B21" s="4"/>
      <c r="C21" s="4"/>
      <c r="D21" s="4"/>
      <c r="E21" s="16"/>
      <c r="F21" s="45"/>
      <c r="G21" s="117"/>
      <c r="H21" s="83"/>
      <c r="I21"/>
      <c r="J21"/>
    </row>
    <row r="22" spans="1:10" s="60" customFormat="1" x14ac:dyDescent="0.45">
      <c r="A22"/>
      <c r="B22" s="4"/>
      <c r="C22" s="308" t="s">
        <v>146</v>
      </c>
      <c r="D22" s="308"/>
      <c r="E22" s="308"/>
      <c r="F22" s="45"/>
      <c r="G22" s="117"/>
      <c r="H22" s="83"/>
      <c r="I22"/>
      <c r="J22"/>
    </row>
    <row r="23" spans="1:10" s="60" customFormat="1" x14ac:dyDescent="0.45">
      <c r="A23"/>
      <c r="B23" s="4"/>
      <c r="C23" s="55"/>
      <c r="D23" s="55"/>
      <c r="E23" s="55"/>
      <c r="F23" s="8"/>
      <c r="G23" s="117"/>
      <c r="H23" s="83"/>
      <c r="I23"/>
      <c r="J23"/>
    </row>
    <row r="24" spans="1:10" s="60" customFormat="1" x14ac:dyDescent="0.45">
      <c r="A24"/>
      <c r="B24" s="4"/>
      <c r="C24" s="17" t="s">
        <v>0</v>
      </c>
      <c r="D24" s="18" t="s">
        <v>12</v>
      </c>
      <c r="E24" s="18" t="s">
        <v>11</v>
      </c>
      <c r="F24" s="8"/>
      <c r="G24" s="117"/>
      <c r="H24" s="83"/>
      <c r="I24"/>
      <c r="J24"/>
    </row>
    <row r="25" spans="1:10" s="60" customFormat="1" x14ac:dyDescent="0.45">
      <c r="A25"/>
      <c r="B25" s="4"/>
      <c r="C25" s="59" t="s">
        <v>30</v>
      </c>
      <c r="D25" s="19"/>
      <c r="E25" s="13">
        <f>SUM(I7)</f>
        <v>96397.040000000008</v>
      </c>
      <c r="F25" s="8"/>
      <c r="G25" s="117"/>
      <c r="H25" s="83"/>
      <c r="I25"/>
      <c r="J25" s="48"/>
    </row>
    <row r="26" spans="1:10" s="60" customFormat="1" x14ac:dyDescent="0.45">
      <c r="A26"/>
      <c r="B26" s="4"/>
      <c r="C26" s="58" t="s">
        <v>42</v>
      </c>
      <c r="D26" s="19" t="s">
        <v>25</v>
      </c>
      <c r="E26" s="12">
        <f>SUM(F18)</f>
        <v>0</v>
      </c>
      <c r="F26" s="8"/>
      <c r="G26" s="117"/>
      <c r="H26" s="83"/>
      <c r="I26"/>
      <c r="J26" s="48"/>
    </row>
    <row r="27" spans="1:10" s="60" customFormat="1" ht="15.75" x14ac:dyDescent="0.5">
      <c r="A27"/>
      <c r="B27" s="4"/>
      <c r="C27" s="20" t="s">
        <v>9</v>
      </c>
      <c r="D27" s="21" t="s">
        <v>25</v>
      </c>
      <c r="E27" s="24">
        <f>SUM(E25:E26)</f>
        <v>96397.040000000008</v>
      </c>
      <c r="F27" s="8"/>
      <c r="G27" s="117" t="s">
        <v>25</v>
      </c>
      <c r="H27" s="83"/>
      <c r="I27"/>
      <c r="J27" s="49">
        <v>43344</v>
      </c>
    </row>
    <row r="28" spans="1:10" s="60" customFormat="1" x14ac:dyDescent="0.45">
      <c r="A28"/>
      <c r="B28" s="4"/>
      <c r="C28" s="4"/>
      <c r="D28" s="4"/>
      <c r="E28" s="25"/>
      <c r="F28" s="8"/>
      <c r="G28" s="117"/>
      <c r="H28" s="83"/>
      <c r="I28"/>
      <c r="J28" s="44"/>
    </row>
    <row r="29" spans="1:10" s="60" customFormat="1" x14ac:dyDescent="0.45">
      <c r="A29"/>
      <c r="B29" s="4"/>
      <c r="C29" s="17" t="s">
        <v>1</v>
      </c>
      <c r="D29" s="4"/>
      <c r="E29" s="25"/>
      <c r="F29" s="8"/>
      <c r="G29" s="117"/>
      <c r="H29" s="83"/>
      <c r="I29"/>
      <c r="J29" s="44"/>
    </row>
    <row r="30" spans="1:10" s="60" customFormat="1" x14ac:dyDescent="0.45">
      <c r="A30"/>
      <c r="B30" s="4"/>
      <c r="C30" s="320" t="s">
        <v>53</v>
      </c>
      <c r="D30" s="320"/>
      <c r="E30" s="115">
        <v>0</v>
      </c>
      <c r="F30" s="8"/>
      <c r="G30" s="117"/>
      <c r="H30" s="83"/>
      <c r="I30"/>
      <c r="J30" s="44"/>
    </row>
    <row r="31" spans="1:10" s="60" customFormat="1" x14ac:dyDescent="0.45">
      <c r="A31"/>
      <c r="B31" s="4"/>
      <c r="C31" s="320" t="s">
        <v>28</v>
      </c>
      <c r="D31" s="320"/>
      <c r="E31" s="43">
        <v>0</v>
      </c>
      <c r="F31" s="8"/>
      <c r="G31" s="117"/>
      <c r="H31" s="83"/>
      <c r="I31"/>
      <c r="J31" s="44"/>
    </row>
    <row r="32" spans="1:10" s="60" customFormat="1" x14ac:dyDescent="0.45">
      <c r="A32"/>
      <c r="B32" s="4"/>
      <c r="C32" s="321" t="s">
        <v>27</v>
      </c>
      <c r="D32" s="322"/>
      <c r="E32" s="79">
        <v>0</v>
      </c>
      <c r="F32" s="8"/>
      <c r="G32" s="117"/>
      <c r="H32" s="83"/>
      <c r="I32"/>
      <c r="J32" s="44"/>
    </row>
    <row r="33" spans="1:14" s="60" customFormat="1" x14ac:dyDescent="0.45">
      <c r="A33"/>
      <c r="B33" s="4"/>
      <c r="C33" s="321" t="s">
        <v>40</v>
      </c>
      <c r="D33" s="322"/>
      <c r="E33" s="37">
        <v>0</v>
      </c>
      <c r="F33" s="8"/>
      <c r="G33" s="117"/>
      <c r="H33" s="83"/>
      <c r="I33"/>
      <c r="J33" s="44"/>
    </row>
    <row r="34" spans="1:14" s="60" customFormat="1" x14ac:dyDescent="0.45">
      <c r="A34"/>
      <c r="B34" s="4"/>
      <c r="C34" s="320" t="s">
        <v>29</v>
      </c>
      <c r="D34" s="320"/>
      <c r="E34" s="54">
        <v>0</v>
      </c>
      <c r="F34" s="8"/>
      <c r="G34" s="117"/>
      <c r="H34" s="83"/>
      <c r="I34"/>
      <c r="J34" s="44"/>
    </row>
    <row r="35" spans="1:14" s="60" customFormat="1" x14ac:dyDescent="0.45">
      <c r="A35"/>
      <c r="B35" s="4"/>
      <c r="C35" s="320" t="s">
        <v>52</v>
      </c>
      <c r="D35" s="320"/>
      <c r="E35" s="38">
        <v>0</v>
      </c>
      <c r="F35" s="8" t="s">
        <v>25</v>
      </c>
      <c r="G35" s="117"/>
      <c r="H35" s="83"/>
      <c r="I35"/>
      <c r="J35" s="44"/>
    </row>
    <row r="36" spans="1:14" s="60" customFormat="1" x14ac:dyDescent="0.45">
      <c r="A36"/>
      <c r="B36" s="4"/>
      <c r="C36" s="320" t="s">
        <v>43</v>
      </c>
      <c r="D36" s="320"/>
      <c r="E36" s="39">
        <f>SUM(H18)</f>
        <v>0</v>
      </c>
      <c r="F36" s="8" t="s">
        <v>25</v>
      </c>
      <c r="G36" s="117" t="s">
        <v>25</v>
      </c>
      <c r="H36" s="83"/>
      <c r="I36"/>
      <c r="J36" s="44"/>
    </row>
    <row r="37" spans="1:14" s="60" customFormat="1" x14ac:dyDescent="0.45">
      <c r="A37"/>
      <c r="B37" s="4"/>
      <c r="C37" s="22" t="s">
        <v>10</v>
      </c>
      <c r="D37" s="4"/>
      <c r="E37" s="41">
        <f>SUM(E30:E36)</f>
        <v>0</v>
      </c>
      <c r="F37" s="8"/>
      <c r="G37" s="117"/>
      <c r="H37" s="83"/>
      <c r="I37"/>
      <c r="J37" s="44"/>
    </row>
    <row r="38" spans="1:14" s="60" customFormat="1" ht="14.65" thickBot="1" x14ac:dyDescent="0.5">
      <c r="A38"/>
      <c r="B38" s="4"/>
      <c r="C38" s="4"/>
      <c r="D38" s="4"/>
      <c r="E38" s="23"/>
      <c r="F38" s="8"/>
      <c r="G38" s="117"/>
      <c r="H38" s="83"/>
      <c r="I38"/>
      <c r="J38" s="44"/>
    </row>
    <row r="39" spans="1:14" s="60" customFormat="1" ht="16.149999999999999" thickBot="1" x14ac:dyDescent="0.55000000000000004">
      <c r="A39"/>
      <c r="B39" s="4"/>
      <c r="C39" s="305" t="s">
        <v>3</v>
      </c>
      <c r="D39" s="306"/>
      <c r="E39" s="28">
        <f>SUM(-E37,E27)</f>
        <v>96397.040000000008</v>
      </c>
      <c r="F39" s="8"/>
      <c r="G39" s="117"/>
      <c r="H39" s="83"/>
      <c r="I39"/>
      <c r="J39" s="44" t="s">
        <v>24</v>
      </c>
    </row>
    <row r="40" spans="1:14" s="60" customFormat="1" x14ac:dyDescent="0.45">
      <c r="A40"/>
      <c r="B40" s="4"/>
      <c r="C40" s="4"/>
      <c r="D40" s="4"/>
      <c r="E40" s="31"/>
      <c r="F40" s="52"/>
      <c r="G40" s="117">
        <f>SUM(E39,-I11)</f>
        <v>96397.040000000008</v>
      </c>
      <c r="H40" s="83"/>
      <c r="I40"/>
      <c r="J40" s="48"/>
    </row>
    <row r="41" spans="1:14" s="60" customFormat="1" x14ac:dyDescent="0.45">
      <c r="A41"/>
      <c r="B41" s="4"/>
      <c r="C41" s="4"/>
      <c r="D41" s="4"/>
      <c r="E41" s="51"/>
      <c r="F41" s="52"/>
      <c r="G41" s="117"/>
      <c r="H41" s="83"/>
      <c r="I41"/>
      <c r="J41" s="48"/>
    </row>
    <row r="42" spans="1:14" s="60" customFormat="1" x14ac:dyDescent="0.45">
      <c r="A42"/>
      <c r="B42"/>
      <c r="C42"/>
      <c r="D42"/>
      <c r="E42" s="30"/>
      <c r="F42" s="52"/>
      <c r="G42" s="117"/>
      <c r="H42" s="83"/>
      <c r="I42"/>
      <c r="J42" s="48"/>
    </row>
    <row r="43" spans="1:14" s="60" customFormat="1" x14ac:dyDescent="0.45">
      <c r="A43"/>
      <c r="B43"/>
      <c r="C43"/>
      <c r="D43"/>
      <c r="E43" s="30"/>
      <c r="F43" s="8"/>
      <c r="G43" s="117"/>
      <c r="H43" s="83"/>
      <c r="I43"/>
      <c r="J43"/>
    </row>
    <row r="44" spans="1:14" s="8" customFormat="1" x14ac:dyDescent="0.45">
      <c r="A44"/>
      <c r="B44"/>
      <c r="C44"/>
      <c r="D44"/>
      <c r="E44" s="30"/>
      <c r="G44" s="117"/>
      <c r="H44" s="83"/>
      <c r="I44"/>
      <c r="J44"/>
      <c r="K44" s="61"/>
      <c r="L44" s="61"/>
      <c r="M44" s="61"/>
      <c r="N44" s="61"/>
    </row>
    <row r="45" spans="1:14" s="8" customFormat="1" x14ac:dyDescent="0.45">
      <c r="A45"/>
      <c r="B45"/>
      <c r="C45"/>
      <c r="D45"/>
      <c r="E45" s="30">
        <v>11</v>
      </c>
      <c r="G45" s="117"/>
      <c r="H45" s="83"/>
      <c r="I45"/>
      <c r="J45"/>
      <c r="K45" s="61"/>
      <c r="L45" s="61"/>
      <c r="M45" s="61"/>
      <c r="N45" s="61"/>
    </row>
    <row r="46" spans="1:14" s="8" customFormat="1" x14ac:dyDescent="0.45">
      <c r="A46"/>
      <c r="B46"/>
      <c r="C46"/>
      <c r="D46"/>
      <c r="E46" s="30"/>
      <c r="G46" s="117"/>
      <c r="H46" s="83"/>
      <c r="I46"/>
      <c r="J46"/>
      <c r="K46" s="61"/>
      <c r="L46" s="61"/>
      <c r="M46" s="61"/>
      <c r="N46" s="61"/>
    </row>
    <row r="47" spans="1:14" s="8" customFormat="1" x14ac:dyDescent="0.45">
      <c r="A47"/>
      <c r="B47"/>
      <c r="C47"/>
      <c r="D47"/>
      <c r="E47" s="30"/>
      <c r="G47" s="117"/>
      <c r="H47" s="83"/>
      <c r="I47"/>
      <c r="J47"/>
      <c r="K47" s="61"/>
      <c r="L47" s="61"/>
      <c r="M47" s="61"/>
      <c r="N47" s="61"/>
    </row>
    <row r="48" spans="1:14" s="8" customFormat="1" x14ac:dyDescent="0.45">
      <c r="A48"/>
      <c r="B48"/>
      <c r="C48"/>
      <c r="D48"/>
      <c r="E48" s="36"/>
      <c r="G48" s="117"/>
      <c r="H48" s="83"/>
      <c r="I48"/>
      <c r="J48"/>
      <c r="K48" s="61"/>
      <c r="L48" s="61"/>
      <c r="M48" s="61"/>
      <c r="N48" s="61"/>
    </row>
  </sheetData>
  <mergeCells count="15">
    <mergeCell ref="H5:H6"/>
    <mergeCell ref="B5:B6"/>
    <mergeCell ref="C5:C6"/>
    <mergeCell ref="D5:E6"/>
    <mergeCell ref="F5:F6"/>
    <mergeCell ref="G5:G6"/>
    <mergeCell ref="C35:D35"/>
    <mergeCell ref="C36:D36"/>
    <mergeCell ref="C39:D39"/>
    <mergeCell ref="C22:E22"/>
    <mergeCell ref="C30:D30"/>
    <mergeCell ref="C31:D31"/>
    <mergeCell ref="C32:D32"/>
    <mergeCell ref="C33:D33"/>
    <mergeCell ref="C34:D34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B5364-C065-4B38-9CF7-60611CFC6EE7}">
  <sheetPr>
    <tabColor theme="9" tint="-0.249977111117893"/>
  </sheetPr>
  <dimension ref="A1:I52"/>
  <sheetViews>
    <sheetView topLeftCell="A4" zoomScale="80" zoomScaleNormal="80" workbookViewId="0">
      <pane xSplit="1" ySplit="3" topLeftCell="B7" activePane="bottomRight" state="frozen"/>
      <selection activeCell="D98" sqref="D98"/>
      <selection pane="topRight" activeCell="D98" sqref="D98"/>
      <selection pane="bottomLeft" activeCell="D98" sqref="D98"/>
      <selection pane="bottomRight" activeCell="C27" sqref="C27"/>
    </sheetView>
  </sheetViews>
  <sheetFormatPr baseColWidth="10" defaultRowHeight="14.25" x14ac:dyDescent="0.45"/>
  <cols>
    <col min="2" max="2" width="11.86328125" style="77" bestFit="1" customWidth="1"/>
    <col min="3" max="3" width="37.265625" style="77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17" bestFit="1" customWidth="1"/>
    <col min="8" max="8" width="9.73046875" style="83" customWidth="1"/>
    <col min="9" max="9" width="12" bestFit="1" customWidth="1"/>
  </cols>
  <sheetData>
    <row r="1" spans="1:9" ht="15.75" x14ac:dyDescent="0.5">
      <c r="B1" s="191">
        <v>2019</v>
      </c>
    </row>
    <row r="2" spans="1:9" x14ac:dyDescent="0.45">
      <c r="B2" s="91" t="s">
        <v>31</v>
      </c>
      <c r="C2" s="91"/>
      <c r="D2" s="3"/>
      <c r="E2" s="15"/>
      <c r="F2" s="9"/>
      <c r="G2" s="118"/>
      <c r="H2" s="86"/>
    </row>
    <row r="3" spans="1:9" x14ac:dyDescent="0.45">
      <c r="B3" s="91" t="s">
        <v>26</v>
      </c>
      <c r="C3" s="92">
        <v>20537982765</v>
      </c>
      <c r="D3" s="3"/>
      <c r="E3" s="15"/>
      <c r="F3" s="9"/>
      <c r="G3" s="118"/>
      <c r="H3" s="86"/>
      <c r="I3" s="3"/>
    </row>
    <row r="4" spans="1:9" x14ac:dyDescent="0.45">
      <c r="B4" s="91" t="s">
        <v>6</v>
      </c>
      <c r="C4" s="92" t="s">
        <v>41</v>
      </c>
      <c r="D4" s="3"/>
      <c r="E4" s="15"/>
      <c r="F4" s="9"/>
      <c r="G4" s="118"/>
      <c r="H4" s="86"/>
      <c r="I4" s="3"/>
    </row>
    <row r="5" spans="1:9" ht="15" customHeight="1" x14ac:dyDescent="0.45">
      <c r="A5" s="1"/>
      <c r="B5" s="318" t="s">
        <v>2</v>
      </c>
      <c r="C5" s="318" t="s">
        <v>32</v>
      </c>
      <c r="D5" s="307" t="s">
        <v>36</v>
      </c>
      <c r="E5" s="307"/>
      <c r="F5" s="316" t="s">
        <v>7</v>
      </c>
      <c r="G5" s="319" t="s">
        <v>8</v>
      </c>
      <c r="H5" s="323" t="s">
        <v>5</v>
      </c>
      <c r="I5" s="35" t="s">
        <v>3</v>
      </c>
    </row>
    <row r="6" spans="1:9" x14ac:dyDescent="0.45">
      <c r="A6" s="2"/>
      <c r="B6" s="318"/>
      <c r="C6" s="318"/>
      <c r="D6" s="307"/>
      <c r="E6" s="307"/>
      <c r="F6" s="316"/>
      <c r="G6" s="319"/>
      <c r="H6" s="323"/>
      <c r="I6" s="35" t="s">
        <v>4</v>
      </c>
    </row>
    <row r="7" spans="1:9" s="60" customFormat="1" x14ac:dyDescent="0.45">
      <c r="A7"/>
      <c r="B7" s="77"/>
      <c r="C7" s="91" t="s">
        <v>30</v>
      </c>
      <c r="D7" t="s">
        <v>25</v>
      </c>
      <c r="E7" s="6"/>
      <c r="F7" s="8"/>
      <c r="G7" s="117"/>
      <c r="H7" s="83"/>
      <c r="I7" s="9">
        <f>SUM('ABR26'!E39)</f>
        <v>96397.040000000008</v>
      </c>
    </row>
    <row r="8" spans="1:9" s="60" customFormat="1" x14ac:dyDescent="0.45">
      <c r="A8"/>
      <c r="B8" s="185"/>
      <c r="C8" s="77"/>
      <c r="D8"/>
      <c r="E8" s="6"/>
      <c r="F8" s="80"/>
      <c r="G8" s="117"/>
      <c r="H8" s="83"/>
      <c r="I8" s="219"/>
    </row>
    <row r="9" spans="1:9" s="60" customFormat="1" x14ac:dyDescent="0.45">
      <c r="A9"/>
      <c r="B9" s="185"/>
      <c r="C9" s="77"/>
      <c r="D9"/>
      <c r="E9" s="6"/>
      <c r="F9" s="80"/>
      <c r="G9" s="117"/>
      <c r="H9" s="83"/>
      <c r="I9" s="219"/>
    </row>
    <row r="10" spans="1:9" s="60" customFormat="1" x14ac:dyDescent="0.45">
      <c r="A10"/>
      <c r="B10" s="185"/>
      <c r="C10" s="77"/>
      <c r="D10"/>
      <c r="E10" s="6"/>
      <c r="F10" s="80"/>
      <c r="G10" s="117"/>
      <c r="H10" s="83"/>
      <c r="I10" s="219"/>
    </row>
    <row r="11" spans="1:9" s="60" customFormat="1" x14ac:dyDescent="0.45">
      <c r="A11"/>
      <c r="B11" s="185"/>
      <c r="C11" s="77"/>
      <c r="D11"/>
      <c r="E11" s="6"/>
      <c r="F11" s="80"/>
      <c r="G11" s="117"/>
      <c r="H11" s="83"/>
      <c r="I11" s="219"/>
    </row>
    <row r="12" spans="1:9" s="60" customFormat="1" x14ac:dyDescent="0.45">
      <c r="A12"/>
      <c r="B12" s="185"/>
      <c r="C12" s="77"/>
      <c r="D12"/>
      <c r="E12" s="6"/>
      <c r="F12" s="80"/>
      <c r="G12" s="117"/>
      <c r="H12" s="83"/>
      <c r="I12" s="219"/>
    </row>
    <row r="13" spans="1:9" s="60" customFormat="1" x14ac:dyDescent="0.45">
      <c r="A13"/>
      <c r="B13" s="185"/>
      <c r="C13" s="77"/>
      <c r="D13"/>
      <c r="E13" s="6"/>
      <c r="F13" s="80"/>
      <c r="G13" s="117"/>
      <c r="H13" s="83"/>
      <c r="I13" s="219"/>
    </row>
    <row r="14" spans="1:9" s="60" customFormat="1" x14ac:dyDescent="0.45">
      <c r="A14"/>
      <c r="B14" s="185"/>
      <c r="C14" s="77"/>
      <c r="D14"/>
      <c r="E14" s="6"/>
      <c r="F14" s="80"/>
      <c r="G14" s="117"/>
      <c r="H14" s="83"/>
      <c r="I14" s="219"/>
    </row>
    <row r="15" spans="1:9" s="60" customFormat="1" x14ac:dyDescent="0.45">
      <c r="A15"/>
      <c r="B15" s="185"/>
      <c r="C15" s="77"/>
      <c r="D15"/>
      <c r="E15" s="6"/>
      <c r="F15" s="80"/>
      <c r="G15" s="117"/>
      <c r="H15" s="83"/>
      <c r="I15" s="219"/>
    </row>
    <row r="16" spans="1:9" s="60" customFormat="1" x14ac:dyDescent="0.45">
      <c r="A16"/>
      <c r="B16" s="185"/>
      <c r="C16" s="77"/>
      <c r="D16"/>
      <c r="E16" s="6"/>
      <c r="F16" s="80"/>
      <c r="G16" s="117"/>
      <c r="H16" s="83"/>
      <c r="I16" s="219"/>
    </row>
    <row r="17" spans="1:9" s="60" customFormat="1" x14ac:dyDescent="0.45">
      <c r="A17"/>
      <c r="B17" s="175"/>
      <c r="C17" s="77"/>
      <c r="D17"/>
      <c r="E17" s="6"/>
      <c r="F17" s="80"/>
      <c r="G17" s="117"/>
      <c r="H17" s="83"/>
      <c r="I17" s="219"/>
    </row>
    <row r="18" spans="1:9" s="60" customFormat="1" x14ac:dyDescent="0.45">
      <c r="A18"/>
      <c r="B18" s="175"/>
      <c r="C18" s="77"/>
      <c r="D18"/>
      <c r="E18" s="6"/>
      <c r="F18" s="80"/>
      <c r="G18" s="117"/>
      <c r="H18" s="83"/>
      <c r="I18" s="219"/>
    </row>
    <row r="19" spans="1:9" s="60" customFormat="1" x14ac:dyDescent="0.45">
      <c r="A19"/>
      <c r="B19" s="175"/>
      <c r="C19" s="77"/>
      <c r="D19"/>
      <c r="E19" s="6"/>
      <c r="F19" s="80"/>
      <c r="G19" s="117"/>
      <c r="H19" s="83"/>
      <c r="I19" s="219"/>
    </row>
    <row r="20" spans="1:9" s="60" customFormat="1" x14ac:dyDescent="0.45">
      <c r="A20"/>
      <c r="B20" s="175"/>
      <c r="C20" s="77"/>
      <c r="D20"/>
      <c r="E20" s="6"/>
      <c r="F20" s="80"/>
      <c r="G20" s="117"/>
      <c r="H20" s="83"/>
      <c r="I20" s="219"/>
    </row>
    <row r="21" spans="1:9" s="60" customFormat="1" x14ac:dyDescent="0.45">
      <c r="A21"/>
      <c r="B21" s="175"/>
      <c r="C21" s="77"/>
      <c r="D21"/>
      <c r="E21" s="6"/>
      <c r="F21" s="80"/>
      <c r="G21" s="117"/>
      <c r="H21" s="83"/>
      <c r="I21" s="219"/>
    </row>
    <row r="22" spans="1:9" s="60" customFormat="1" ht="14.65" thickBot="1" x14ac:dyDescent="0.5">
      <c r="A22"/>
      <c r="B22" s="175"/>
      <c r="C22" s="77"/>
      <c r="D22"/>
      <c r="E22" s="6"/>
      <c r="F22" s="81">
        <f>SUM(F8:F21)</f>
        <v>0</v>
      </c>
      <c r="G22" s="119">
        <f>SUM(G8:G21)</f>
        <v>0</v>
      </c>
      <c r="H22" s="85">
        <f>SUM(H7:H21)</f>
        <v>0</v>
      </c>
      <c r="I22" s="7"/>
    </row>
    <row r="23" spans="1:9" s="60" customFormat="1" ht="14.65" thickTop="1" x14ac:dyDescent="0.45">
      <c r="A23"/>
      <c r="B23" s="175" t="s">
        <v>25</v>
      </c>
      <c r="C23" s="78" t="s">
        <v>25</v>
      </c>
      <c r="D23" s="6" t="s">
        <v>25</v>
      </c>
      <c r="E23" s="6" t="s">
        <v>25</v>
      </c>
      <c r="F23" s="45"/>
      <c r="G23" s="117"/>
      <c r="H23" s="83"/>
      <c r="I23" s="7"/>
    </row>
    <row r="24" spans="1:9" s="60" customFormat="1" x14ac:dyDescent="0.45">
      <c r="A24"/>
      <c r="B24" s="77"/>
      <c r="C24" s="93" t="s">
        <v>25</v>
      </c>
      <c r="D24"/>
      <c r="E24" s="6"/>
      <c r="F24" s="45" t="s">
        <v>25</v>
      </c>
      <c r="G24" s="117"/>
      <c r="H24" s="83"/>
      <c r="I24" s="7"/>
    </row>
    <row r="25" spans="1:9" s="60" customFormat="1" x14ac:dyDescent="0.45">
      <c r="A25"/>
      <c r="B25" s="94"/>
      <c r="C25" s="94"/>
      <c r="D25" s="4"/>
      <c r="E25" s="16"/>
      <c r="F25" s="45"/>
      <c r="G25" s="117"/>
      <c r="H25" s="83"/>
      <c r="I25" s="7"/>
    </row>
    <row r="26" spans="1:9" s="60" customFormat="1" x14ac:dyDescent="0.45">
      <c r="A26"/>
      <c r="B26" s="94"/>
      <c r="C26" s="308" t="s">
        <v>147</v>
      </c>
      <c r="D26" s="308"/>
      <c r="E26" s="308"/>
      <c r="F26" s="45"/>
      <c r="G26" s="117"/>
      <c r="H26" s="83"/>
      <c r="I26"/>
    </row>
    <row r="27" spans="1:9" s="60" customFormat="1" x14ac:dyDescent="0.45">
      <c r="A27"/>
      <c r="B27" s="94"/>
      <c r="C27" s="95"/>
      <c r="D27" s="55"/>
      <c r="E27" s="55"/>
      <c r="F27" s="8"/>
      <c r="G27" s="117"/>
      <c r="H27" s="83"/>
      <c r="I27"/>
    </row>
    <row r="28" spans="1:9" s="60" customFormat="1" x14ac:dyDescent="0.45">
      <c r="A28"/>
      <c r="B28" s="94"/>
      <c r="C28" s="96" t="s">
        <v>0</v>
      </c>
      <c r="D28" s="18" t="s">
        <v>12</v>
      </c>
      <c r="E28" s="18" t="s">
        <v>11</v>
      </c>
      <c r="F28" s="8"/>
      <c r="G28" s="117"/>
      <c r="H28" s="83"/>
      <c r="I28"/>
    </row>
    <row r="29" spans="1:9" s="60" customFormat="1" x14ac:dyDescent="0.45">
      <c r="A29"/>
      <c r="B29" s="94"/>
      <c r="C29" s="59" t="s">
        <v>30</v>
      </c>
      <c r="D29" s="19"/>
      <c r="E29" s="13">
        <f>SUM(I7)</f>
        <v>96397.040000000008</v>
      </c>
      <c r="F29" s="8"/>
      <c r="G29" s="117"/>
      <c r="H29" s="83"/>
      <c r="I29"/>
    </row>
    <row r="30" spans="1:9" s="60" customFormat="1" x14ac:dyDescent="0.45">
      <c r="A30"/>
      <c r="B30" s="94"/>
      <c r="C30" s="58" t="s">
        <v>42</v>
      </c>
      <c r="D30" s="19" t="s">
        <v>25</v>
      </c>
      <c r="E30" s="12">
        <f>SUM(F22)</f>
        <v>0</v>
      </c>
      <c r="F30" s="8"/>
      <c r="G30" s="117"/>
      <c r="H30" s="83"/>
      <c r="I30"/>
    </row>
    <row r="31" spans="1:9" s="60" customFormat="1" ht="15.75" x14ac:dyDescent="0.5">
      <c r="A31"/>
      <c r="B31" s="94"/>
      <c r="C31" s="20" t="s">
        <v>9</v>
      </c>
      <c r="D31" s="21" t="s">
        <v>25</v>
      </c>
      <c r="E31" s="24">
        <f>SUM(E29:E30)</f>
        <v>96397.040000000008</v>
      </c>
      <c r="F31" s="8"/>
      <c r="G31" s="117" t="s">
        <v>25</v>
      </c>
      <c r="H31" s="83"/>
      <c r="I31"/>
    </row>
    <row r="32" spans="1:9" s="60" customFormat="1" x14ac:dyDescent="0.45">
      <c r="A32"/>
      <c r="B32" s="94"/>
      <c r="C32" s="94"/>
      <c r="D32" s="4"/>
      <c r="E32" s="25"/>
      <c r="F32" s="8"/>
      <c r="G32" s="117"/>
      <c r="H32" s="83"/>
      <c r="I32"/>
    </row>
    <row r="33" spans="1:9" s="60" customFormat="1" x14ac:dyDescent="0.45">
      <c r="A33"/>
      <c r="B33" s="94"/>
      <c r="C33" s="96" t="s">
        <v>1</v>
      </c>
      <c r="D33" s="4"/>
      <c r="E33" s="25"/>
      <c r="F33" s="8"/>
      <c r="G33" s="117"/>
      <c r="H33" s="83"/>
      <c r="I33"/>
    </row>
    <row r="34" spans="1:9" s="60" customFormat="1" x14ac:dyDescent="0.45">
      <c r="A34"/>
      <c r="B34" s="94"/>
      <c r="C34" s="320" t="s">
        <v>53</v>
      </c>
      <c r="D34" s="320"/>
      <c r="E34" s="42">
        <v>0</v>
      </c>
      <c r="F34" s="8"/>
      <c r="G34" s="117"/>
      <c r="H34" s="83"/>
      <c r="I34"/>
    </row>
    <row r="35" spans="1:9" s="60" customFormat="1" x14ac:dyDescent="0.45">
      <c r="A35"/>
      <c r="B35" s="94"/>
      <c r="C35" s="320" t="s">
        <v>28</v>
      </c>
      <c r="D35" s="320"/>
      <c r="E35" s="43">
        <v>0</v>
      </c>
      <c r="F35" s="8"/>
      <c r="G35" s="117"/>
      <c r="H35" s="83"/>
      <c r="I35"/>
    </row>
    <row r="36" spans="1:9" s="60" customFormat="1" x14ac:dyDescent="0.45">
      <c r="A36"/>
      <c r="B36" s="94"/>
      <c r="C36" s="321" t="s">
        <v>27</v>
      </c>
      <c r="D36" s="322"/>
      <c r="E36" s="79">
        <v>0</v>
      </c>
      <c r="F36" s="8"/>
      <c r="G36" s="117"/>
      <c r="H36" s="83"/>
      <c r="I36"/>
    </row>
    <row r="37" spans="1:9" s="60" customFormat="1" x14ac:dyDescent="0.45">
      <c r="A37"/>
      <c r="B37" s="94"/>
      <c r="C37" s="321" t="s">
        <v>40</v>
      </c>
      <c r="D37" s="322"/>
      <c r="E37" s="37">
        <v>0</v>
      </c>
      <c r="F37" s="8"/>
      <c r="G37" s="117"/>
      <c r="H37" s="83"/>
      <c r="I37"/>
    </row>
    <row r="38" spans="1:9" s="60" customFormat="1" x14ac:dyDescent="0.45">
      <c r="A38"/>
      <c r="B38" s="94"/>
      <c r="C38" s="320" t="s">
        <v>29</v>
      </c>
      <c r="D38" s="320"/>
      <c r="E38" s="54">
        <v>0</v>
      </c>
      <c r="F38" s="8"/>
      <c r="G38" s="117"/>
      <c r="H38" s="83"/>
      <c r="I38"/>
    </row>
    <row r="39" spans="1:9" s="60" customFormat="1" x14ac:dyDescent="0.45">
      <c r="A39"/>
      <c r="B39" s="94"/>
      <c r="C39" s="320" t="s">
        <v>52</v>
      </c>
      <c r="D39" s="320"/>
      <c r="E39" s="38">
        <v>0</v>
      </c>
      <c r="F39" s="8" t="s">
        <v>25</v>
      </c>
      <c r="G39" s="117"/>
      <c r="H39" s="83"/>
      <c r="I39"/>
    </row>
    <row r="40" spans="1:9" s="60" customFormat="1" x14ac:dyDescent="0.45">
      <c r="A40"/>
      <c r="B40" s="94"/>
      <c r="C40" s="320" t="s">
        <v>43</v>
      </c>
      <c r="D40" s="320"/>
      <c r="E40" s="39">
        <f>SUM(H22)</f>
        <v>0</v>
      </c>
      <c r="F40" s="8" t="s">
        <v>25</v>
      </c>
      <c r="G40" s="117" t="s">
        <v>25</v>
      </c>
      <c r="H40" s="83"/>
      <c r="I40"/>
    </row>
    <row r="41" spans="1:9" s="60" customFormat="1" x14ac:dyDescent="0.45">
      <c r="A41"/>
      <c r="B41" s="94"/>
      <c r="C41" s="97" t="s">
        <v>10</v>
      </c>
      <c r="D41" s="4"/>
      <c r="E41" s="41">
        <f>SUM(E34:E40)</f>
        <v>0</v>
      </c>
      <c r="F41" s="8"/>
      <c r="G41" s="117"/>
      <c r="H41" s="83"/>
      <c r="I41"/>
    </row>
    <row r="42" spans="1:9" s="60" customFormat="1" ht="14.65" thickBot="1" x14ac:dyDescent="0.5">
      <c r="A42"/>
      <c r="B42" s="94"/>
      <c r="C42" s="94"/>
      <c r="D42" s="4"/>
      <c r="E42" s="23"/>
      <c r="F42" s="8"/>
      <c r="G42" s="117"/>
      <c r="H42" s="83"/>
      <c r="I42"/>
    </row>
    <row r="43" spans="1:9" s="60" customFormat="1" ht="16.149999999999999" thickBot="1" x14ac:dyDescent="0.55000000000000004">
      <c r="A43"/>
      <c r="B43" s="94"/>
      <c r="C43" s="305" t="s">
        <v>3</v>
      </c>
      <c r="D43" s="306"/>
      <c r="E43" s="28">
        <f>SUM(-E41,E31)</f>
        <v>96397.040000000008</v>
      </c>
      <c r="F43" s="8"/>
      <c r="G43" s="117">
        <f>SUM(E43,-I11)</f>
        <v>96397.040000000008</v>
      </c>
      <c r="H43" s="83"/>
      <c r="I43"/>
    </row>
    <row r="44" spans="1:9" s="60" customFormat="1" x14ac:dyDescent="0.45">
      <c r="A44"/>
      <c r="B44" s="94"/>
      <c r="C44" s="94"/>
      <c r="D44" s="4"/>
      <c r="E44" s="31"/>
      <c r="F44" s="52"/>
      <c r="G44" s="117"/>
      <c r="H44" s="83"/>
      <c r="I44"/>
    </row>
    <row r="45" spans="1:9" s="60" customFormat="1" x14ac:dyDescent="0.45">
      <c r="A45"/>
      <c r="B45" s="94"/>
      <c r="C45" s="94"/>
      <c r="D45" s="4"/>
      <c r="E45" s="51"/>
      <c r="F45" s="52"/>
      <c r="G45" s="117"/>
      <c r="H45" s="83"/>
      <c r="I45"/>
    </row>
    <row r="46" spans="1:9" s="60" customFormat="1" x14ac:dyDescent="0.45">
      <c r="A46"/>
      <c r="B46" s="77"/>
      <c r="C46" s="77"/>
      <c r="D46"/>
      <c r="E46" s="30"/>
      <c r="F46" s="52"/>
      <c r="G46" s="117"/>
      <c r="H46" s="83"/>
      <c r="I46"/>
    </row>
    <row r="47" spans="1:9" s="60" customFormat="1" x14ac:dyDescent="0.45">
      <c r="A47"/>
      <c r="B47" s="77"/>
      <c r="C47" s="77"/>
      <c r="D47"/>
      <c r="E47" s="30"/>
      <c r="F47" s="8"/>
      <c r="G47" s="117"/>
      <c r="H47" s="83"/>
      <c r="I47"/>
    </row>
    <row r="48" spans="1:9" s="8" customFormat="1" x14ac:dyDescent="0.45">
      <c r="A48"/>
      <c r="B48" s="77"/>
      <c r="C48" s="77"/>
      <c r="D48"/>
      <c r="E48" s="30"/>
      <c r="G48" s="117"/>
      <c r="H48" s="83"/>
      <c r="I48"/>
    </row>
    <row r="49" spans="1:9" s="8" customFormat="1" x14ac:dyDescent="0.45">
      <c r="A49"/>
      <c r="B49" s="77"/>
      <c r="C49" s="77"/>
      <c r="D49"/>
      <c r="E49" s="30">
        <v>11</v>
      </c>
      <c r="G49" s="117"/>
      <c r="H49" s="83"/>
      <c r="I49"/>
    </row>
    <row r="50" spans="1:9" s="8" customFormat="1" x14ac:dyDescent="0.45">
      <c r="A50"/>
      <c r="B50" s="77"/>
      <c r="C50" s="77"/>
      <c r="D50"/>
      <c r="E50" s="30"/>
      <c r="G50" s="117"/>
      <c r="H50" s="83"/>
      <c r="I50"/>
    </row>
    <row r="51" spans="1:9" s="8" customFormat="1" x14ac:dyDescent="0.45">
      <c r="A51"/>
      <c r="B51" s="77"/>
      <c r="C51" s="77"/>
      <c r="D51"/>
      <c r="E51" s="30"/>
      <c r="G51" s="117"/>
      <c r="H51" s="83"/>
      <c r="I51"/>
    </row>
    <row r="52" spans="1:9" s="8" customFormat="1" x14ac:dyDescent="0.45">
      <c r="A52"/>
      <c r="B52" s="77"/>
      <c r="C52" s="77"/>
      <c r="D52"/>
      <c r="E52" s="36"/>
      <c r="G52" s="117"/>
      <c r="H52" s="83"/>
      <c r="I52"/>
    </row>
  </sheetData>
  <mergeCells count="15">
    <mergeCell ref="H5:H6"/>
    <mergeCell ref="B5:B6"/>
    <mergeCell ref="C5:C6"/>
    <mergeCell ref="D5:E6"/>
    <mergeCell ref="F5:F6"/>
    <mergeCell ref="G5:G6"/>
    <mergeCell ref="C39:D39"/>
    <mergeCell ref="C40:D40"/>
    <mergeCell ref="C43:D43"/>
    <mergeCell ref="C26:E26"/>
    <mergeCell ref="C34:D34"/>
    <mergeCell ref="C35:D35"/>
    <mergeCell ref="C36:D36"/>
    <mergeCell ref="C37:D37"/>
    <mergeCell ref="C38:D38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F57BF-0110-46B9-BF18-82D5EA9005C7}">
  <sheetPr>
    <tabColor theme="9" tint="-0.249977111117893"/>
  </sheetPr>
  <dimension ref="A1:N52"/>
  <sheetViews>
    <sheetView topLeftCell="A4" zoomScale="80" zoomScaleNormal="80" workbookViewId="0">
      <pane xSplit="1" ySplit="3" topLeftCell="B18" activePane="bottomRight" state="frozen"/>
      <selection activeCell="D98" sqref="D98"/>
      <selection pane="topRight" activeCell="D98" sqref="D98"/>
      <selection pane="bottomLeft" activeCell="D98" sqref="D98"/>
      <selection pane="bottomRight" activeCell="C27" sqref="C27"/>
    </sheetView>
  </sheetViews>
  <sheetFormatPr baseColWidth="10" defaultRowHeight="14.25" x14ac:dyDescent="0.45"/>
  <cols>
    <col min="2" max="2" width="11.86328125" style="104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3" bestFit="1" customWidth="1"/>
    <col min="8" max="8" width="9.73046875" style="83" customWidth="1"/>
    <col min="9" max="9" width="12" bestFit="1" customWidth="1"/>
    <col min="10" max="10" width="15.265625" bestFit="1" customWidth="1"/>
    <col min="11" max="11" width="13.3984375" style="60" bestFit="1" customWidth="1"/>
    <col min="12" max="14" width="11.3984375" style="60"/>
  </cols>
  <sheetData>
    <row r="1" spans="1:10" ht="15.75" x14ac:dyDescent="0.5">
      <c r="B1" s="102">
        <v>2019</v>
      </c>
    </row>
    <row r="2" spans="1:10" x14ac:dyDescent="0.45">
      <c r="B2" s="103" t="s">
        <v>31</v>
      </c>
      <c r="C2" s="3"/>
      <c r="D2" s="3"/>
      <c r="E2" s="15"/>
      <c r="F2" s="9"/>
      <c r="G2" s="86"/>
      <c r="H2" s="86"/>
    </row>
    <row r="3" spans="1:10" x14ac:dyDescent="0.45">
      <c r="B3" s="103" t="s">
        <v>26</v>
      </c>
      <c r="C3" s="5">
        <v>20537982765</v>
      </c>
      <c r="D3" s="3"/>
      <c r="E3" s="15"/>
      <c r="F3" s="9"/>
      <c r="G3" s="86"/>
      <c r="H3" s="86"/>
      <c r="I3" s="3"/>
    </row>
    <row r="4" spans="1:10" x14ac:dyDescent="0.45">
      <c r="B4" s="103" t="s">
        <v>6</v>
      </c>
      <c r="C4" s="5" t="s">
        <v>41</v>
      </c>
      <c r="D4" s="3"/>
      <c r="E4" s="15"/>
      <c r="F4" s="9"/>
      <c r="G4" s="86"/>
      <c r="H4" s="86"/>
      <c r="I4" s="3"/>
    </row>
    <row r="5" spans="1:10" ht="15" customHeight="1" x14ac:dyDescent="0.45">
      <c r="A5" s="1"/>
      <c r="B5" s="314" t="s">
        <v>2</v>
      </c>
      <c r="C5" s="315" t="s">
        <v>32</v>
      </c>
      <c r="D5" s="307" t="s">
        <v>36</v>
      </c>
      <c r="E5" s="307"/>
      <c r="F5" s="316" t="s">
        <v>7</v>
      </c>
      <c r="G5" s="323" t="s">
        <v>8</v>
      </c>
      <c r="H5" s="323" t="s">
        <v>5</v>
      </c>
      <c r="I5" s="35" t="s">
        <v>3</v>
      </c>
    </row>
    <row r="6" spans="1:10" x14ac:dyDescent="0.45">
      <c r="A6" s="2"/>
      <c r="B6" s="314"/>
      <c r="C6" s="315"/>
      <c r="D6" s="307"/>
      <c r="E6" s="307"/>
      <c r="F6" s="316"/>
      <c r="G6" s="323"/>
      <c r="H6" s="323"/>
      <c r="I6" s="35" t="s">
        <v>4</v>
      </c>
    </row>
    <row r="7" spans="1:10" s="60" customFormat="1" x14ac:dyDescent="0.45">
      <c r="A7"/>
      <c r="B7" s="104"/>
      <c r="C7" s="3" t="s">
        <v>30</v>
      </c>
      <c r="D7" t="s">
        <v>25</v>
      </c>
      <c r="E7" s="6"/>
      <c r="F7" s="8"/>
      <c r="G7" s="83"/>
      <c r="H7" s="83"/>
      <c r="I7" s="9">
        <f>SUM('MAY26'!E43)</f>
        <v>96397.040000000008</v>
      </c>
      <c r="J7"/>
    </row>
    <row r="8" spans="1:10" s="60" customFormat="1" x14ac:dyDescent="0.45">
      <c r="A8"/>
      <c r="B8" s="104"/>
      <c r="C8"/>
      <c r="D8"/>
      <c r="E8" s="6"/>
      <c r="F8" s="80"/>
      <c r="G8" s="117"/>
      <c r="H8" s="83"/>
      <c r="I8" s="219"/>
    </row>
    <row r="9" spans="1:10" s="60" customFormat="1" x14ac:dyDescent="0.45">
      <c r="A9"/>
      <c r="B9" s="104"/>
      <c r="C9"/>
      <c r="D9"/>
      <c r="E9" s="6"/>
      <c r="F9" s="80"/>
      <c r="G9" s="117"/>
      <c r="H9" s="83"/>
      <c r="I9" s="219"/>
    </row>
    <row r="10" spans="1:10" s="60" customFormat="1" x14ac:dyDescent="0.45">
      <c r="A10"/>
      <c r="B10" s="104"/>
      <c r="C10"/>
      <c r="D10"/>
      <c r="E10" s="6"/>
      <c r="F10" s="80"/>
      <c r="G10" s="117"/>
      <c r="H10" s="83"/>
      <c r="I10" s="219"/>
    </row>
    <row r="11" spans="1:10" s="60" customFormat="1" x14ac:dyDescent="0.45">
      <c r="A11"/>
      <c r="B11" s="104"/>
      <c r="C11"/>
      <c r="D11"/>
      <c r="E11" s="6"/>
      <c r="F11" s="80"/>
      <c r="G11" s="117"/>
      <c r="H11" s="83"/>
      <c r="I11" s="219"/>
    </row>
    <row r="12" spans="1:10" s="60" customFormat="1" x14ac:dyDescent="0.45">
      <c r="A12"/>
      <c r="B12" s="104"/>
      <c r="C12"/>
      <c r="D12"/>
      <c r="E12" s="6"/>
      <c r="F12" s="80"/>
      <c r="G12" s="117"/>
      <c r="H12" s="83"/>
      <c r="I12" s="219"/>
    </row>
    <row r="13" spans="1:10" s="60" customFormat="1" x14ac:dyDescent="0.45">
      <c r="A13"/>
      <c r="B13" s="104"/>
      <c r="C13"/>
      <c r="D13"/>
      <c r="E13" s="6"/>
      <c r="F13" s="80"/>
      <c r="G13" s="117"/>
      <c r="H13" s="83"/>
      <c r="I13" s="219"/>
    </row>
    <row r="14" spans="1:10" s="60" customFormat="1" x14ac:dyDescent="0.45">
      <c r="A14"/>
      <c r="B14" s="104"/>
      <c r="C14"/>
      <c r="D14"/>
      <c r="E14" s="6"/>
      <c r="F14" s="80"/>
      <c r="G14" s="117"/>
      <c r="H14" s="83"/>
      <c r="I14" s="219"/>
    </row>
    <row r="15" spans="1:10" s="60" customFormat="1" x14ac:dyDescent="0.45">
      <c r="A15"/>
      <c r="B15" s="104"/>
      <c r="C15"/>
      <c r="D15"/>
      <c r="E15" s="6"/>
      <c r="F15" s="80"/>
      <c r="G15" s="117"/>
      <c r="H15" s="83"/>
      <c r="I15" s="219"/>
    </row>
    <row r="16" spans="1:10" s="60" customFormat="1" x14ac:dyDescent="0.45">
      <c r="A16"/>
      <c r="B16" s="104"/>
      <c r="C16"/>
      <c r="D16"/>
      <c r="E16" s="6"/>
      <c r="F16" s="80"/>
      <c r="G16" s="117"/>
      <c r="H16" s="83"/>
      <c r="I16" s="219"/>
    </row>
    <row r="17" spans="1:10" s="60" customFormat="1" x14ac:dyDescent="0.45">
      <c r="A17"/>
      <c r="B17" s="104"/>
      <c r="C17"/>
      <c r="D17"/>
      <c r="E17" s="6"/>
      <c r="F17" s="80"/>
      <c r="G17" s="83"/>
      <c r="H17" s="83"/>
      <c r="I17" s="219"/>
      <c r="J17"/>
    </row>
    <row r="18" spans="1:10" s="60" customFormat="1" x14ac:dyDescent="0.45">
      <c r="A18"/>
      <c r="B18" s="104"/>
      <c r="C18"/>
      <c r="D18"/>
      <c r="E18" s="6"/>
      <c r="F18" s="80"/>
      <c r="G18" s="83"/>
      <c r="H18" s="83"/>
      <c r="I18" s="219"/>
      <c r="J18"/>
    </row>
    <row r="19" spans="1:10" s="60" customFormat="1" x14ac:dyDescent="0.45">
      <c r="A19"/>
      <c r="B19" s="104"/>
      <c r="C19"/>
      <c r="D19"/>
      <c r="E19" s="6"/>
      <c r="F19" s="80"/>
      <c r="G19" s="83"/>
      <c r="H19" s="83"/>
      <c r="I19" s="219"/>
      <c r="J19"/>
    </row>
    <row r="20" spans="1:10" s="60" customFormat="1" x14ac:dyDescent="0.45">
      <c r="A20"/>
      <c r="B20" s="104"/>
      <c r="C20"/>
      <c r="D20"/>
      <c r="E20" s="6"/>
      <c r="F20" s="80"/>
      <c r="G20" s="83"/>
      <c r="H20" s="83"/>
      <c r="I20" s="219"/>
      <c r="J20"/>
    </row>
    <row r="21" spans="1:10" s="60" customFormat="1" x14ac:dyDescent="0.45">
      <c r="A21"/>
      <c r="B21" s="104"/>
      <c r="C21"/>
      <c r="D21"/>
      <c r="E21" s="6"/>
      <c r="F21" s="80"/>
      <c r="G21" s="83"/>
      <c r="H21" s="83"/>
      <c r="I21" s="219"/>
      <c r="J21"/>
    </row>
    <row r="22" spans="1:10" s="60" customFormat="1" ht="14.65" thickBot="1" x14ac:dyDescent="0.5">
      <c r="A22"/>
      <c r="B22" s="163"/>
      <c r="C22"/>
      <c r="D22"/>
      <c r="E22" s="6"/>
      <c r="F22" s="81">
        <f>SUM(F8:F21)</f>
        <v>0</v>
      </c>
      <c r="G22" s="84">
        <f>SUM(G17:G21)</f>
        <v>0</v>
      </c>
      <c r="H22" s="85">
        <f>SUM(H17:H21)</f>
        <v>0</v>
      </c>
      <c r="I22" s="7"/>
      <c r="J22"/>
    </row>
    <row r="23" spans="1:10" s="60" customFormat="1" ht="14.65" thickTop="1" x14ac:dyDescent="0.45">
      <c r="A23"/>
      <c r="B23" s="163" t="s">
        <v>25</v>
      </c>
      <c r="C23" s="6" t="s">
        <v>25</v>
      </c>
      <c r="D23" s="6" t="s">
        <v>25</v>
      </c>
      <c r="E23" s="6" t="s">
        <v>25</v>
      </c>
      <c r="F23" s="45"/>
      <c r="G23" s="83"/>
      <c r="H23" s="83"/>
      <c r="I23" s="7"/>
      <c r="J23"/>
    </row>
    <row r="24" spans="1:10" s="60" customFormat="1" x14ac:dyDescent="0.45">
      <c r="A24"/>
      <c r="B24" s="163"/>
      <c r="C24" s="14" t="s">
        <v>25</v>
      </c>
      <c r="D24"/>
      <c r="E24" s="6"/>
      <c r="F24" s="45" t="s">
        <v>25</v>
      </c>
      <c r="G24" s="83"/>
      <c r="H24" s="83"/>
      <c r="I24" s="7"/>
      <c r="J24"/>
    </row>
    <row r="25" spans="1:10" s="60" customFormat="1" x14ac:dyDescent="0.45">
      <c r="A25"/>
      <c r="B25" s="178"/>
      <c r="C25" s="4"/>
      <c r="D25" s="4"/>
      <c r="E25" s="16"/>
      <c r="F25" s="45"/>
      <c r="G25" s="83"/>
      <c r="H25" s="83"/>
      <c r="I25"/>
      <c r="J25"/>
    </row>
    <row r="26" spans="1:10" s="60" customFormat="1" x14ac:dyDescent="0.45">
      <c r="A26"/>
      <c r="B26" s="178"/>
      <c r="C26" s="308" t="s">
        <v>148</v>
      </c>
      <c r="D26" s="308"/>
      <c r="E26" s="308"/>
      <c r="F26" s="45"/>
      <c r="G26" s="83"/>
      <c r="H26" s="83"/>
      <c r="I26"/>
      <c r="J26"/>
    </row>
    <row r="27" spans="1:10" s="60" customFormat="1" x14ac:dyDescent="0.45">
      <c r="A27"/>
      <c r="B27" s="178"/>
      <c r="C27" s="55"/>
      <c r="D27" s="55"/>
      <c r="E27" s="55"/>
      <c r="F27" s="8"/>
      <c r="G27" s="83"/>
      <c r="H27" s="83"/>
      <c r="I27"/>
      <c r="J27"/>
    </row>
    <row r="28" spans="1:10" s="60" customFormat="1" x14ac:dyDescent="0.45">
      <c r="A28"/>
      <c r="B28" s="178"/>
      <c r="C28" s="17" t="s">
        <v>0</v>
      </c>
      <c r="D28" s="18" t="s">
        <v>12</v>
      </c>
      <c r="E28" s="18" t="s">
        <v>11</v>
      </c>
      <c r="F28" s="8"/>
      <c r="G28" s="83"/>
      <c r="H28" s="83"/>
      <c r="I28"/>
      <c r="J28"/>
    </row>
    <row r="29" spans="1:10" s="60" customFormat="1" x14ac:dyDescent="0.45">
      <c r="A29"/>
      <c r="B29" s="178"/>
      <c r="C29" s="59" t="s">
        <v>30</v>
      </c>
      <c r="D29" s="19"/>
      <c r="E29" s="13">
        <f>SUM(I7)</f>
        <v>96397.040000000008</v>
      </c>
      <c r="F29" s="8"/>
      <c r="G29" s="83"/>
      <c r="H29" s="83"/>
      <c r="I29"/>
      <c r="J29" s="48"/>
    </row>
    <row r="30" spans="1:10" s="60" customFormat="1" x14ac:dyDescent="0.45">
      <c r="A30"/>
      <c r="B30" s="178"/>
      <c r="C30" s="58" t="s">
        <v>42</v>
      </c>
      <c r="D30" s="19" t="s">
        <v>25</v>
      </c>
      <c r="E30" s="12">
        <f>SUM(F22)</f>
        <v>0</v>
      </c>
      <c r="F30" s="8"/>
      <c r="G30" s="83"/>
      <c r="H30" s="83"/>
      <c r="I30"/>
      <c r="J30" s="48"/>
    </row>
    <row r="31" spans="1:10" s="60" customFormat="1" ht="15.75" x14ac:dyDescent="0.5">
      <c r="A31"/>
      <c r="B31" s="178"/>
      <c r="C31" s="20" t="s">
        <v>9</v>
      </c>
      <c r="D31" s="21" t="s">
        <v>25</v>
      </c>
      <c r="E31" s="24">
        <f>SUM(E29:E30)</f>
        <v>96397.040000000008</v>
      </c>
      <c r="F31" s="8"/>
      <c r="G31" s="83" t="s">
        <v>25</v>
      </c>
      <c r="H31" s="83"/>
      <c r="I31"/>
      <c r="J31" s="49">
        <v>43344</v>
      </c>
    </row>
    <row r="32" spans="1:10" s="60" customFormat="1" x14ac:dyDescent="0.45">
      <c r="A32"/>
      <c r="B32" s="178"/>
      <c r="C32" s="4"/>
      <c r="D32" s="4"/>
      <c r="E32" s="25"/>
      <c r="F32" s="8"/>
      <c r="G32" s="83"/>
      <c r="H32" s="83"/>
      <c r="I32"/>
      <c r="J32" s="44"/>
    </row>
    <row r="33" spans="1:14" s="60" customFormat="1" x14ac:dyDescent="0.45">
      <c r="A33"/>
      <c r="B33" s="178"/>
      <c r="C33" s="17" t="s">
        <v>1</v>
      </c>
      <c r="D33" s="4"/>
      <c r="E33" s="25"/>
      <c r="F33" s="8"/>
      <c r="G33" s="83"/>
      <c r="H33" s="83"/>
      <c r="I33"/>
      <c r="J33" s="44"/>
    </row>
    <row r="34" spans="1:14" s="60" customFormat="1" x14ac:dyDescent="0.45">
      <c r="A34"/>
      <c r="B34" s="178"/>
      <c r="C34" s="320" t="s">
        <v>53</v>
      </c>
      <c r="D34" s="320"/>
      <c r="E34" s="42">
        <v>0</v>
      </c>
      <c r="F34" s="8"/>
      <c r="G34" s="83"/>
      <c r="H34" s="83"/>
      <c r="I34"/>
      <c r="J34" s="44"/>
    </row>
    <row r="35" spans="1:14" s="60" customFormat="1" x14ac:dyDescent="0.45">
      <c r="A35"/>
      <c r="B35" s="178"/>
      <c r="C35" s="320" t="s">
        <v>28</v>
      </c>
      <c r="D35" s="320"/>
      <c r="E35" s="43">
        <v>0</v>
      </c>
      <c r="F35" s="8"/>
      <c r="G35" s="83"/>
      <c r="H35" s="83"/>
      <c r="I35"/>
      <c r="J35" s="44"/>
    </row>
    <row r="36" spans="1:14" s="60" customFormat="1" x14ac:dyDescent="0.45">
      <c r="A36"/>
      <c r="B36" s="178"/>
      <c r="C36" s="321" t="s">
        <v>27</v>
      </c>
      <c r="D36" s="322"/>
      <c r="E36" s="79">
        <v>0</v>
      </c>
      <c r="F36" s="8"/>
      <c r="G36" s="83"/>
      <c r="H36" s="83"/>
      <c r="I36"/>
      <c r="J36" s="44"/>
    </row>
    <row r="37" spans="1:14" s="60" customFormat="1" x14ac:dyDescent="0.45">
      <c r="A37"/>
      <c r="B37" s="178"/>
      <c r="C37" s="321" t="s">
        <v>40</v>
      </c>
      <c r="D37" s="322"/>
      <c r="E37" s="37">
        <v>0</v>
      </c>
      <c r="F37" s="8"/>
      <c r="G37" s="83"/>
      <c r="H37" s="83"/>
      <c r="I37"/>
      <c r="J37" s="44"/>
    </row>
    <row r="38" spans="1:14" s="60" customFormat="1" x14ac:dyDescent="0.45">
      <c r="A38"/>
      <c r="B38" s="178"/>
      <c r="C38" s="320" t="s">
        <v>29</v>
      </c>
      <c r="D38" s="320"/>
      <c r="E38" s="54">
        <v>0</v>
      </c>
      <c r="F38" s="8"/>
      <c r="G38" s="83"/>
      <c r="H38" s="83"/>
      <c r="I38"/>
      <c r="J38" s="44"/>
    </row>
    <row r="39" spans="1:14" s="60" customFormat="1" x14ac:dyDescent="0.45">
      <c r="A39"/>
      <c r="B39" s="178"/>
      <c r="C39" s="320" t="s">
        <v>52</v>
      </c>
      <c r="D39" s="320"/>
      <c r="E39" s="38">
        <v>0</v>
      </c>
      <c r="F39" s="8" t="s">
        <v>25</v>
      </c>
      <c r="G39" s="83"/>
      <c r="H39" s="83"/>
      <c r="I39"/>
      <c r="J39" s="44"/>
    </row>
    <row r="40" spans="1:14" s="60" customFormat="1" x14ac:dyDescent="0.45">
      <c r="A40"/>
      <c r="B40" s="178"/>
      <c r="C40" s="320" t="s">
        <v>43</v>
      </c>
      <c r="D40" s="320"/>
      <c r="E40" s="39">
        <f>SUM(H22)</f>
        <v>0</v>
      </c>
      <c r="F40" s="8" t="s">
        <v>25</v>
      </c>
      <c r="G40" s="83" t="s">
        <v>25</v>
      </c>
      <c r="H40" s="83"/>
      <c r="I40"/>
      <c r="J40" s="44"/>
    </row>
    <row r="41" spans="1:14" s="60" customFormat="1" x14ac:dyDescent="0.45">
      <c r="A41"/>
      <c r="B41" s="178"/>
      <c r="C41" s="22" t="s">
        <v>10</v>
      </c>
      <c r="D41" s="4"/>
      <c r="E41" s="41">
        <f>SUM(E34:E40)</f>
        <v>0</v>
      </c>
      <c r="F41" s="8"/>
      <c r="G41" s="83"/>
      <c r="H41" s="83"/>
      <c r="I41"/>
      <c r="J41" s="44"/>
    </row>
    <row r="42" spans="1:14" s="60" customFormat="1" ht="14.65" thickBot="1" x14ac:dyDescent="0.5">
      <c r="A42"/>
      <c r="B42" s="178"/>
      <c r="C42" s="4"/>
      <c r="D42" s="4"/>
      <c r="E42" s="23"/>
      <c r="F42" s="8"/>
      <c r="G42" s="83"/>
      <c r="H42" s="83"/>
      <c r="I42"/>
      <c r="J42" s="44"/>
    </row>
    <row r="43" spans="1:14" s="60" customFormat="1" ht="16.149999999999999" thickBot="1" x14ac:dyDescent="0.55000000000000004">
      <c r="A43"/>
      <c r="B43" s="178"/>
      <c r="C43" s="305" t="s">
        <v>3</v>
      </c>
      <c r="D43" s="306"/>
      <c r="E43" s="28">
        <f>SUM(-E41,E31)</f>
        <v>96397.040000000008</v>
      </c>
      <c r="F43" s="8"/>
      <c r="G43" s="83"/>
      <c r="H43" s="83"/>
      <c r="I43"/>
      <c r="J43" s="44" t="s">
        <v>24</v>
      </c>
    </row>
    <row r="44" spans="1:14" s="60" customFormat="1" x14ac:dyDescent="0.45">
      <c r="A44"/>
      <c r="B44" s="178"/>
      <c r="C44" s="4"/>
      <c r="D44" s="4"/>
      <c r="E44" s="31"/>
      <c r="F44" s="52"/>
      <c r="G44" s="83" t="e">
        <f>SUM(E43,-#REF!)</f>
        <v>#REF!</v>
      </c>
      <c r="H44" s="83"/>
      <c r="I44"/>
      <c r="J44" s="48"/>
    </row>
    <row r="45" spans="1:14" s="60" customFormat="1" x14ac:dyDescent="0.45">
      <c r="A45"/>
      <c r="B45" s="178"/>
      <c r="C45" s="4"/>
      <c r="D45" s="4"/>
      <c r="E45" s="51"/>
      <c r="F45" s="52"/>
      <c r="G45" s="83"/>
      <c r="H45" s="83"/>
      <c r="I45"/>
      <c r="J45" s="48"/>
    </row>
    <row r="46" spans="1:14" s="60" customFormat="1" x14ac:dyDescent="0.45">
      <c r="A46"/>
      <c r="B46" s="163"/>
      <c r="C46"/>
      <c r="D46"/>
      <c r="E46" s="30"/>
      <c r="F46" s="52"/>
      <c r="G46" s="83"/>
      <c r="H46" s="83"/>
      <c r="I46"/>
      <c r="J46" s="48"/>
    </row>
    <row r="47" spans="1:14" s="60" customFormat="1" x14ac:dyDescent="0.45">
      <c r="A47"/>
      <c r="B47" s="163"/>
      <c r="C47"/>
      <c r="D47"/>
      <c r="E47" s="30"/>
      <c r="F47" s="8"/>
      <c r="G47" s="83"/>
      <c r="H47" s="83"/>
      <c r="I47"/>
      <c r="J47"/>
    </row>
    <row r="48" spans="1:14" s="8" customFormat="1" x14ac:dyDescent="0.45">
      <c r="A48"/>
      <c r="B48" s="104"/>
      <c r="C48"/>
      <c r="D48"/>
      <c r="E48" s="30"/>
      <c r="G48" s="83"/>
      <c r="H48" s="83"/>
      <c r="I48"/>
      <c r="J48"/>
      <c r="K48" s="61"/>
      <c r="L48" s="61"/>
      <c r="M48" s="61"/>
      <c r="N48" s="61"/>
    </row>
    <row r="49" spans="1:14" s="8" customFormat="1" x14ac:dyDescent="0.45">
      <c r="A49"/>
      <c r="B49" s="104"/>
      <c r="C49"/>
      <c r="D49"/>
      <c r="E49" s="30">
        <v>11</v>
      </c>
      <c r="G49" s="83"/>
      <c r="H49" s="83"/>
      <c r="I49"/>
      <c r="J49"/>
      <c r="K49" s="61"/>
      <c r="L49" s="61"/>
      <c r="M49" s="61"/>
      <c r="N49" s="61"/>
    </row>
    <row r="50" spans="1:14" s="8" customFormat="1" x14ac:dyDescent="0.45">
      <c r="A50"/>
      <c r="B50" s="104"/>
      <c r="C50"/>
      <c r="D50"/>
      <c r="E50" s="30"/>
      <c r="G50" s="83"/>
      <c r="H50" s="83"/>
      <c r="I50"/>
      <c r="J50"/>
      <c r="K50" s="61"/>
      <c r="L50" s="61"/>
      <c r="M50" s="61"/>
      <c r="N50" s="61"/>
    </row>
    <row r="51" spans="1:14" s="8" customFormat="1" x14ac:dyDescent="0.45">
      <c r="A51"/>
      <c r="B51" s="104"/>
      <c r="C51"/>
      <c r="D51"/>
      <c r="E51" s="30"/>
      <c r="G51" s="83"/>
      <c r="H51" s="83"/>
      <c r="I51"/>
      <c r="J51"/>
      <c r="K51" s="61"/>
      <c r="L51" s="61"/>
      <c r="M51" s="61"/>
      <c r="N51" s="61"/>
    </row>
    <row r="52" spans="1:14" s="8" customFormat="1" x14ac:dyDescent="0.45">
      <c r="A52"/>
      <c r="B52" s="104"/>
      <c r="C52"/>
      <c r="D52"/>
      <c r="E52" s="36"/>
      <c r="G52" s="83"/>
      <c r="H52" s="83"/>
      <c r="I52"/>
      <c r="J52"/>
      <c r="K52" s="61"/>
      <c r="L52" s="61"/>
      <c r="M52" s="61"/>
      <c r="N52" s="61"/>
    </row>
  </sheetData>
  <mergeCells count="15">
    <mergeCell ref="C39:D39"/>
    <mergeCell ref="C40:D40"/>
    <mergeCell ref="C43:D43"/>
    <mergeCell ref="C26:E26"/>
    <mergeCell ref="C34:D34"/>
    <mergeCell ref="C35:D35"/>
    <mergeCell ref="C36:D36"/>
    <mergeCell ref="C37:D37"/>
    <mergeCell ref="C38:D38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F319D-50B9-4980-9178-0DC3AD176BED}">
  <sheetPr>
    <tabColor theme="9" tint="-0.249977111117893"/>
  </sheetPr>
  <dimension ref="A1:N50"/>
  <sheetViews>
    <sheetView topLeftCell="A4" zoomScale="80" zoomScaleNormal="80" workbookViewId="0">
      <pane xSplit="1" ySplit="3" topLeftCell="B7" activePane="bottomRight" state="frozen"/>
      <selection activeCell="D98" sqref="D98"/>
      <selection pane="topRight" activeCell="D98" sqref="D98"/>
      <selection pane="bottomLeft" activeCell="D98" sqref="D98"/>
      <selection pane="bottomRight" activeCell="C25" sqref="C25"/>
    </sheetView>
  </sheetViews>
  <sheetFormatPr baseColWidth="10" defaultRowHeight="14.25" x14ac:dyDescent="0.45"/>
  <cols>
    <col min="2" max="2" width="11.86328125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7" bestFit="1" customWidth="1"/>
    <col min="8" max="8" width="9.73046875" style="83" customWidth="1"/>
    <col min="9" max="9" width="12" bestFit="1" customWidth="1"/>
    <col min="10" max="10" width="15.265625" bestFit="1" customWidth="1"/>
    <col min="11" max="11" width="13.3984375" style="60" bestFit="1" customWidth="1"/>
    <col min="12" max="14" width="11.3984375" style="60"/>
  </cols>
  <sheetData>
    <row r="1" spans="1:10" ht="15.75" x14ac:dyDescent="0.5">
      <c r="B1" s="56">
        <v>2019</v>
      </c>
    </row>
    <row r="2" spans="1:10" x14ac:dyDescent="0.45">
      <c r="B2" s="3" t="s">
        <v>31</v>
      </c>
      <c r="C2" s="3"/>
      <c r="D2" s="3"/>
      <c r="E2" s="15"/>
      <c r="F2" s="9"/>
      <c r="G2" s="88"/>
      <c r="H2" s="86"/>
    </row>
    <row r="3" spans="1:10" x14ac:dyDescent="0.45">
      <c r="B3" s="3" t="s">
        <v>26</v>
      </c>
      <c r="C3" s="5">
        <v>20537982765</v>
      </c>
      <c r="D3" s="3"/>
      <c r="E3" s="15"/>
      <c r="F3" s="9"/>
      <c r="G3" s="88"/>
      <c r="H3" s="86"/>
      <c r="I3" s="3"/>
    </row>
    <row r="4" spans="1:10" x14ac:dyDescent="0.45">
      <c r="B4" s="3" t="s">
        <v>6</v>
      </c>
      <c r="C4" s="5" t="s">
        <v>41</v>
      </c>
      <c r="D4" s="3"/>
      <c r="E4" s="15"/>
      <c r="F4" s="9"/>
      <c r="G4" s="88"/>
      <c r="H4" s="86"/>
      <c r="I4" s="3"/>
    </row>
    <row r="5" spans="1:10" ht="15" customHeight="1" x14ac:dyDescent="0.45">
      <c r="A5" s="1"/>
      <c r="B5" s="315" t="s">
        <v>2</v>
      </c>
      <c r="C5" s="315" t="s">
        <v>32</v>
      </c>
      <c r="D5" s="307" t="s">
        <v>36</v>
      </c>
      <c r="E5" s="307"/>
      <c r="F5" s="316" t="s">
        <v>7</v>
      </c>
      <c r="G5" s="324" t="s">
        <v>8</v>
      </c>
      <c r="H5" s="323" t="s">
        <v>5</v>
      </c>
      <c r="I5" s="35" t="s">
        <v>3</v>
      </c>
    </row>
    <row r="6" spans="1:10" x14ac:dyDescent="0.45">
      <c r="A6" s="2"/>
      <c r="B6" s="315"/>
      <c r="C6" s="315"/>
      <c r="D6" s="307"/>
      <c r="E6" s="307"/>
      <c r="F6" s="316"/>
      <c r="G6" s="324"/>
      <c r="H6" s="323"/>
      <c r="I6" s="35" t="s">
        <v>4</v>
      </c>
    </row>
    <row r="7" spans="1:10" s="60" customFormat="1" x14ac:dyDescent="0.45">
      <c r="A7"/>
      <c r="B7"/>
      <c r="C7" s="3" t="s">
        <v>30</v>
      </c>
      <c r="D7" t="s">
        <v>25</v>
      </c>
      <c r="E7" s="6"/>
      <c r="F7" s="8"/>
      <c r="G7" s="87"/>
      <c r="H7" s="83"/>
      <c r="I7" s="9">
        <f>SUM('JUN26'!E43)</f>
        <v>96397.040000000008</v>
      </c>
      <c r="J7"/>
    </row>
    <row r="8" spans="1:10" s="60" customFormat="1" x14ac:dyDescent="0.45">
      <c r="A8"/>
      <c r="B8" s="163"/>
      <c r="C8"/>
      <c r="D8"/>
      <c r="E8" s="6"/>
      <c r="F8" s="80"/>
      <c r="G8" s="87"/>
      <c r="H8" s="83"/>
      <c r="I8" s="219"/>
      <c r="J8"/>
    </row>
    <row r="9" spans="1:10" s="60" customFormat="1" x14ac:dyDescent="0.45">
      <c r="A9"/>
      <c r="B9" s="163"/>
      <c r="C9"/>
      <c r="D9"/>
      <c r="E9" s="6"/>
      <c r="F9" s="80"/>
      <c r="G9" s="87"/>
      <c r="H9" s="83"/>
      <c r="I9" s="219"/>
      <c r="J9"/>
    </row>
    <row r="10" spans="1:10" s="60" customFormat="1" x14ac:dyDescent="0.45">
      <c r="A10"/>
      <c r="B10" s="163"/>
      <c r="C10"/>
      <c r="D10"/>
      <c r="E10" s="6"/>
      <c r="F10" s="80"/>
      <c r="G10" s="87"/>
      <c r="H10" s="83"/>
      <c r="I10" s="219"/>
      <c r="J10"/>
    </row>
    <row r="11" spans="1:10" s="60" customFormat="1" x14ac:dyDescent="0.45">
      <c r="A11"/>
      <c r="B11" s="163"/>
      <c r="C11"/>
      <c r="D11"/>
      <c r="E11" s="6"/>
      <c r="F11" s="80"/>
      <c r="G11" s="87"/>
      <c r="H11" s="83"/>
      <c r="I11" s="219"/>
      <c r="J11"/>
    </row>
    <row r="12" spans="1:10" s="60" customFormat="1" x14ac:dyDescent="0.45">
      <c r="A12"/>
      <c r="B12" s="163"/>
      <c r="C12"/>
      <c r="D12"/>
      <c r="E12" s="6"/>
      <c r="F12" s="80"/>
      <c r="G12" s="87"/>
      <c r="H12" s="83"/>
      <c r="I12" s="219"/>
      <c r="J12"/>
    </row>
    <row r="13" spans="1:10" s="60" customFormat="1" x14ac:dyDescent="0.45">
      <c r="A13"/>
      <c r="B13" s="163"/>
      <c r="C13"/>
      <c r="D13"/>
      <c r="E13" s="6"/>
      <c r="F13" s="80"/>
      <c r="G13" s="87"/>
      <c r="H13" s="83"/>
      <c r="I13" s="219"/>
      <c r="J13"/>
    </row>
    <row r="14" spans="1:10" s="60" customFormat="1" x14ac:dyDescent="0.45">
      <c r="A14"/>
      <c r="B14" s="163"/>
      <c r="C14"/>
      <c r="D14"/>
      <c r="E14" s="6"/>
      <c r="F14" s="80"/>
      <c r="G14" s="87"/>
      <c r="H14" s="83"/>
      <c r="I14" s="219"/>
      <c r="J14"/>
    </row>
    <row r="15" spans="1:10" s="60" customFormat="1" x14ac:dyDescent="0.45">
      <c r="A15"/>
      <c r="B15" s="163"/>
      <c r="C15"/>
      <c r="D15"/>
      <c r="E15" s="6"/>
      <c r="F15" s="80"/>
      <c r="G15" s="87"/>
      <c r="H15" s="83"/>
      <c r="I15" s="219"/>
      <c r="J15"/>
    </row>
    <row r="16" spans="1:10" s="60" customFormat="1" x14ac:dyDescent="0.45">
      <c r="A16"/>
      <c r="B16" s="163"/>
      <c r="C16"/>
      <c r="D16"/>
      <c r="E16" s="6"/>
      <c r="F16" s="80"/>
      <c r="G16" s="87"/>
      <c r="H16" s="83"/>
      <c r="I16" s="219"/>
      <c r="J16"/>
    </row>
    <row r="17" spans="1:10" s="60" customFormat="1" x14ac:dyDescent="0.45">
      <c r="A17"/>
      <c r="B17" s="163"/>
      <c r="C17"/>
      <c r="D17"/>
      <c r="E17" s="6"/>
      <c r="F17" s="80"/>
      <c r="G17" s="87"/>
      <c r="H17" s="83"/>
      <c r="I17" s="219"/>
      <c r="J17"/>
    </row>
    <row r="18" spans="1:10" s="60" customFormat="1" x14ac:dyDescent="0.45">
      <c r="A18"/>
      <c r="B18" s="163"/>
      <c r="C18"/>
      <c r="D18"/>
      <c r="E18" s="6"/>
      <c r="F18" s="80"/>
      <c r="G18" s="87"/>
      <c r="H18" s="83"/>
      <c r="I18" s="219"/>
      <c r="J18"/>
    </row>
    <row r="19" spans="1:10" s="60" customFormat="1" x14ac:dyDescent="0.45">
      <c r="A19"/>
      <c r="B19" s="163"/>
      <c r="C19"/>
      <c r="D19"/>
      <c r="E19" s="6"/>
      <c r="F19" s="80"/>
      <c r="G19" s="87"/>
      <c r="H19" s="83"/>
      <c r="I19" s="219"/>
      <c r="J19"/>
    </row>
    <row r="20" spans="1:10" s="60" customFormat="1" ht="14.65" thickBot="1" x14ac:dyDescent="0.5">
      <c r="A20"/>
      <c r="B20" s="163"/>
      <c r="C20"/>
      <c r="D20"/>
      <c r="E20" s="6"/>
      <c r="F20" s="81">
        <f>SUM(F7:F19)</f>
        <v>0</v>
      </c>
      <c r="G20" s="84">
        <f>SUM(G8:G19)</f>
        <v>0</v>
      </c>
      <c r="H20" s="85">
        <f>SUM(H8:H19)</f>
        <v>0</v>
      </c>
      <c r="I20" s="7"/>
      <c r="J20"/>
    </row>
    <row r="21" spans="1:10" s="60" customFormat="1" ht="14.65" thickTop="1" x14ac:dyDescent="0.45">
      <c r="A21"/>
      <c r="B21" s="163" t="s">
        <v>25</v>
      </c>
      <c r="C21" s="6" t="s">
        <v>25</v>
      </c>
      <c r="D21" s="6" t="s">
        <v>25</v>
      </c>
      <c r="E21" s="6" t="s">
        <v>25</v>
      </c>
      <c r="F21" s="45"/>
      <c r="G21" s="87"/>
      <c r="H21" s="83"/>
      <c r="I21" s="7"/>
      <c r="J21"/>
    </row>
    <row r="22" spans="1:10" s="60" customFormat="1" x14ac:dyDescent="0.45">
      <c r="A22"/>
      <c r="B22"/>
      <c r="C22" s="14" t="s">
        <v>25</v>
      </c>
      <c r="D22"/>
      <c r="E22" s="6"/>
      <c r="F22" s="45" t="s">
        <v>25</v>
      </c>
      <c r="G22" s="87"/>
      <c r="H22" s="83"/>
      <c r="I22" s="7"/>
      <c r="J22"/>
    </row>
    <row r="23" spans="1:10" s="60" customFormat="1" x14ac:dyDescent="0.45">
      <c r="A23"/>
      <c r="B23" s="4"/>
      <c r="C23" s="4"/>
      <c r="D23" s="4"/>
      <c r="E23" s="16"/>
      <c r="F23" s="45"/>
      <c r="G23" s="87"/>
      <c r="H23" s="83"/>
      <c r="I23" s="7"/>
      <c r="J23"/>
    </row>
    <row r="24" spans="1:10" s="60" customFormat="1" x14ac:dyDescent="0.45">
      <c r="A24"/>
      <c r="B24" s="4"/>
      <c r="C24" s="308" t="s">
        <v>149</v>
      </c>
      <c r="D24" s="308"/>
      <c r="E24" s="308"/>
      <c r="F24" s="45"/>
      <c r="G24" s="87"/>
      <c r="H24" s="83"/>
      <c r="I24"/>
      <c r="J24"/>
    </row>
    <row r="25" spans="1:10" s="60" customFormat="1" x14ac:dyDescent="0.45">
      <c r="A25"/>
      <c r="B25" s="4"/>
      <c r="C25" s="55"/>
      <c r="D25" s="55"/>
      <c r="E25" s="55"/>
      <c r="F25" s="8"/>
      <c r="G25" s="87"/>
      <c r="H25" s="83"/>
      <c r="I25"/>
      <c r="J25"/>
    </row>
    <row r="26" spans="1:10" s="60" customFormat="1" x14ac:dyDescent="0.45">
      <c r="A26"/>
      <c r="B26" s="4"/>
      <c r="C26" s="17" t="s">
        <v>0</v>
      </c>
      <c r="D26" s="18" t="s">
        <v>12</v>
      </c>
      <c r="E26" s="18" t="s">
        <v>11</v>
      </c>
      <c r="F26" s="8"/>
      <c r="G26" s="87"/>
      <c r="H26" s="83"/>
      <c r="I26"/>
      <c r="J26"/>
    </row>
    <row r="27" spans="1:10" s="60" customFormat="1" x14ac:dyDescent="0.45">
      <c r="A27"/>
      <c r="B27" s="4"/>
      <c r="C27" s="59" t="s">
        <v>30</v>
      </c>
      <c r="D27" s="19"/>
      <c r="E27" s="13">
        <f>SUM(I7)</f>
        <v>96397.040000000008</v>
      </c>
      <c r="F27" s="8"/>
      <c r="G27" s="87"/>
      <c r="H27" s="83"/>
      <c r="I27"/>
      <c r="J27" s="48"/>
    </row>
    <row r="28" spans="1:10" s="60" customFormat="1" x14ac:dyDescent="0.45">
      <c r="A28"/>
      <c r="B28" s="4"/>
      <c r="C28" s="58" t="s">
        <v>42</v>
      </c>
      <c r="D28" s="19" t="s">
        <v>25</v>
      </c>
      <c r="E28" s="12">
        <f>SUM(F20)</f>
        <v>0</v>
      </c>
      <c r="F28" s="8"/>
      <c r="G28" s="87"/>
      <c r="H28" s="83"/>
      <c r="I28"/>
      <c r="J28" s="48"/>
    </row>
    <row r="29" spans="1:10" s="60" customFormat="1" ht="15.75" x14ac:dyDescent="0.5">
      <c r="A29"/>
      <c r="B29" s="4"/>
      <c r="C29" s="20" t="s">
        <v>9</v>
      </c>
      <c r="D29" s="21" t="s">
        <v>25</v>
      </c>
      <c r="E29" s="24">
        <f>SUM(E27:E28)</f>
        <v>96397.040000000008</v>
      </c>
      <c r="F29" s="8"/>
      <c r="G29" s="87" t="s">
        <v>25</v>
      </c>
      <c r="H29" s="83"/>
      <c r="I29"/>
      <c r="J29" s="49">
        <v>43344</v>
      </c>
    </row>
    <row r="30" spans="1:10" s="60" customFormat="1" x14ac:dyDescent="0.45">
      <c r="A30"/>
      <c r="B30" s="4"/>
      <c r="C30" s="4"/>
      <c r="D30" s="4"/>
      <c r="E30" s="25"/>
      <c r="F30" s="8"/>
      <c r="G30" s="87"/>
      <c r="H30" s="83"/>
      <c r="I30"/>
      <c r="J30" s="44"/>
    </row>
    <row r="31" spans="1:10" s="60" customFormat="1" x14ac:dyDescent="0.45">
      <c r="A31"/>
      <c r="B31" s="4"/>
      <c r="C31" s="17" t="s">
        <v>1</v>
      </c>
      <c r="D31" s="4"/>
      <c r="E31" s="25"/>
      <c r="F31" s="8"/>
      <c r="G31" s="87"/>
      <c r="H31" s="83"/>
      <c r="I31"/>
      <c r="J31" s="44"/>
    </row>
    <row r="32" spans="1:10" s="60" customFormat="1" x14ac:dyDescent="0.45">
      <c r="A32"/>
      <c r="B32" s="4"/>
      <c r="C32" s="320" t="s">
        <v>53</v>
      </c>
      <c r="D32" s="320"/>
      <c r="E32" s="42">
        <v>0</v>
      </c>
      <c r="F32" s="8"/>
      <c r="G32" s="87"/>
      <c r="H32" s="83"/>
      <c r="I32"/>
      <c r="J32" s="44"/>
    </row>
    <row r="33" spans="1:14" s="60" customFormat="1" x14ac:dyDescent="0.45">
      <c r="A33"/>
      <c r="B33" s="4"/>
      <c r="C33" s="320" t="s">
        <v>28</v>
      </c>
      <c r="D33" s="320"/>
      <c r="E33" s="43">
        <v>0</v>
      </c>
      <c r="F33" s="8"/>
      <c r="G33" s="87"/>
      <c r="H33" s="83"/>
      <c r="I33"/>
      <c r="J33" s="44"/>
    </row>
    <row r="34" spans="1:14" s="60" customFormat="1" x14ac:dyDescent="0.45">
      <c r="A34"/>
      <c r="B34" s="4"/>
      <c r="C34" s="321" t="s">
        <v>27</v>
      </c>
      <c r="D34" s="322"/>
      <c r="E34" s="79">
        <v>0</v>
      </c>
      <c r="F34" s="8"/>
      <c r="G34" s="87"/>
      <c r="H34" s="83"/>
      <c r="I34"/>
      <c r="J34" s="44"/>
    </row>
    <row r="35" spans="1:14" s="60" customFormat="1" x14ac:dyDescent="0.45">
      <c r="A35"/>
      <c r="B35" s="4"/>
      <c r="C35" s="321" t="s">
        <v>40</v>
      </c>
      <c r="D35" s="322"/>
      <c r="E35" s="37">
        <v>0</v>
      </c>
      <c r="F35" s="8"/>
      <c r="G35" s="87"/>
      <c r="H35" s="83"/>
      <c r="I35"/>
      <c r="J35" s="44"/>
    </row>
    <row r="36" spans="1:14" s="60" customFormat="1" x14ac:dyDescent="0.45">
      <c r="A36"/>
      <c r="B36" s="4"/>
      <c r="C36" s="320" t="s">
        <v>29</v>
      </c>
      <c r="D36" s="320"/>
      <c r="E36" s="54">
        <v>0</v>
      </c>
      <c r="F36" s="8"/>
      <c r="G36" s="87"/>
      <c r="H36" s="83"/>
      <c r="I36"/>
      <c r="J36" s="44"/>
    </row>
    <row r="37" spans="1:14" s="60" customFormat="1" x14ac:dyDescent="0.45">
      <c r="A37"/>
      <c r="B37" s="4"/>
      <c r="C37" s="320" t="s">
        <v>52</v>
      </c>
      <c r="D37" s="320"/>
      <c r="E37" s="38">
        <v>0</v>
      </c>
      <c r="F37" s="8" t="s">
        <v>25</v>
      </c>
      <c r="G37" s="87"/>
      <c r="H37" s="83"/>
      <c r="I37"/>
      <c r="J37" s="44"/>
    </row>
    <row r="38" spans="1:14" s="60" customFormat="1" x14ac:dyDescent="0.45">
      <c r="A38"/>
      <c r="B38" s="4"/>
      <c r="C38" s="320" t="s">
        <v>43</v>
      </c>
      <c r="D38" s="320"/>
      <c r="E38" s="39">
        <f>SUM(H20)</f>
        <v>0</v>
      </c>
      <c r="F38" s="8" t="s">
        <v>25</v>
      </c>
      <c r="G38" s="87" t="s">
        <v>25</v>
      </c>
      <c r="H38" s="83"/>
      <c r="I38"/>
      <c r="J38" s="44"/>
    </row>
    <row r="39" spans="1:14" s="60" customFormat="1" x14ac:dyDescent="0.45">
      <c r="A39"/>
      <c r="B39" s="4"/>
      <c r="C39" s="22" t="s">
        <v>10</v>
      </c>
      <c r="D39" s="4"/>
      <c r="E39" s="41">
        <f>SUM(E32:E38)</f>
        <v>0</v>
      </c>
      <c r="F39" s="8"/>
      <c r="G39" s="87"/>
      <c r="H39" s="83"/>
      <c r="I39"/>
      <c r="J39" s="44"/>
    </row>
    <row r="40" spans="1:14" s="60" customFormat="1" ht="14.65" thickBot="1" x14ac:dyDescent="0.5">
      <c r="A40"/>
      <c r="B40" s="4"/>
      <c r="C40" s="4"/>
      <c r="D40" s="4"/>
      <c r="E40" s="23"/>
      <c r="F40" s="8"/>
      <c r="G40" s="87"/>
      <c r="H40" s="83"/>
      <c r="I40"/>
      <c r="J40" s="44"/>
    </row>
    <row r="41" spans="1:14" s="60" customFormat="1" ht="16.149999999999999" thickBot="1" x14ac:dyDescent="0.55000000000000004">
      <c r="A41"/>
      <c r="B41" s="4"/>
      <c r="C41" s="305" t="s">
        <v>3</v>
      </c>
      <c r="D41" s="306"/>
      <c r="E41" s="28">
        <f>SUM(-E39,E29)</f>
        <v>96397.040000000008</v>
      </c>
      <c r="F41" s="8"/>
      <c r="G41" s="87"/>
      <c r="H41" s="83"/>
      <c r="I41"/>
      <c r="J41" s="44" t="s">
        <v>24</v>
      </c>
    </row>
    <row r="42" spans="1:14" s="60" customFormat="1" x14ac:dyDescent="0.45">
      <c r="A42"/>
      <c r="B42" s="4"/>
      <c r="C42" s="4"/>
      <c r="D42" s="4"/>
      <c r="E42" s="31"/>
      <c r="F42" s="52"/>
      <c r="G42" s="87" t="e">
        <f>SUM(E41,-#REF!)</f>
        <v>#REF!</v>
      </c>
      <c r="H42" s="83"/>
      <c r="I42"/>
      <c r="J42" s="48"/>
    </row>
    <row r="43" spans="1:14" s="60" customFormat="1" x14ac:dyDescent="0.45">
      <c r="A43"/>
      <c r="B43" s="4"/>
      <c r="C43" s="4"/>
      <c r="D43" s="4"/>
      <c r="E43" s="51"/>
      <c r="F43" s="52"/>
      <c r="G43" s="87"/>
      <c r="H43" s="83"/>
      <c r="I43"/>
      <c r="J43" s="48"/>
    </row>
    <row r="44" spans="1:14" s="60" customFormat="1" x14ac:dyDescent="0.45">
      <c r="A44"/>
      <c r="B44"/>
      <c r="C44"/>
      <c r="D44"/>
      <c r="E44" s="30"/>
      <c r="F44" s="52"/>
      <c r="G44" s="87"/>
      <c r="H44" s="83"/>
      <c r="I44"/>
      <c r="J44" s="48"/>
    </row>
    <row r="45" spans="1:14" s="60" customFormat="1" x14ac:dyDescent="0.45">
      <c r="A45"/>
      <c r="B45"/>
      <c r="C45"/>
      <c r="D45"/>
      <c r="E45" s="30"/>
      <c r="F45" s="8"/>
      <c r="G45" s="87"/>
      <c r="H45" s="83"/>
      <c r="I45"/>
      <c r="J45"/>
    </row>
    <row r="46" spans="1:14" s="8" customFormat="1" x14ac:dyDescent="0.45">
      <c r="A46"/>
      <c r="B46"/>
      <c r="C46"/>
      <c r="D46"/>
      <c r="E46" s="30"/>
      <c r="G46" s="87"/>
      <c r="H46" s="83"/>
      <c r="I46"/>
      <c r="J46"/>
      <c r="K46" s="61"/>
      <c r="L46" s="61"/>
      <c r="M46" s="61"/>
      <c r="N46" s="61"/>
    </row>
    <row r="47" spans="1:14" s="8" customFormat="1" x14ac:dyDescent="0.45">
      <c r="A47"/>
      <c r="B47"/>
      <c r="C47"/>
      <c r="D47"/>
      <c r="E47" s="30">
        <v>11</v>
      </c>
      <c r="G47" s="87"/>
      <c r="H47" s="83"/>
      <c r="I47"/>
      <c r="J47"/>
      <c r="K47" s="61"/>
      <c r="L47" s="61"/>
      <c r="M47" s="61"/>
      <c r="N47" s="61"/>
    </row>
    <row r="48" spans="1:14" s="8" customFormat="1" x14ac:dyDescent="0.45">
      <c r="A48"/>
      <c r="B48"/>
      <c r="C48"/>
      <c r="D48"/>
      <c r="E48" s="30"/>
      <c r="G48" s="87"/>
      <c r="H48" s="83"/>
      <c r="I48"/>
      <c r="J48"/>
      <c r="K48" s="61"/>
      <c r="L48" s="61"/>
      <c r="M48" s="61"/>
      <c r="N48" s="61"/>
    </row>
    <row r="49" spans="1:14" s="8" customFormat="1" x14ac:dyDescent="0.45">
      <c r="A49"/>
      <c r="B49"/>
      <c r="C49"/>
      <c r="D49"/>
      <c r="E49" s="30"/>
      <c r="G49" s="87"/>
      <c r="H49" s="83"/>
      <c r="I49"/>
      <c r="J49"/>
      <c r="K49" s="61"/>
      <c r="L49" s="61"/>
      <c r="M49" s="61"/>
      <c r="N49" s="61"/>
    </row>
    <row r="50" spans="1:14" s="8" customFormat="1" x14ac:dyDescent="0.45">
      <c r="A50"/>
      <c r="B50"/>
      <c r="C50"/>
      <c r="D50"/>
      <c r="E50" s="36"/>
      <c r="G50" s="87"/>
      <c r="H50" s="83"/>
      <c r="I50"/>
      <c r="J50"/>
      <c r="K50" s="61"/>
      <c r="L50" s="61"/>
      <c r="M50" s="61"/>
      <c r="N50" s="61"/>
    </row>
  </sheetData>
  <mergeCells count="15">
    <mergeCell ref="H5:H6"/>
    <mergeCell ref="B5:B6"/>
    <mergeCell ref="C5:C6"/>
    <mergeCell ref="D5:E6"/>
    <mergeCell ref="F5:F6"/>
    <mergeCell ref="G5:G6"/>
    <mergeCell ref="C37:D37"/>
    <mergeCell ref="C38:D38"/>
    <mergeCell ref="C41:D41"/>
    <mergeCell ref="C24:E24"/>
    <mergeCell ref="C32:D32"/>
    <mergeCell ref="C33:D33"/>
    <mergeCell ref="C34:D34"/>
    <mergeCell ref="C35:D35"/>
    <mergeCell ref="C36:D36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DAB53-0C09-48C7-8A93-29BEC53D82DB}">
  <sheetPr>
    <tabColor theme="9" tint="-0.249977111117893"/>
  </sheetPr>
  <dimension ref="A1:N48"/>
  <sheetViews>
    <sheetView topLeftCell="A4" zoomScale="80" zoomScaleNormal="80" workbookViewId="0">
      <pane xSplit="1" ySplit="3" topLeftCell="B15" activePane="bottomRight" state="frozen"/>
      <selection activeCell="D98" sqref="D98"/>
      <selection pane="topRight" activeCell="D98" sqref="D98"/>
      <selection pane="bottomLeft" activeCell="D98" sqref="D98"/>
      <selection pane="bottomRight" activeCell="C23" sqref="C23"/>
    </sheetView>
  </sheetViews>
  <sheetFormatPr baseColWidth="10" defaultRowHeight="14.25" x14ac:dyDescent="0.45"/>
  <cols>
    <col min="2" max="2" width="11.86328125" style="104" bestFit="1" customWidth="1"/>
    <col min="3" max="3" width="37.265625" style="77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17" bestFit="1" customWidth="1"/>
    <col min="8" max="8" width="9.73046875" style="83" customWidth="1"/>
    <col min="9" max="9" width="12.265625" bestFit="1" customWidth="1"/>
    <col min="10" max="10" width="15.265625" bestFit="1" customWidth="1"/>
    <col min="11" max="11" width="13.3984375" style="60" bestFit="1" customWidth="1"/>
    <col min="12" max="14" width="11.3984375" style="60"/>
  </cols>
  <sheetData>
    <row r="1" spans="1:10" ht="15.75" x14ac:dyDescent="0.5">
      <c r="B1" s="102">
        <v>2019</v>
      </c>
    </row>
    <row r="2" spans="1:10" x14ac:dyDescent="0.45">
      <c r="B2" s="103" t="s">
        <v>31</v>
      </c>
      <c r="C2" s="91"/>
      <c r="D2" s="3"/>
      <c r="E2" s="15"/>
      <c r="F2" s="9"/>
      <c r="G2" s="118"/>
      <c r="H2" s="86"/>
    </row>
    <row r="3" spans="1:10" x14ac:dyDescent="0.45">
      <c r="B3" s="103" t="s">
        <v>26</v>
      </c>
      <c r="C3" s="92">
        <v>20537982765</v>
      </c>
      <c r="D3" s="3"/>
      <c r="E3" s="15"/>
      <c r="F3" s="9"/>
      <c r="G3" s="118"/>
      <c r="H3" s="86"/>
      <c r="I3" s="3"/>
    </row>
    <row r="4" spans="1:10" x14ac:dyDescent="0.45">
      <c r="B4" s="103" t="s">
        <v>6</v>
      </c>
      <c r="C4" s="92" t="s">
        <v>41</v>
      </c>
      <c r="D4" s="3"/>
      <c r="E4" s="15"/>
      <c r="F4" s="9"/>
      <c r="G4" s="118"/>
      <c r="H4" s="86"/>
      <c r="I4" s="3"/>
    </row>
    <row r="5" spans="1:10" ht="15" customHeight="1" x14ac:dyDescent="0.45">
      <c r="A5" s="1"/>
      <c r="B5" s="314" t="s">
        <v>2</v>
      </c>
      <c r="C5" s="318" t="s">
        <v>32</v>
      </c>
      <c r="D5" s="307" t="s">
        <v>36</v>
      </c>
      <c r="E5" s="307"/>
      <c r="F5" s="316" t="s">
        <v>7</v>
      </c>
      <c r="G5" s="319" t="s">
        <v>8</v>
      </c>
      <c r="H5" s="323" t="s">
        <v>5</v>
      </c>
      <c r="I5" s="35" t="s">
        <v>3</v>
      </c>
    </row>
    <row r="6" spans="1:10" x14ac:dyDescent="0.45">
      <c r="A6" s="2"/>
      <c r="B6" s="314"/>
      <c r="C6" s="318"/>
      <c r="D6" s="307"/>
      <c r="E6" s="307"/>
      <c r="F6" s="316"/>
      <c r="G6" s="319"/>
      <c r="H6" s="323"/>
      <c r="I6" s="35" t="s">
        <v>4</v>
      </c>
    </row>
    <row r="7" spans="1:10" s="60" customFormat="1" x14ac:dyDescent="0.45">
      <c r="A7"/>
      <c r="B7" s="104"/>
      <c r="C7" s="91" t="s">
        <v>30</v>
      </c>
      <c r="D7" t="s">
        <v>25</v>
      </c>
      <c r="E7" s="6"/>
      <c r="F7" s="8"/>
      <c r="G7" s="117"/>
      <c r="H7" s="83"/>
      <c r="I7" s="9">
        <f>SUM('JUL26'!E41)</f>
        <v>96397.040000000008</v>
      </c>
      <c r="J7"/>
    </row>
    <row r="8" spans="1:10" s="60" customFormat="1" x14ac:dyDescent="0.45">
      <c r="A8"/>
      <c r="B8" s="163"/>
      <c r="C8"/>
      <c r="D8"/>
      <c r="E8" s="6"/>
      <c r="F8" s="80"/>
      <c r="G8" s="117"/>
      <c r="H8" s="83"/>
      <c r="I8" s="219"/>
      <c r="J8"/>
    </row>
    <row r="9" spans="1:10" s="60" customFormat="1" x14ac:dyDescent="0.45">
      <c r="A9"/>
      <c r="B9" s="104"/>
      <c r="C9" s="76"/>
      <c r="D9"/>
      <c r="E9" s="6"/>
      <c r="F9" s="125"/>
      <c r="G9" s="117"/>
      <c r="H9" s="117"/>
      <c r="I9" s="219"/>
      <c r="J9"/>
    </row>
    <row r="10" spans="1:10" s="60" customFormat="1" x14ac:dyDescent="0.45">
      <c r="A10"/>
      <c r="B10" s="104"/>
      <c r="C10" s="76"/>
      <c r="D10"/>
      <c r="E10" s="6"/>
      <c r="F10" s="125"/>
      <c r="G10" s="117"/>
      <c r="H10" s="117"/>
      <c r="I10" s="219"/>
      <c r="J10"/>
    </row>
    <row r="11" spans="1:10" s="60" customFormat="1" x14ac:dyDescent="0.45">
      <c r="A11"/>
      <c r="B11" s="104"/>
      <c r="C11" s="76"/>
      <c r="D11"/>
      <c r="E11" s="6"/>
      <c r="F11" s="125"/>
      <c r="G11" s="117"/>
      <c r="H11" s="117"/>
      <c r="I11" s="219"/>
      <c r="J11"/>
    </row>
    <row r="12" spans="1:10" s="60" customFormat="1" x14ac:dyDescent="0.45">
      <c r="A12"/>
      <c r="B12" s="104"/>
      <c r="C12" s="76"/>
      <c r="D12"/>
      <c r="E12" s="6"/>
      <c r="F12" s="125"/>
      <c r="G12" s="117"/>
      <c r="H12" s="117"/>
      <c r="I12" s="219"/>
      <c r="J12"/>
    </row>
    <row r="13" spans="1:10" s="60" customFormat="1" x14ac:dyDescent="0.45">
      <c r="A13"/>
      <c r="B13" s="104"/>
      <c r="C13" s="76"/>
      <c r="D13"/>
      <c r="E13" s="6"/>
      <c r="F13" s="125"/>
      <c r="G13" s="117"/>
      <c r="H13" s="117"/>
      <c r="I13" s="219"/>
      <c r="J13"/>
    </row>
    <row r="14" spans="1:10" s="60" customFormat="1" x14ac:dyDescent="0.45">
      <c r="A14"/>
      <c r="B14" s="104"/>
      <c r="C14" s="76"/>
      <c r="D14"/>
      <c r="E14" s="6"/>
      <c r="F14" s="125"/>
      <c r="G14" s="117"/>
      <c r="H14" s="117"/>
      <c r="I14" s="219"/>
      <c r="J14"/>
    </row>
    <row r="15" spans="1:10" s="60" customFormat="1" x14ac:dyDescent="0.45">
      <c r="A15"/>
      <c r="B15" s="104"/>
      <c r="C15" s="76"/>
      <c r="D15"/>
      <c r="E15" s="6"/>
      <c r="F15" s="125"/>
      <c r="G15" s="117"/>
      <c r="H15" s="117"/>
      <c r="I15" s="219"/>
      <c r="J15"/>
    </row>
    <row r="16" spans="1:10" s="60" customFormat="1" x14ac:dyDescent="0.45">
      <c r="A16"/>
      <c r="B16" s="104"/>
      <c r="C16" s="76"/>
      <c r="D16"/>
      <c r="E16" s="6"/>
      <c r="F16" s="125"/>
      <c r="G16" s="117"/>
      <c r="H16" s="117"/>
      <c r="I16" s="219"/>
      <c r="J16"/>
    </row>
    <row r="17" spans="1:10" s="60" customFormat="1" x14ac:dyDescent="0.45">
      <c r="A17"/>
      <c r="B17" s="104"/>
      <c r="C17" s="76"/>
      <c r="D17"/>
      <c r="E17" s="6"/>
      <c r="F17" s="125"/>
      <c r="G17" s="117"/>
      <c r="H17" s="117"/>
      <c r="I17" s="219"/>
      <c r="J17"/>
    </row>
    <row r="18" spans="1:10" s="60" customFormat="1" ht="14.65" thickBot="1" x14ac:dyDescent="0.5">
      <c r="A18"/>
      <c r="B18" s="104"/>
      <c r="C18" s="77"/>
      <c r="D18"/>
      <c r="E18" s="6"/>
      <c r="F18" s="81">
        <f>SUM(F8:F17)</f>
        <v>0</v>
      </c>
      <c r="G18" s="119">
        <f>SUM(G8:G17)</f>
        <v>0</v>
      </c>
      <c r="H18" s="85">
        <f>SUM(H8:H17)</f>
        <v>0</v>
      </c>
      <c r="I18" s="7"/>
      <c r="J18"/>
    </row>
    <row r="19" spans="1:10" s="60" customFormat="1" ht="14.65" thickTop="1" x14ac:dyDescent="0.45">
      <c r="A19"/>
      <c r="B19" s="104" t="s">
        <v>25</v>
      </c>
      <c r="C19" s="78" t="s">
        <v>25</v>
      </c>
      <c r="D19" s="6" t="s">
        <v>25</v>
      </c>
      <c r="E19" s="6" t="s">
        <v>25</v>
      </c>
      <c r="F19" s="45"/>
      <c r="G19" s="117"/>
      <c r="H19" s="83"/>
      <c r="I19" s="7"/>
      <c r="J19"/>
    </row>
    <row r="20" spans="1:10" s="60" customFormat="1" x14ac:dyDescent="0.45">
      <c r="A20"/>
      <c r="B20" s="104"/>
      <c r="C20" s="93" t="s">
        <v>25</v>
      </c>
      <c r="D20"/>
      <c r="E20" s="6"/>
      <c r="F20" s="45" t="s">
        <v>25</v>
      </c>
      <c r="G20" s="117"/>
      <c r="H20" s="83"/>
      <c r="I20" s="7"/>
      <c r="J20"/>
    </row>
    <row r="21" spans="1:10" s="60" customFormat="1" x14ac:dyDescent="0.45">
      <c r="A21"/>
      <c r="B21" s="105"/>
      <c r="C21" s="94"/>
      <c r="D21" s="4"/>
      <c r="E21" s="16"/>
      <c r="F21" s="45"/>
      <c r="G21" s="117"/>
      <c r="H21" s="83"/>
      <c r="I21" s="7"/>
      <c r="J21"/>
    </row>
    <row r="22" spans="1:10" s="60" customFormat="1" x14ac:dyDescent="0.45">
      <c r="A22"/>
      <c r="B22" s="105"/>
      <c r="C22" s="308" t="s">
        <v>150</v>
      </c>
      <c r="D22" s="308"/>
      <c r="E22" s="308"/>
      <c r="F22" s="45"/>
      <c r="G22" s="117"/>
      <c r="H22" s="83"/>
      <c r="I22"/>
      <c r="J22"/>
    </row>
    <row r="23" spans="1:10" s="60" customFormat="1" x14ac:dyDescent="0.45">
      <c r="A23"/>
      <c r="B23" s="105"/>
      <c r="C23" s="95"/>
      <c r="D23" s="55"/>
      <c r="E23" s="55"/>
      <c r="F23" s="8"/>
      <c r="G23" s="117"/>
      <c r="H23" s="83"/>
      <c r="I23"/>
      <c r="J23"/>
    </row>
    <row r="24" spans="1:10" s="60" customFormat="1" x14ac:dyDescent="0.45">
      <c r="A24"/>
      <c r="B24" s="105"/>
      <c r="C24" s="96" t="s">
        <v>0</v>
      </c>
      <c r="D24" s="18" t="s">
        <v>12</v>
      </c>
      <c r="E24" s="18" t="s">
        <v>11</v>
      </c>
      <c r="F24" s="8"/>
      <c r="G24" s="117"/>
      <c r="H24" s="83"/>
      <c r="I24"/>
      <c r="J24"/>
    </row>
    <row r="25" spans="1:10" s="60" customFormat="1" x14ac:dyDescent="0.45">
      <c r="A25"/>
      <c r="B25" s="105"/>
      <c r="C25" s="59" t="s">
        <v>30</v>
      </c>
      <c r="D25" s="19"/>
      <c r="E25" s="13">
        <f>SUM(I7)</f>
        <v>96397.040000000008</v>
      </c>
      <c r="F25" s="8"/>
      <c r="G25" s="117"/>
      <c r="H25" s="83"/>
      <c r="I25"/>
      <c r="J25" s="48"/>
    </row>
    <row r="26" spans="1:10" s="60" customFormat="1" x14ac:dyDescent="0.45">
      <c r="A26"/>
      <c r="B26" s="105"/>
      <c r="C26" s="58" t="s">
        <v>42</v>
      </c>
      <c r="D26" s="19" t="s">
        <v>25</v>
      </c>
      <c r="E26" s="12">
        <f>SUM(F18)</f>
        <v>0</v>
      </c>
      <c r="F26" s="8"/>
      <c r="G26" s="117"/>
      <c r="H26" s="83"/>
      <c r="I26"/>
      <c r="J26" s="48"/>
    </row>
    <row r="27" spans="1:10" s="60" customFormat="1" ht="15.75" x14ac:dyDescent="0.5">
      <c r="A27"/>
      <c r="B27" s="105"/>
      <c r="C27" s="20" t="s">
        <v>9</v>
      </c>
      <c r="D27" s="21" t="s">
        <v>25</v>
      </c>
      <c r="E27" s="24">
        <f>SUM(E25:E26)</f>
        <v>96397.040000000008</v>
      </c>
      <c r="F27" s="8"/>
      <c r="G27" s="117" t="s">
        <v>25</v>
      </c>
      <c r="H27" s="83"/>
      <c r="I27"/>
      <c r="J27" s="49">
        <v>43344</v>
      </c>
    </row>
    <row r="28" spans="1:10" s="60" customFormat="1" x14ac:dyDescent="0.45">
      <c r="A28"/>
      <c r="B28" s="105"/>
      <c r="C28" s="94"/>
      <c r="D28" s="4"/>
      <c r="E28" s="25"/>
      <c r="F28" s="8"/>
      <c r="G28" s="117"/>
      <c r="H28" s="83"/>
      <c r="I28"/>
      <c r="J28" s="44"/>
    </row>
    <row r="29" spans="1:10" s="60" customFormat="1" x14ac:dyDescent="0.45">
      <c r="A29"/>
      <c r="B29" s="105"/>
      <c r="C29" s="96" t="s">
        <v>1</v>
      </c>
      <c r="D29" s="4"/>
      <c r="E29" s="25"/>
      <c r="F29" s="8"/>
      <c r="G29" s="117"/>
      <c r="H29" s="83"/>
      <c r="I29"/>
      <c r="J29" s="44"/>
    </row>
    <row r="30" spans="1:10" s="60" customFormat="1" x14ac:dyDescent="0.45">
      <c r="A30"/>
      <c r="B30" s="105"/>
      <c r="C30" s="320" t="s">
        <v>53</v>
      </c>
      <c r="D30" s="320"/>
      <c r="E30" s="42">
        <v>0</v>
      </c>
      <c r="F30" s="8"/>
      <c r="G30" s="117"/>
      <c r="H30" s="83"/>
      <c r="I30"/>
      <c r="J30" s="44"/>
    </row>
    <row r="31" spans="1:10" s="60" customFormat="1" x14ac:dyDescent="0.45">
      <c r="A31"/>
      <c r="B31" s="105"/>
      <c r="C31" s="320" t="s">
        <v>28</v>
      </c>
      <c r="D31" s="320"/>
      <c r="E31" s="43">
        <v>0</v>
      </c>
      <c r="F31" s="8"/>
      <c r="G31" s="117"/>
      <c r="H31" s="83"/>
      <c r="I31"/>
      <c r="J31" s="44"/>
    </row>
    <row r="32" spans="1:10" s="60" customFormat="1" x14ac:dyDescent="0.45">
      <c r="A32"/>
      <c r="B32" s="105"/>
      <c r="C32" s="321" t="s">
        <v>27</v>
      </c>
      <c r="D32" s="322"/>
      <c r="E32" s="79">
        <v>0</v>
      </c>
      <c r="F32" s="8"/>
      <c r="G32" s="117"/>
      <c r="H32" s="83"/>
      <c r="I32"/>
      <c r="J32" s="44"/>
    </row>
    <row r="33" spans="1:14" s="60" customFormat="1" x14ac:dyDescent="0.45">
      <c r="A33"/>
      <c r="B33" s="105"/>
      <c r="C33" s="321" t="s">
        <v>40</v>
      </c>
      <c r="D33" s="322"/>
      <c r="E33" s="37">
        <v>0</v>
      </c>
      <c r="F33" s="8"/>
      <c r="G33" s="117"/>
      <c r="H33" s="83"/>
      <c r="I33"/>
      <c r="J33" s="44"/>
    </row>
    <row r="34" spans="1:14" s="60" customFormat="1" x14ac:dyDescent="0.45">
      <c r="A34"/>
      <c r="B34" s="105"/>
      <c r="C34" s="320" t="s">
        <v>29</v>
      </c>
      <c r="D34" s="320"/>
      <c r="E34" s="54">
        <v>0</v>
      </c>
      <c r="F34" s="8"/>
      <c r="G34" s="117"/>
      <c r="H34" s="83"/>
      <c r="I34"/>
      <c r="J34" s="44"/>
    </row>
    <row r="35" spans="1:14" s="60" customFormat="1" x14ac:dyDescent="0.45">
      <c r="A35"/>
      <c r="B35" s="105"/>
      <c r="C35" s="320" t="s">
        <v>52</v>
      </c>
      <c r="D35" s="320"/>
      <c r="E35" s="38">
        <v>0</v>
      </c>
      <c r="F35" s="8" t="s">
        <v>25</v>
      </c>
      <c r="G35" s="117"/>
      <c r="H35" s="83"/>
      <c r="I35"/>
      <c r="J35" s="44"/>
    </row>
    <row r="36" spans="1:14" s="60" customFormat="1" x14ac:dyDescent="0.45">
      <c r="A36"/>
      <c r="B36" s="105"/>
      <c r="C36" s="320" t="s">
        <v>43</v>
      </c>
      <c r="D36" s="320"/>
      <c r="E36" s="39">
        <f>SUM(H18)</f>
        <v>0</v>
      </c>
      <c r="F36" s="8" t="s">
        <v>25</v>
      </c>
      <c r="G36" s="117" t="s">
        <v>25</v>
      </c>
      <c r="H36" s="83"/>
      <c r="I36"/>
      <c r="J36" s="44"/>
    </row>
    <row r="37" spans="1:14" s="60" customFormat="1" x14ac:dyDescent="0.45">
      <c r="A37"/>
      <c r="B37" s="105"/>
      <c r="C37" s="97" t="s">
        <v>10</v>
      </c>
      <c r="D37" s="4"/>
      <c r="E37" s="41">
        <f>SUM(E30:E36)</f>
        <v>0</v>
      </c>
      <c r="F37" s="8"/>
      <c r="G37" s="117"/>
      <c r="H37" s="83"/>
      <c r="I37"/>
      <c r="J37" s="44"/>
    </row>
    <row r="38" spans="1:14" s="60" customFormat="1" ht="14.65" thickBot="1" x14ac:dyDescent="0.5">
      <c r="A38"/>
      <c r="B38" s="105"/>
      <c r="C38" s="94"/>
      <c r="D38" s="4"/>
      <c r="E38" s="23"/>
      <c r="F38" s="8"/>
      <c r="G38" s="117"/>
      <c r="H38" s="83"/>
      <c r="I38"/>
      <c r="J38" s="44"/>
    </row>
    <row r="39" spans="1:14" s="60" customFormat="1" ht="16.149999999999999" thickBot="1" x14ac:dyDescent="0.55000000000000004">
      <c r="A39"/>
      <c r="B39" s="105"/>
      <c r="C39" s="305" t="s">
        <v>3</v>
      </c>
      <c r="D39" s="306"/>
      <c r="E39" s="28">
        <f>SUM(-E37,E27)</f>
        <v>96397.040000000008</v>
      </c>
      <c r="F39" s="8"/>
      <c r="G39" s="117"/>
      <c r="H39" s="83"/>
      <c r="I39"/>
      <c r="J39" s="44" t="s">
        <v>24</v>
      </c>
    </row>
    <row r="40" spans="1:14" s="60" customFormat="1" x14ac:dyDescent="0.45">
      <c r="A40"/>
      <c r="B40" s="105"/>
      <c r="C40" s="94"/>
      <c r="D40" s="4"/>
      <c r="E40" s="31"/>
      <c r="F40" s="52"/>
      <c r="G40" s="117">
        <f>SUM(E39,-I11)</f>
        <v>96397.040000000008</v>
      </c>
      <c r="H40" s="83"/>
      <c r="I40"/>
      <c r="J40" s="48"/>
    </row>
    <row r="41" spans="1:14" s="60" customFormat="1" x14ac:dyDescent="0.45">
      <c r="A41"/>
      <c r="B41" s="105"/>
      <c r="C41" s="94"/>
      <c r="D41" s="4"/>
      <c r="E41" s="51"/>
      <c r="F41" s="52"/>
      <c r="G41" s="117"/>
      <c r="H41" s="83"/>
      <c r="I41"/>
      <c r="J41" s="48"/>
    </row>
    <row r="42" spans="1:14" s="60" customFormat="1" x14ac:dyDescent="0.45">
      <c r="A42"/>
      <c r="B42" s="104"/>
      <c r="C42" s="77"/>
      <c r="D42"/>
      <c r="E42" s="30"/>
      <c r="F42" s="52"/>
      <c r="G42" s="117"/>
      <c r="H42" s="83"/>
      <c r="I42"/>
      <c r="J42" s="48"/>
    </row>
    <row r="43" spans="1:14" s="60" customFormat="1" x14ac:dyDescent="0.45">
      <c r="A43"/>
      <c r="B43" s="104"/>
      <c r="C43" s="77"/>
      <c r="D43"/>
      <c r="E43" s="30"/>
      <c r="F43" s="8"/>
      <c r="G43" s="117"/>
      <c r="H43" s="83"/>
      <c r="I43"/>
      <c r="J43"/>
    </row>
    <row r="44" spans="1:14" s="8" customFormat="1" x14ac:dyDescent="0.45">
      <c r="A44"/>
      <c r="B44" s="104"/>
      <c r="C44" s="77"/>
      <c r="D44"/>
      <c r="E44" s="30"/>
      <c r="G44" s="117"/>
      <c r="H44" s="83"/>
      <c r="I44"/>
      <c r="J44"/>
      <c r="K44" s="61"/>
      <c r="L44" s="61"/>
      <c r="M44" s="61"/>
      <c r="N44" s="61"/>
    </row>
    <row r="45" spans="1:14" s="8" customFormat="1" x14ac:dyDescent="0.45">
      <c r="A45"/>
      <c r="B45" s="104"/>
      <c r="C45" s="77"/>
      <c r="D45"/>
      <c r="E45" s="30">
        <v>11</v>
      </c>
      <c r="G45" s="117"/>
      <c r="H45" s="83"/>
      <c r="I45"/>
      <c r="J45"/>
      <c r="K45" s="61"/>
      <c r="L45" s="61"/>
      <c r="M45" s="61"/>
      <c r="N45" s="61"/>
    </row>
    <row r="46" spans="1:14" s="8" customFormat="1" x14ac:dyDescent="0.45">
      <c r="A46"/>
      <c r="B46" s="104"/>
      <c r="C46" s="77"/>
      <c r="D46"/>
      <c r="E46" s="30"/>
      <c r="G46" s="117"/>
      <c r="H46" s="83"/>
      <c r="I46"/>
      <c r="J46"/>
      <c r="K46" s="61"/>
      <c r="L46" s="61"/>
      <c r="M46" s="61"/>
      <c r="N46" s="61"/>
    </row>
    <row r="47" spans="1:14" s="8" customFormat="1" x14ac:dyDescent="0.45">
      <c r="A47"/>
      <c r="B47" s="104"/>
      <c r="C47" s="77"/>
      <c r="D47"/>
      <c r="E47" s="30"/>
      <c r="G47" s="117"/>
      <c r="H47" s="83"/>
      <c r="I47"/>
      <c r="J47"/>
      <c r="K47" s="61"/>
      <c r="L47" s="61"/>
      <c r="M47" s="61"/>
      <c r="N47" s="61"/>
    </row>
    <row r="48" spans="1:14" s="8" customFormat="1" x14ac:dyDescent="0.45">
      <c r="A48"/>
      <c r="B48" s="104"/>
      <c r="C48" s="77"/>
      <c r="D48"/>
      <c r="E48" s="36"/>
      <c r="G48" s="117"/>
      <c r="H48" s="83"/>
      <c r="I48"/>
      <c r="J48"/>
      <c r="K48" s="61"/>
      <c r="L48" s="61"/>
      <c r="M48" s="61"/>
      <c r="N48" s="61"/>
    </row>
  </sheetData>
  <mergeCells count="15">
    <mergeCell ref="C35:D35"/>
    <mergeCell ref="C36:D36"/>
    <mergeCell ref="C39:D39"/>
    <mergeCell ref="C22:E22"/>
    <mergeCell ref="C30:D30"/>
    <mergeCell ref="C31:D31"/>
    <mergeCell ref="C32:D32"/>
    <mergeCell ref="C33:D33"/>
    <mergeCell ref="C34:D34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1E9CA6AB8F0A141888545C98A3969D2" ma:contentTypeVersion="12" ma:contentTypeDescription="Crear nuevo documento." ma:contentTypeScope="" ma:versionID="2efac9332281516bb361bd25a6de398f">
  <xsd:schema xmlns:xsd="http://www.w3.org/2001/XMLSchema" xmlns:xs="http://www.w3.org/2001/XMLSchema" xmlns:p="http://schemas.microsoft.com/office/2006/metadata/properties" xmlns:ns3="a83ab226-6c86-43c6-9d01-762813bdbe5b" xmlns:ns4="f662d660-475c-4efe-8bb3-264eb00c7183" targetNamespace="http://schemas.microsoft.com/office/2006/metadata/properties" ma:root="true" ma:fieldsID="5c6d57bc218f21e30e1f6edfcb348814" ns3:_="" ns4:_="">
    <xsd:import namespace="a83ab226-6c86-43c6-9d01-762813bdbe5b"/>
    <xsd:import namespace="f662d660-475c-4efe-8bb3-264eb00c718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3ab226-6c86-43c6-9d01-762813bdb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62d660-475c-4efe-8bb3-264eb00c718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83ab226-6c86-43c6-9d01-762813bdbe5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2B26AA-4B97-482E-ADBB-F5006E6737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3ab226-6c86-43c6-9d01-762813bdbe5b"/>
    <ds:schemaRef ds:uri="f662d660-475c-4efe-8bb3-264eb00c71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711832-279E-473A-BADE-0118916CE811}">
  <ds:schemaRefs>
    <ds:schemaRef ds:uri="a83ab226-6c86-43c6-9d01-762813bdbe5b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f662d660-475c-4efe-8bb3-264eb00c7183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1A97479-A535-4785-875C-16D2A3167A6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3</vt:i4>
      </vt:variant>
    </vt:vector>
  </HeadingPairs>
  <TitlesOfParts>
    <vt:vector size="20" baseType="lpstr">
      <vt:lpstr>EEFF 2026</vt:lpstr>
      <vt:lpstr>ENE26</vt:lpstr>
      <vt:lpstr>FEB26</vt:lpstr>
      <vt:lpstr>MAR26</vt:lpstr>
      <vt:lpstr>ABR26</vt:lpstr>
      <vt:lpstr>MAY26</vt:lpstr>
      <vt:lpstr>JUN26</vt:lpstr>
      <vt:lpstr>JUL26</vt:lpstr>
      <vt:lpstr>AGO26</vt:lpstr>
      <vt:lpstr>SET26</vt:lpstr>
      <vt:lpstr>OCT26</vt:lpstr>
      <vt:lpstr>NOV26</vt:lpstr>
      <vt:lpstr>DIC26</vt:lpstr>
      <vt:lpstr>Detallado </vt:lpstr>
      <vt:lpstr>Anual</vt:lpstr>
      <vt:lpstr>Seguridad</vt:lpstr>
      <vt:lpstr>ASBAU-THYSENKRUPP</vt:lpstr>
      <vt:lpstr>'ASBAU-THYSENKRUPP'!Área_de_impresión</vt:lpstr>
      <vt:lpstr>'EEFF 2026'!Área_de_impresión</vt:lpstr>
      <vt:lpstr>'MAY26'!Área_de_impresión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</dc:creator>
  <cp:lastModifiedBy>Sergio Portilla Energía Renovable</cp:lastModifiedBy>
  <cp:lastPrinted>2026-03-20T12:55:06Z</cp:lastPrinted>
  <dcterms:created xsi:type="dcterms:W3CDTF">2017-09-22T20:57:38Z</dcterms:created>
  <dcterms:modified xsi:type="dcterms:W3CDTF">2026-03-20T12:55:51Z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0x01010021E9CA6AB8F0A141888545C98A3969D2</vt:lpwstr>
  </property>
</Properties>
</file>